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theme/themeOverride12.xml" ContentType="application/vnd.openxmlformats-officedocument.themeOverrid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theme/themeOverride13.xml" ContentType="application/vnd.openxmlformats-officedocument.themeOverride+xml"/>
  <Override PartName="/xl/charts/chart19.xml" ContentType="application/vnd.openxmlformats-officedocument.drawingml.chart+xml"/>
  <Override PartName="/xl/theme/themeOverride14.xml" ContentType="application/vnd.openxmlformats-officedocument.themeOverride+xml"/>
  <Override PartName="/xl/charts/chart20.xml" ContentType="application/vnd.openxmlformats-officedocument.drawingml.chart+xml"/>
  <Override PartName="/xl/theme/themeOverride15.xml" ContentType="application/vnd.openxmlformats-officedocument.themeOverride+xml"/>
  <Override PartName="/xl/charts/chart21.xml" ContentType="application/vnd.openxmlformats-officedocument.drawingml.chart+xml"/>
  <Override PartName="/xl/theme/themeOverride16.xml" ContentType="application/vnd.openxmlformats-officedocument.themeOverrid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1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3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5.xml" ContentType="application/vnd.openxmlformats-officedocument.drawing+xml"/>
  <Override PartName="/xl/charts/chart5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6.xml" ContentType="application/vnd.openxmlformats-officedocument.drawing+xml"/>
  <Override PartName="/xl/charts/chart5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7.xml" ContentType="application/vnd.openxmlformats-officedocument.drawing+xml"/>
  <Override PartName="/xl/tables/table1.xml" ContentType="application/vnd.openxmlformats-officedocument.spreadsheetml.table+xml"/>
  <Override PartName="/xl/charts/chart59.xml" ContentType="application/vnd.openxmlformats-officedocument.drawingml.chart+xml"/>
  <Override PartName="/xl/theme/themeOverride17.xml" ContentType="application/vnd.openxmlformats-officedocument.themeOverride+xml"/>
  <Override PartName="/xl/charts/chart60.xml" ContentType="application/vnd.openxmlformats-officedocument.drawingml.chart+xml"/>
  <Override PartName="/xl/theme/themeOverride18.xml" ContentType="application/vnd.openxmlformats-officedocument.themeOverride+xml"/>
  <Override PartName="/xl/charts/chart61.xml" ContentType="application/vnd.openxmlformats-officedocument.drawingml.chart+xml"/>
  <Override PartName="/xl/theme/themeOverride19.xml" ContentType="application/vnd.openxmlformats-officedocument.themeOverride+xml"/>
  <Override PartName="/xl/drawings/drawing18.xml" ContentType="application/vnd.openxmlformats-officedocument.drawing+xml"/>
  <Override PartName="/xl/tables/table2.xml" ContentType="application/vnd.openxmlformats-officedocument.spreadsheetml.table+xml"/>
  <Override PartName="/xl/charts/chart62.xml" ContentType="application/vnd.openxmlformats-officedocument.drawingml.chart+xml"/>
  <Override PartName="/xl/theme/themeOverride20.xml" ContentType="application/vnd.openxmlformats-officedocument.themeOverride+xml"/>
  <Override PartName="/xl/charts/chart63.xml" ContentType="application/vnd.openxmlformats-officedocument.drawingml.chart+xml"/>
  <Override PartName="/xl/theme/themeOverride21.xml" ContentType="application/vnd.openxmlformats-officedocument.themeOverride+xml"/>
  <Override PartName="/xl/charts/chart64.xml" ContentType="application/vnd.openxmlformats-officedocument.drawingml.chart+xml"/>
  <Override PartName="/xl/theme/themeOverride22.xml" ContentType="application/vnd.openxmlformats-officedocument.themeOverrid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9.xml" ContentType="application/vnd.openxmlformats-officedocument.drawing+xml"/>
  <Override PartName="/xl/tables/table5.xml" ContentType="application/vnd.openxmlformats-officedocument.spreadsheetml.table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20.xml" ContentType="application/vnd.openxmlformats-officedocument.drawing+xml"/>
  <Override PartName="/xl/charts/chart92.xml" ContentType="application/vnd.openxmlformats-officedocument.drawingml.chart+xml"/>
  <Override PartName="/xl/theme/themeOverride23.xml" ContentType="application/vnd.openxmlformats-officedocument.themeOverride+xml"/>
  <Override PartName="/xl/charts/chart93.xml" ContentType="application/vnd.openxmlformats-officedocument.drawingml.chart+xml"/>
  <Override PartName="/xl/theme/themeOverride24.xml" ContentType="application/vnd.openxmlformats-officedocument.themeOverride+xml"/>
  <Override PartName="/xl/charts/chart94.xml" ContentType="application/vnd.openxmlformats-officedocument.drawingml.chart+xml"/>
  <Override PartName="/xl/theme/themeOverride25.xml" ContentType="application/vnd.openxmlformats-officedocument.themeOverride+xml"/>
  <Override PartName="/xl/charts/chart95.xml" ContentType="application/vnd.openxmlformats-officedocument.drawingml.chart+xml"/>
  <Override PartName="/xl/theme/themeOverride26.xml" ContentType="application/vnd.openxmlformats-officedocument.themeOverride+xml"/>
  <Override PartName="/xl/charts/chart96.xml" ContentType="application/vnd.openxmlformats-officedocument.drawingml.chart+xml"/>
  <Override PartName="/xl/theme/themeOverride27.xml" ContentType="application/vnd.openxmlformats-officedocument.themeOverride+xml"/>
  <Override PartName="/xl/charts/chart97.xml" ContentType="application/vnd.openxmlformats-officedocument.drawingml.chart+xml"/>
  <Override PartName="/xl/theme/themeOverride28.xml" ContentType="application/vnd.openxmlformats-officedocument.themeOverride+xml"/>
  <Override PartName="/xl/charts/chart98.xml" ContentType="application/vnd.openxmlformats-officedocument.drawingml.chart+xml"/>
  <Override PartName="/xl/theme/themeOverride29.xml" ContentType="application/vnd.openxmlformats-officedocument.themeOverride+xml"/>
  <Override PartName="/xl/charts/chart99.xml" ContentType="application/vnd.openxmlformats-officedocument.drawingml.chart+xml"/>
  <Override PartName="/xl/theme/themeOverride30.xml" ContentType="application/vnd.openxmlformats-officedocument.themeOverride+xml"/>
  <Override PartName="/xl/charts/chart100.xml" ContentType="application/vnd.openxmlformats-officedocument.drawingml.chart+xml"/>
  <Override PartName="/xl/theme/themeOverride31.xml" ContentType="application/vnd.openxmlformats-officedocument.themeOverride+xml"/>
  <Override PartName="/xl/charts/chart101.xml" ContentType="application/vnd.openxmlformats-officedocument.drawingml.chart+xml"/>
  <Override PartName="/xl/theme/themeOverride32.xml" ContentType="application/vnd.openxmlformats-officedocument.themeOverride+xml"/>
  <Override PartName="/xl/charts/chart102.xml" ContentType="application/vnd.openxmlformats-officedocument.drawingml.chart+xml"/>
  <Override PartName="/xl/theme/themeOverride33.xml" ContentType="application/vnd.openxmlformats-officedocument.themeOverride+xml"/>
  <Override PartName="/xl/charts/chart103.xml" ContentType="application/vnd.openxmlformats-officedocument.drawingml.chart+xml"/>
  <Override PartName="/xl/theme/themeOverride34.xml" ContentType="application/vnd.openxmlformats-officedocument.themeOverride+xml"/>
  <Override PartName="/xl/charts/chart104.xml" ContentType="application/vnd.openxmlformats-officedocument.drawingml.chart+xml"/>
  <Override PartName="/xl/theme/themeOverride35.xml" ContentType="application/vnd.openxmlformats-officedocument.themeOverride+xml"/>
  <Override PartName="/xl/charts/chart105.xml" ContentType="application/vnd.openxmlformats-officedocument.drawingml.chart+xml"/>
  <Override PartName="/xl/theme/themeOverride36.xml" ContentType="application/vnd.openxmlformats-officedocument.themeOverride+xml"/>
  <Override PartName="/xl/charts/chart106.xml" ContentType="application/vnd.openxmlformats-officedocument.drawingml.chart+xml"/>
  <Override PartName="/xl/theme/themeOverride37.xml" ContentType="application/vnd.openxmlformats-officedocument.themeOverride+xml"/>
  <Override PartName="/xl/charts/chart107.xml" ContentType="application/vnd.openxmlformats-officedocument.drawingml.chart+xml"/>
  <Override PartName="/xl/theme/themeOverride38.xml" ContentType="application/vnd.openxmlformats-officedocument.themeOverride+xml"/>
  <Override PartName="/xl/charts/chart108.xml" ContentType="application/vnd.openxmlformats-officedocument.drawingml.chart+xml"/>
  <Override PartName="/xl/theme/themeOverride39.xml" ContentType="application/vnd.openxmlformats-officedocument.themeOverride+xml"/>
  <Override PartName="/xl/charts/chart109.xml" ContentType="application/vnd.openxmlformats-officedocument.drawingml.chart+xml"/>
  <Override PartName="/xl/theme/themeOverride40.xml" ContentType="application/vnd.openxmlformats-officedocument.themeOverride+xml"/>
  <Override PartName="/xl/drawings/drawing21.xml" ContentType="application/vnd.openxmlformats-officedocument.drawing+xml"/>
  <Override PartName="/xl/charts/chart110.xml" ContentType="application/vnd.openxmlformats-officedocument.drawingml.chart+xml"/>
  <Override PartName="/xl/theme/themeOverride41.xml" ContentType="application/vnd.openxmlformats-officedocument.themeOverride+xml"/>
  <Override PartName="/xl/charts/chart111.xml" ContentType="application/vnd.openxmlformats-officedocument.drawingml.chart+xml"/>
  <Override PartName="/xl/theme/themeOverride42.xml" ContentType="application/vnd.openxmlformats-officedocument.themeOverride+xml"/>
  <Override PartName="/xl/charts/chart1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3.xml" ContentType="application/vnd.openxmlformats-officedocument.themeOverride+xml"/>
  <Override PartName="/xl/charts/chart1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4.xml" ContentType="application/vnd.openxmlformats-officedocument.themeOverride+xml"/>
  <Override PartName="/xl/charts/chart114.xml" ContentType="application/vnd.openxmlformats-officedocument.drawingml.chart+xml"/>
  <Override PartName="/xl/theme/themeOverride45.xml" ContentType="application/vnd.openxmlformats-officedocument.themeOverride+xml"/>
  <Override PartName="/xl/charts/chart115.xml" ContentType="application/vnd.openxmlformats-officedocument.drawingml.chart+xml"/>
  <Override PartName="/xl/theme/themeOverride46.xml" ContentType="application/vnd.openxmlformats-officedocument.themeOverride+xml"/>
  <Override PartName="/xl/charts/chart116.xml" ContentType="application/vnd.openxmlformats-officedocument.drawingml.chart+xml"/>
  <Override PartName="/xl/theme/themeOverride47.xml" ContentType="application/vnd.openxmlformats-officedocument.themeOverride+xml"/>
  <Override PartName="/xl/charts/chart117.xml" ContentType="application/vnd.openxmlformats-officedocument.drawingml.chart+xml"/>
  <Override PartName="/xl/theme/themeOverride48.xml" ContentType="application/vnd.openxmlformats-officedocument.themeOverride+xml"/>
  <Override PartName="/xl/charts/chart118.xml" ContentType="application/vnd.openxmlformats-officedocument.drawingml.chart+xml"/>
  <Override PartName="/xl/theme/themeOverride49.xml" ContentType="application/vnd.openxmlformats-officedocument.themeOverride+xml"/>
  <Override PartName="/xl/charts/chart119.xml" ContentType="application/vnd.openxmlformats-officedocument.drawingml.chart+xml"/>
  <Override PartName="/xl/theme/themeOverride50.xml" ContentType="application/vnd.openxmlformats-officedocument.themeOverride+xml"/>
  <Override PartName="/xl/charts/chart120.xml" ContentType="application/vnd.openxmlformats-officedocument.drawingml.chart+xml"/>
  <Override PartName="/xl/theme/themeOverride51.xml" ContentType="application/vnd.openxmlformats-officedocument.themeOverride+xml"/>
  <Override PartName="/xl/charts/chart121.xml" ContentType="application/vnd.openxmlformats-officedocument.drawingml.chart+xml"/>
  <Override PartName="/xl/theme/themeOverride52.xml" ContentType="application/vnd.openxmlformats-officedocument.themeOverride+xml"/>
  <Override PartName="/xl/charts/chart122.xml" ContentType="application/vnd.openxmlformats-officedocument.drawingml.chart+xml"/>
  <Override PartName="/xl/theme/themeOverride53.xml" ContentType="application/vnd.openxmlformats-officedocument.themeOverride+xml"/>
  <Override PartName="/xl/charts/chart123.xml" ContentType="application/vnd.openxmlformats-officedocument.drawingml.chart+xml"/>
  <Override PartName="/xl/theme/themeOverride54.xml" ContentType="application/vnd.openxmlformats-officedocument.themeOverride+xml"/>
  <Override PartName="/xl/charts/chart124.xml" ContentType="application/vnd.openxmlformats-officedocument.drawingml.chart+xml"/>
  <Override PartName="/xl/theme/themeOverride55.xml" ContentType="application/vnd.openxmlformats-officedocument.themeOverride+xml"/>
  <Override PartName="/xl/charts/chart125.xml" ContentType="application/vnd.openxmlformats-officedocument.drawingml.chart+xml"/>
  <Override PartName="/xl/theme/themeOverride56.xml" ContentType="application/vnd.openxmlformats-officedocument.themeOverride+xml"/>
  <Override PartName="/xl/charts/chart126.xml" ContentType="application/vnd.openxmlformats-officedocument.drawingml.chart+xml"/>
  <Override PartName="/xl/theme/themeOverride57.xml" ContentType="application/vnd.openxmlformats-officedocument.themeOverride+xml"/>
  <Override PartName="/xl/charts/chart127.xml" ContentType="application/vnd.openxmlformats-officedocument.drawingml.chart+xml"/>
  <Override PartName="/xl/theme/themeOverride58.xml" ContentType="application/vnd.openxmlformats-officedocument.themeOverrid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.Turner\Desktop\Trading MI - New Packs\250815\"/>
    </mc:Choice>
  </mc:AlternateContent>
  <xr:revisionPtr revIDLastSave="0" documentId="13_ncr:1_{867D80BE-F6B6-4B1F-B618-C1D02553E720}" xr6:coauthVersionLast="47" xr6:coauthVersionMax="47" xr10:uidLastSave="{00000000-0000-0000-0000-000000000000}"/>
  <bookViews>
    <workbookView xWindow="-120" yWindow="-120" windowWidth="29040" windowHeight="15720" tabRatio="697" firstSheet="3" activeTab="3" xr2:uid="{EC3AFCC4-E052-415B-91D0-427286A98D35}"/>
  </bookViews>
  <sheets>
    <sheet name="Title Sheet" sheetId="39" r:id="rId1"/>
    <sheet name="Plan" sheetId="21" state="hidden" r:id="rId2"/>
    <sheet name="Total Sales Figures &gt;&gt;" sheetId="6" r:id="rId3"/>
    <sheet name="Headline - Sales, NWP, GWP" sheetId="3" r:id="rId4"/>
    <sheet name="Headline to Current % Change" sheetId="61" state="hidden" r:id="rId5"/>
    <sheet name="Current - Sales, NWP, GWP" sheetId="57" r:id="rId6"/>
    <sheet name="Current to Ultimate % Change" sheetId="62" state="hidden" r:id="rId7"/>
    <sheet name="Ultimate - Sales, NWP, GWP" sheetId="58" r:id="rId8"/>
    <sheet name="Headline to Ultimate % Change" sheetId="60" state="hidden" r:id="rId9"/>
    <sheet name="NB Sales Figures &gt;&gt;" sheetId="12" r:id="rId10"/>
    <sheet name="NB - Sales, NWP, GWP" sheetId="35" r:id="rId11"/>
    <sheet name="REN Sales Figures &gt;&gt;" sheetId="16" r:id="rId12"/>
    <sheet name="RN - Sales, NWP, GWP" sheetId="59" r:id="rId13"/>
    <sheet name="Scored Loss Ratios &gt;&gt;" sheetId="40" state="hidden" r:id="rId14"/>
    <sheet name="MICL Direct" sheetId="41" state="hidden" r:id="rId15"/>
    <sheet name="Charts &gt;&gt;" sheetId="11" r:id="rId16"/>
    <sheet name="Policies" sheetId="25" r:id="rId17"/>
    <sheet name="Premium" sheetId="30" r:id="rId18"/>
    <sheet name="Policies NBREN" sheetId="33" r:id="rId19"/>
    <sheet name="Premium NBREN" sheetId="34" r:id="rId20"/>
    <sheet name="Risk Mix Tracking &gt;&gt;" sheetId="45" r:id="rId21"/>
    <sheet name="Proposer Age" sheetId="46" r:id="rId22"/>
    <sheet name="Proportion Aged u25" sheetId="50" r:id="rId23"/>
    <sheet name="Average Mileage" sheetId="51" r:id="rId24"/>
    <sheet name="Vehicle Value" sheetId="52" r:id="rId25"/>
    <sheet name="Vehicle Value Over £25k" sheetId="53" r:id="rId26"/>
    <sheet name="NCD" sheetId="47" r:id="rId27"/>
    <sheet name="Monthly Payments" sheetId="49" state="hidden" r:id="rId28"/>
    <sheet name="Area Rating" sheetId="48" r:id="rId29"/>
    <sheet name="Data &gt;&gt;" sheetId="38" state="hidden" r:id="rId30"/>
    <sheet name="Dev Patterns" sheetId="43" state="hidden" r:id="rId31"/>
    <sheet name="Plan Figures" sheetId="55" state="hidden" r:id="rId32"/>
    <sheet name="PolCount" sheetId="26" state="hidden" r:id="rId33"/>
    <sheet name="PolCount NBREN" sheetId="31" state="hidden" r:id="rId34"/>
    <sheet name="NWP" sheetId="28" state="hidden" r:id="rId35"/>
    <sheet name="NWP NBREN" sheetId="32" state="hidden" r:id="rId36"/>
    <sheet name="Averages Graph Data" sheetId="54" state="hidden" r:id="rId37"/>
    <sheet name="Boom Premium Graphs" sheetId="29" state="hidden" r:id="rId38"/>
    <sheet name="Boom Policy Graphs" sheetId="27" state="hidden" r:id="rId39"/>
    <sheet name="MICL Direct SLRs" sheetId="42" state="hidden" r:id="rId40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N6" i="54" l="1"/>
  <c r="CO6" i="54"/>
  <c r="CN7" i="54"/>
  <c r="CO7" i="54"/>
  <c r="CN8" i="54"/>
  <c r="CO8" i="54"/>
  <c r="CN9" i="54"/>
  <c r="CO9" i="54"/>
  <c r="CN10" i="54"/>
  <c r="CO10" i="54"/>
  <c r="CN11" i="54"/>
  <c r="CO11" i="54"/>
  <c r="CN12" i="54"/>
  <c r="CO12" i="54"/>
  <c r="CN13" i="54"/>
  <c r="CO13" i="54"/>
  <c r="CN14" i="54"/>
  <c r="CO14" i="54"/>
  <c r="CN15" i="54"/>
  <c r="CO15" i="54"/>
  <c r="CN16" i="54"/>
  <c r="CO16" i="54"/>
  <c r="CN17" i="54"/>
  <c r="CO17" i="54"/>
  <c r="CN18" i="54"/>
  <c r="CO18" i="54"/>
  <c r="CN19" i="54"/>
  <c r="CO19" i="54"/>
  <c r="CN20" i="54"/>
  <c r="CO20" i="54"/>
  <c r="CN21" i="54"/>
  <c r="CO21" i="54"/>
  <c r="CN22" i="54"/>
  <c r="CO22" i="54"/>
  <c r="CN23" i="54"/>
  <c r="CO23" i="54"/>
  <c r="CN24" i="54"/>
  <c r="CO24" i="54"/>
  <c r="CN25" i="54"/>
  <c r="CO25" i="54"/>
  <c r="CN26" i="54"/>
  <c r="CO26" i="54"/>
  <c r="CN27" i="54"/>
  <c r="CO27" i="54"/>
  <c r="CN28" i="54"/>
  <c r="CO28" i="54"/>
  <c r="CN29" i="54"/>
  <c r="CO29" i="54"/>
  <c r="CN30" i="54"/>
  <c r="CO30" i="54"/>
  <c r="CN31" i="54"/>
  <c r="CO31" i="54"/>
  <c r="CN32" i="54"/>
  <c r="CO32" i="54"/>
  <c r="CN33" i="54"/>
  <c r="CO33" i="54"/>
  <c r="CN34" i="54"/>
  <c r="CO34" i="54"/>
  <c r="CN35" i="54"/>
  <c r="CO35" i="54"/>
  <c r="CN36" i="54"/>
  <c r="CO36" i="54"/>
  <c r="CN37" i="54"/>
  <c r="CO37" i="54"/>
  <c r="CN38" i="54"/>
  <c r="CO38" i="54"/>
  <c r="CN39" i="54"/>
  <c r="CO39" i="54"/>
  <c r="CN40" i="54"/>
  <c r="CO40" i="54"/>
  <c r="CN41" i="54"/>
  <c r="CO41" i="54"/>
  <c r="CN42" i="54"/>
  <c r="CO42" i="54"/>
  <c r="CN43" i="54"/>
  <c r="CO43" i="54"/>
  <c r="CN44" i="54"/>
  <c r="CO44" i="54"/>
  <c r="CN45" i="54"/>
  <c r="CO45" i="54"/>
  <c r="CN46" i="54"/>
  <c r="CO46" i="54"/>
  <c r="CN47" i="54"/>
  <c r="CO47" i="54"/>
  <c r="CN48" i="54"/>
  <c r="CO48" i="54"/>
  <c r="CN49" i="54"/>
  <c r="CO49" i="54"/>
  <c r="CN50" i="54"/>
  <c r="CO50" i="54"/>
  <c r="CN51" i="54"/>
  <c r="CO51" i="54"/>
  <c r="CN52" i="54"/>
  <c r="CO52" i="54"/>
  <c r="CN53" i="54"/>
  <c r="CO53" i="54"/>
  <c r="CN54" i="54"/>
  <c r="CO54" i="54"/>
  <c r="CN55" i="54"/>
  <c r="CO55" i="54"/>
  <c r="CN56" i="54"/>
  <c r="CO56" i="54"/>
  <c r="CN57" i="54"/>
  <c r="CO57" i="54"/>
  <c r="CN58" i="54"/>
  <c r="CO58" i="54"/>
  <c r="CN59" i="54"/>
  <c r="CO59" i="54"/>
  <c r="CN60" i="54"/>
  <c r="CO60" i="54"/>
  <c r="CN61" i="54"/>
  <c r="CO61" i="54"/>
  <c r="CN62" i="54"/>
  <c r="CO62" i="54"/>
  <c r="CN63" i="54"/>
  <c r="CO63" i="54"/>
  <c r="CN64" i="54"/>
  <c r="CO64" i="54"/>
  <c r="CN65" i="54"/>
  <c r="CO65" i="54"/>
  <c r="CN66" i="54"/>
  <c r="CO66" i="54"/>
  <c r="CN67" i="54"/>
  <c r="CO67" i="54"/>
  <c r="CN68" i="54"/>
  <c r="CO68" i="54"/>
  <c r="CN69" i="54"/>
  <c r="CO69" i="54"/>
  <c r="CN70" i="54"/>
  <c r="CO70" i="54"/>
  <c r="CN71" i="54"/>
  <c r="CO71" i="54"/>
  <c r="CN72" i="54"/>
  <c r="CO72" i="54"/>
  <c r="CN73" i="54"/>
  <c r="CO73" i="54"/>
  <c r="CN74" i="54"/>
  <c r="CO74" i="54"/>
  <c r="CN75" i="54"/>
  <c r="CO75" i="54"/>
  <c r="CN76" i="54"/>
  <c r="CO76" i="54"/>
  <c r="CN77" i="54"/>
  <c r="CO77" i="54"/>
  <c r="CN78" i="54"/>
  <c r="CO78" i="54"/>
  <c r="CN79" i="54"/>
  <c r="CO79" i="54"/>
  <c r="CN80" i="54"/>
  <c r="CO80" i="54"/>
  <c r="CN81" i="54"/>
  <c r="CO81" i="54"/>
  <c r="CN82" i="54"/>
  <c r="CO82" i="54"/>
  <c r="CN83" i="54"/>
  <c r="CO83" i="54"/>
  <c r="CN84" i="54"/>
  <c r="CO84" i="54"/>
  <c r="CN85" i="54"/>
  <c r="CO85" i="54"/>
  <c r="CN86" i="54"/>
  <c r="CO86" i="54"/>
  <c r="CN87" i="54"/>
  <c r="CO87" i="54"/>
  <c r="CN88" i="54"/>
  <c r="CO88" i="54"/>
  <c r="CN89" i="54"/>
  <c r="CO89" i="54"/>
  <c r="CN90" i="54"/>
  <c r="CO90" i="54"/>
  <c r="CN91" i="54"/>
  <c r="CO91" i="54"/>
  <c r="CN92" i="54"/>
  <c r="CO92" i="54"/>
  <c r="CN93" i="54"/>
  <c r="CO93" i="54"/>
  <c r="CN94" i="54"/>
  <c r="CO94" i="54"/>
  <c r="CN95" i="54"/>
  <c r="CO95" i="54"/>
  <c r="CN96" i="54"/>
  <c r="CO96" i="54"/>
  <c r="CN97" i="54"/>
  <c r="CO97" i="54"/>
  <c r="CN98" i="54"/>
  <c r="CO98" i="54"/>
  <c r="CN99" i="54"/>
  <c r="CO99" i="54"/>
  <c r="CN100" i="54"/>
  <c r="CO100" i="54"/>
  <c r="CN101" i="54"/>
  <c r="CO101" i="54"/>
  <c r="CN102" i="54"/>
  <c r="CO102" i="54"/>
  <c r="CN103" i="54"/>
  <c r="CO103" i="54"/>
  <c r="CN104" i="54"/>
  <c r="CO104" i="54"/>
  <c r="CN105" i="54"/>
  <c r="CO105" i="54"/>
  <c r="CN106" i="54"/>
  <c r="CO106" i="54"/>
  <c r="CN107" i="54"/>
  <c r="CO107" i="54"/>
  <c r="CN108" i="54"/>
  <c r="CO108" i="54"/>
  <c r="CN109" i="54"/>
  <c r="CO109" i="54"/>
  <c r="CN110" i="54"/>
  <c r="CO110" i="54"/>
  <c r="CN111" i="54"/>
  <c r="CO111" i="54"/>
  <c r="CN112" i="54"/>
  <c r="CO112" i="54"/>
  <c r="CN113" i="54"/>
  <c r="CO113" i="54"/>
  <c r="CN114" i="54"/>
  <c r="CO114" i="54"/>
  <c r="CN115" i="54"/>
  <c r="CO115" i="54"/>
  <c r="CN116" i="54"/>
  <c r="CO116" i="54"/>
  <c r="CN117" i="54"/>
  <c r="CO117" i="54"/>
  <c r="CN118" i="54"/>
  <c r="CO118" i="54"/>
  <c r="CN119" i="54"/>
  <c r="CO119" i="54"/>
  <c r="CN120" i="54"/>
  <c r="CO120" i="54"/>
  <c r="CN121" i="54"/>
  <c r="CO121" i="54"/>
  <c r="CN122" i="54"/>
  <c r="CO122" i="54"/>
  <c r="CN123" i="54"/>
  <c r="CO123" i="54"/>
  <c r="CN124" i="54"/>
  <c r="CO124" i="54"/>
  <c r="CN125" i="54"/>
  <c r="CO125" i="54"/>
  <c r="CO5" i="54"/>
  <c r="CN5" i="54"/>
  <c r="C37" i="58" l="1"/>
  <c r="C35" i="58"/>
  <c r="C34" i="58"/>
  <c r="C33" i="58"/>
  <c r="C32" i="58"/>
  <c r="C31" i="58"/>
  <c r="C30" i="58"/>
  <c r="C29" i="58"/>
  <c r="C28" i="58"/>
  <c r="C27" i="58"/>
  <c r="D26" i="58"/>
  <c r="D27" i="58" s="1"/>
  <c r="D28" i="58" s="1"/>
  <c r="D29" i="58" s="1"/>
  <c r="D30" i="58" s="1"/>
  <c r="D31" i="58" s="1"/>
  <c r="D32" i="58" s="1"/>
  <c r="D33" i="58" s="1"/>
  <c r="D34" i="58" s="1"/>
  <c r="D35" i="58" s="1"/>
  <c r="D37" i="58" s="1"/>
  <c r="C26" i="58"/>
  <c r="C25" i="58"/>
  <c r="B63" i="57"/>
  <c r="B60" i="57"/>
  <c r="B43" i="57"/>
  <c r="B46" i="57"/>
  <c r="T32" i="57"/>
  <c r="B52" i="3"/>
  <c r="B49" i="3"/>
  <c r="B74" i="3"/>
  <c r="B71" i="3"/>
  <c r="T38" i="3" l="1"/>
  <c r="B70" i="57"/>
  <c r="B88" i="57"/>
  <c r="B53" i="57"/>
  <c r="B18" i="57"/>
  <c r="Q76" i="57"/>
  <c r="R41" i="58"/>
  <c r="B42" i="55"/>
  <c r="B59" i="55" s="1"/>
  <c r="B69" i="62"/>
  <c r="B68" i="62"/>
  <c r="B67" i="62"/>
  <c r="T66" i="62"/>
  <c r="B66" i="62"/>
  <c r="B65" i="62"/>
  <c r="B64" i="62"/>
  <c r="B63" i="62"/>
  <c r="B62" i="62"/>
  <c r="B61" i="62"/>
  <c r="T60" i="62"/>
  <c r="B60" i="62"/>
  <c r="C59" i="62"/>
  <c r="C60" i="62"/>
  <c r="C61" i="62"/>
  <c r="C62" i="62"/>
  <c r="C63" i="62"/>
  <c r="C64" i="62"/>
  <c r="C65" i="62"/>
  <c r="C66" i="62"/>
  <c r="C67" i="62"/>
  <c r="C68" i="62"/>
  <c r="C69" i="62"/>
  <c r="B59" i="62"/>
  <c r="B58" i="62"/>
  <c r="B52" i="62"/>
  <c r="B51" i="62"/>
  <c r="B50" i="62"/>
  <c r="B49" i="62"/>
  <c r="T48" i="62"/>
  <c r="T49" i="62" s="1"/>
  <c r="B48" i="62"/>
  <c r="B47" i="62"/>
  <c r="B46" i="62"/>
  <c r="C45" i="62"/>
  <c r="C46" i="62"/>
  <c r="C47" i="62"/>
  <c r="C48" i="62"/>
  <c r="C49" i="62"/>
  <c r="C50" i="62"/>
  <c r="C51" i="62"/>
  <c r="C52" i="62"/>
  <c r="B45" i="62"/>
  <c r="B44" i="62"/>
  <c r="T43" i="62"/>
  <c r="C43" i="62"/>
  <c r="C44" i="62"/>
  <c r="B43" i="62"/>
  <c r="C42" i="62"/>
  <c r="B42" i="62"/>
  <c r="B41" i="62"/>
  <c r="B35" i="62"/>
  <c r="B34" i="62"/>
  <c r="B33" i="62"/>
  <c r="T31" i="62"/>
  <c r="T32" i="62" s="1"/>
  <c r="B32" i="62"/>
  <c r="B31" i="62"/>
  <c r="B30" i="62"/>
  <c r="B29" i="62"/>
  <c r="B28" i="62"/>
  <c r="B27" i="62"/>
  <c r="T26" i="62"/>
  <c r="C26" i="62"/>
  <c r="C27" i="62"/>
  <c r="C28" i="62"/>
  <c r="C29" i="62"/>
  <c r="C30" i="62"/>
  <c r="C31" i="62"/>
  <c r="C32" i="62"/>
  <c r="C33" i="62"/>
  <c r="C34" i="62"/>
  <c r="C35" i="62"/>
  <c r="B26" i="62"/>
  <c r="C25" i="62"/>
  <c r="B25" i="62"/>
  <c r="B24" i="62"/>
  <c r="B17" i="62"/>
  <c r="B16" i="62"/>
  <c r="B15" i="62"/>
  <c r="T16" i="62"/>
  <c r="B14" i="62"/>
  <c r="B13" i="62"/>
  <c r="T12" i="62"/>
  <c r="B12" i="62"/>
  <c r="B11" i="62"/>
  <c r="B10" i="62"/>
  <c r="B9" i="62"/>
  <c r="B8" i="62"/>
  <c r="B7" i="62"/>
  <c r="B6" i="62"/>
  <c r="T7" i="62"/>
  <c r="B5" i="62"/>
  <c r="Q57" i="62"/>
  <c r="B69" i="61"/>
  <c r="B68" i="61"/>
  <c r="C67" i="61"/>
  <c r="C68" i="61"/>
  <c r="C69" i="61"/>
  <c r="B67" i="61"/>
  <c r="T66" i="61"/>
  <c r="B66" i="61"/>
  <c r="B65" i="61"/>
  <c r="B64" i="61"/>
  <c r="B63" i="61"/>
  <c r="B62" i="61"/>
  <c r="C61" i="61"/>
  <c r="C62" i="61"/>
  <c r="C63" i="61"/>
  <c r="C64" i="61"/>
  <c r="C65" i="61"/>
  <c r="C66" i="61"/>
  <c r="B61" i="61"/>
  <c r="T60" i="61"/>
  <c r="C60" i="61"/>
  <c r="B60" i="61"/>
  <c r="C59" i="61"/>
  <c r="B59" i="61"/>
  <c r="B58" i="61"/>
  <c r="B52" i="61"/>
  <c r="B51" i="61"/>
  <c r="B50" i="61"/>
  <c r="B49" i="61"/>
  <c r="T48" i="61"/>
  <c r="T49" i="61"/>
  <c r="B48" i="61"/>
  <c r="B47" i="61"/>
  <c r="B46" i="61"/>
  <c r="B45" i="61"/>
  <c r="B44" i="61"/>
  <c r="T43" i="61"/>
  <c r="B43" i="61"/>
  <c r="C42" i="61"/>
  <c r="C43" i="61"/>
  <c r="C44" i="61"/>
  <c r="C45" i="61"/>
  <c r="C46" i="61"/>
  <c r="C47" i="61"/>
  <c r="C48" i="61"/>
  <c r="C49" i="61"/>
  <c r="C50" i="61"/>
  <c r="C51" i="61"/>
  <c r="C52" i="61"/>
  <c r="B42" i="61"/>
  <c r="B41" i="61"/>
  <c r="B35" i="61"/>
  <c r="B34" i="61"/>
  <c r="B33" i="61"/>
  <c r="B32" i="61"/>
  <c r="T31" i="61"/>
  <c r="T32" i="61"/>
  <c r="B31" i="61"/>
  <c r="B30" i="61"/>
  <c r="B29" i="61"/>
  <c r="B28" i="61"/>
  <c r="B27" i="61"/>
  <c r="T26" i="61"/>
  <c r="C26" i="61"/>
  <c r="C27" i="61"/>
  <c r="C28" i="61"/>
  <c r="C29" i="61"/>
  <c r="C30" i="61"/>
  <c r="C31" i="61"/>
  <c r="C32" i="61"/>
  <c r="C33" i="61"/>
  <c r="C34" i="61"/>
  <c r="C35" i="61"/>
  <c r="B26" i="61"/>
  <c r="C25" i="61"/>
  <c r="B25" i="61"/>
  <c r="B24" i="61"/>
  <c r="B17" i="61"/>
  <c r="B16" i="61"/>
  <c r="B15" i="61"/>
  <c r="T16" i="61"/>
  <c r="B14" i="61"/>
  <c r="B13" i="61"/>
  <c r="T12" i="61"/>
  <c r="B12" i="61"/>
  <c r="B11" i="61"/>
  <c r="B10" i="61"/>
  <c r="B9" i="61"/>
  <c r="B8" i="61"/>
  <c r="B7" i="61"/>
  <c r="B6" i="61"/>
  <c r="T7" i="61"/>
  <c r="B5" i="61"/>
  <c r="C69" i="60"/>
  <c r="C68" i="60"/>
  <c r="C67" i="60"/>
  <c r="C66" i="60"/>
  <c r="C65" i="60"/>
  <c r="C64" i="60"/>
  <c r="C63" i="60"/>
  <c r="C62" i="60"/>
  <c r="C61" i="60"/>
  <c r="C60" i="60"/>
  <c r="D59" i="60"/>
  <c r="D60" i="60"/>
  <c r="D61" i="60"/>
  <c r="D62" i="60"/>
  <c r="D63" i="60"/>
  <c r="D64" i="60"/>
  <c r="D65" i="60"/>
  <c r="D66" i="60"/>
  <c r="D67" i="60"/>
  <c r="D68" i="60"/>
  <c r="D69" i="60"/>
  <c r="C59" i="60"/>
  <c r="C58" i="60"/>
  <c r="C52" i="60"/>
  <c r="C51" i="60"/>
  <c r="C50" i="60"/>
  <c r="C49" i="60"/>
  <c r="C48" i="60"/>
  <c r="C47" i="60"/>
  <c r="C46" i="60"/>
  <c r="C45" i="60"/>
  <c r="C44" i="60"/>
  <c r="D43" i="60"/>
  <c r="D44" i="60"/>
  <c r="D45" i="60"/>
  <c r="D46" i="60"/>
  <c r="D47" i="60"/>
  <c r="D48" i="60"/>
  <c r="D49" i="60"/>
  <c r="D50" i="60"/>
  <c r="D51" i="60"/>
  <c r="D52" i="60"/>
  <c r="C43" i="60"/>
  <c r="D42" i="60"/>
  <c r="C42" i="60"/>
  <c r="C41" i="60"/>
  <c r="C35" i="60"/>
  <c r="C34" i="60"/>
  <c r="C33" i="60"/>
  <c r="C32" i="60"/>
  <c r="C31" i="60"/>
  <c r="C30" i="60"/>
  <c r="C29" i="60"/>
  <c r="C28" i="60"/>
  <c r="D27" i="60"/>
  <c r="D28" i="60"/>
  <c r="D29" i="60"/>
  <c r="D30" i="60"/>
  <c r="D31" i="60"/>
  <c r="D32" i="60"/>
  <c r="D33" i="60"/>
  <c r="D34" i="60"/>
  <c r="D35" i="60"/>
  <c r="C27" i="60"/>
  <c r="D26" i="60"/>
  <c r="C26" i="60"/>
  <c r="D25" i="60"/>
  <c r="C25" i="60"/>
  <c r="C24" i="60"/>
  <c r="C17" i="60"/>
  <c r="C16" i="60"/>
  <c r="C15" i="60"/>
  <c r="C14" i="60"/>
  <c r="C13" i="60"/>
  <c r="C12" i="60"/>
  <c r="C11" i="60"/>
  <c r="C10" i="60"/>
  <c r="C9" i="60"/>
  <c r="C8" i="60"/>
  <c r="C7" i="60"/>
  <c r="C6" i="60"/>
  <c r="C5" i="60"/>
  <c r="R23" i="60"/>
  <c r="J8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G62" i="55"/>
  <c r="U12" i="59"/>
  <c r="C117" i="59"/>
  <c r="C116" i="59"/>
  <c r="C115" i="59"/>
  <c r="C114" i="59"/>
  <c r="C113" i="59"/>
  <c r="C112" i="59"/>
  <c r="C111" i="59"/>
  <c r="C110" i="59"/>
  <c r="C109" i="59"/>
  <c r="C108" i="59"/>
  <c r="C107" i="59"/>
  <c r="C106" i="59"/>
  <c r="C105" i="59"/>
  <c r="D104" i="59"/>
  <c r="D105" i="59" s="1"/>
  <c r="D106" i="59" s="1"/>
  <c r="D107" i="59" s="1"/>
  <c r="D108" i="59" s="1"/>
  <c r="D109" i="59" s="1"/>
  <c r="D110" i="59" s="1"/>
  <c r="D111" i="59" s="1"/>
  <c r="C104" i="59"/>
  <c r="C103" i="59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D105" i="35"/>
  <c r="D106" i="35" s="1"/>
  <c r="D107" i="35" s="1"/>
  <c r="D108" i="35" s="1"/>
  <c r="D109" i="35" s="1"/>
  <c r="D110" i="35" s="1"/>
  <c r="D111" i="35" s="1"/>
  <c r="D112" i="35" s="1"/>
  <c r="C105" i="35"/>
  <c r="C104" i="35"/>
  <c r="C78" i="58"/>
  <c r="C81" i="58"/>
  <c r="B81" i="57"/>
  <c r="B78" i="57"/>
  <c r="B71" i="57"/>
  <c r="B69" i="57"/>
  <c r="B68" i="57"/>
  <c r="B67" i="57"/>
  <c r="B66" i="57"/>
  <c r="B65" i="57"/>
  <c r="B64" i="57"/>
  <c r="B62" i="57"/>
  <c r="B61" i="57"/>
  <c r="C60" i="57"/>
  <c r="C61" i="57" s="1"/>
  <c r="C62" i="57" s="1"/>
  <c r="C63" i="57" s="1"/>
  <c r="C64" i="57" s="1"/>
  <c r="C65" i="57" s="1"/>
  <c r="C66" i="57" s="1"/>
  <c r="C67" i="57" s="1"/>
  <c r="C68" i="57" s="1"/>
  <c r="C69" i="57" s="1"/>
  <c r="B59" i="57"/>
  <c r="B100" i="3"/>
  <c r="B97" i="3"/>
  <c r="B94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3" i="3"/>
  <c r="B72" i="3"/>
  <c r="C71" i="3"/>
  <c r="C72" i="3" s="1"/>
  <c r="C73" i="3" s="1"/>
  <c r="B70" i="3"/>
  <c r="CK3" i="54"/>
  <c r="CJ3" i="54"/>
  <c r="CA3" i="54"/>
  <c r="BZ3" i="54"/>
  <c r="BQ3" i="54"/>
  <c r="BP3" i="54"/>
  <c r="BG3" i="54"/>
  <c r="BF3" i="54"/>
  <c r="AW3" i="54"/>
  <c r="AV3" i="54"/>
  <c r="AM3" i="54"/>
  <c r="AL3" i="54"/>
  <c r="AC3" i="54"/>
  <c r="AB3" i="54"/>
  <c r="S3" i="54"/>
  <c r="R3" i="54"/>
  <c r="I3" i="54"/>
  <c r="H3" i="54"/>
  <c r="AG5" i="32"/>
  <c r="AF5" i="32"/>
  <c r="AE5" i="32"/>
  <c r="AD5" i="32"/>
  <c r="AC5" i="32"/>
  <c r="AB5" i="32"/>
  <c r="AA5" i="32"/>
  <c r="Z5" i="32"/>
  <c r="U4" i="31"/>
  <c r="T4" i="31"/>
  <c r="S4" i="31"/>
  <c r="R4" i="31"/>
  <c r="M3" i="26"/>
  <c r="L3" i="26"/>
  <c r="B60" i="3"/>
  <c r="B61" i="3"/>
  <c r="B62" i="3"/>
  <c r="B63" i="3"/>
  <c r="B64" i="3"/>
  <c r="B65" i="3"/>
  <c r="C97" i="59"/>
  <c r="C96" i="59"/>
  <c r="C95" i="59"/>
  <c r="C94" i="59"/>
  <c r="C93" i="59"/>
  <c r="C92" i="59"/>
  <c r="C91" i="59"/>
  <c r="C90" i="59"/>
  <c r="C89" i="59"/>
  <c r="C88" i="59"/>
  <c r="C87" i="59"/>
  <c r="C86" i="59"/>
  <c r="C85" i="59"/>
  <c r="D84" i="59"/>
  <c r="D85" i="59" s="1"/>
  <c r="D86" i="59" s="1"/>
  <c r="D87" i="59" s="1"/>
  <c r="D88" i="59" s="1"/>
  <c r="D89" i="59" s="1"/>
  <c r="D90" i="59" s="1"/>
  <c r="D91" i="59" s="1"/>
  <c r="C84" i="59"/>
  <c r="D83" i="59"/>
  <c r="C82" i="59"/>
  <c r="C83" i="59" s="1"/>
  <c r="C57" i="59"/>
  <c r="C56" i="59"/>
  <c r="C55" i="59"/>
  <c r="C54" i="59"/>
  <c r="C53" i="59"/>
  <c r="C52" i="59"/>
  <c r="C51" i="59"/>
  <c r="C50" i="59"/>
  <c r="C49" i="59"/>
  <c r="C48" i="59"/>
  <c r="C47" i="59"/>
  <c r="C46" i="59"/>
  <c r="C45" i="59"/>
  <c r="D44" i="59"/>
  <c r="D45" i="59" s="1"/>
  <c r="D46" i="59" s="1"/>
  <c r="D47" i="59" s="1"/>
  <c r="D48" i="59" s="1"/>
  <c r="D49" i="59" s="1"/>
  <c r="D50" i="59" s="1"/>
  <c r="D51" i="59" s="1"/>
  <c r="C44" i="59"/>
  <c r="C43" i="59"/>
  <c r="C18" i="59"/>
  <c r="C17" i="59"/>
  <c r="C16" i="59"/>
  <c r="C15" i="59"/>
  <c r="C14" i="59"/>
  <c r="C13" i="59"/>
  <c r="C12" i="59"/>
  <c r="C11" i="59"/>
  <c r="C10" i="59"/>
  <c r="C9" i="59"/>
  <c r="C8" i="59"/>
  <c r="C7" i="59"/>
  <c r="C6" i="59"/>
  <c r="C5" i="59"/>
  <c r="C95" i="35"/>
  <c r="C94" i="35"/>
  <c r="C93" i="35"/>
  <c r="C52" i="35"/>
  <c r="C53" i="35"/>
  <c r="C54" i="35"/>
  <c r="C55" i="35"/>
  <c r="D84" i="35"/>
  <c r="C83" i="35"/>
  <c r="C84" i="35" s="1"/>
  <c r="B98" i="3"/>
  <c r="C97" i="3"/>
  <c r="C98" i="3" s="1"/>
  <c r="B96" i="3"/>
  <c r="C71" i="58"/>
  <c r="C69" i="58"/>
  <c r="C68" i="58"/>
  <c r="C67" i="58"/>
  <c r="C66" i="58"/>
  <c r="C65" i="58"/>
  <c r="C64" i="58"/>
  <c r="C62" i="58"/>
  <c r="C61" i="58"/>
  <c r="D60" i="58"/>
  <c r="D61" i="58" s="1"/>
  <c r="D62" i="58" s="1"/>
  <c r="D63" i="58" s="1"/>
  <c r="D64" i="58" s="1"/>
  <c r="D65" i="58" s="1"/>
  <c r="D66" i="58" s="1"/>
  <c r="D67" i="58" s="1"/>
  <c r="D68" i="58" s="1"/>
  <c r="D69" i="58" s="1"/>
  <c r="D71" i="58" s="1"/>
  <c r="C59" i="58"/>
  <c r="C89" i="58"/>
  <c r="C87" i="58"/>
  <c r="C86" i="58"/>
  <c r="C85" i="58"/>
  <c r="C84" i="58"/>
  <c r="C83" i="58"/>
  <c r="C82" i="58"/>
  <c r="C80" i="58"/>
  <c r="C79" i="58"/>
  <c r="D78" i="58"/>
  <c r="D79" i="58" s="1"/>
  <c r="D80" i="58" s="1"/>
  <c r="D81" i="58" s="1"/>
  <c r="D82" i="58" s="1"/>
  <c r="D83" i="58" s="1"/>
  <c r="D84" i="58" s="1"/>
  <c r="D85" i="58" s="1"/>
  <c r="D86" i="58" s="1"/>
  <c r="D87" i="58" s="1"/>
  <c r="D89" i="58" s="1"/>
  <c r="C77" i="58"/>
  <c r="C54" i="58"/>
  <c r="C52" i="58"/>
  <c r="C51" i="58"/>
  <c r="C50" i="58"/>
  <c r="C49" i="58"/>
  <c r="C48" i="58"/>
  <c r="C47" i="58"/>
  <c r="C45" i="58"/>
  <c r="C44" i="58"/>
  <c r="D43" i="58"/>
  <c r="D44" i="58" s="1"/>
  <c r="D45" i="58" s="1"/>
  <c r="D46" i="58" s="1"/>
  <c r="D47" i="58" s="1"/>
  <c r="D48" i="58" s="1"/>
  <c r="D49" i="58" s="1"/>
  <c r="D50" i="58" s="1"/>
  <c r="D51" i="58" s="1"/>
  <c r="D52" i="58" s="1"/>
  <c r="D54" i="58" s="1"/>
  <c r="C42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B89" i="57"/>
  <c r="B87" i="57"/>
  <c r="B86" i="57"/>
  <c r="B85" i="57"/>
  <c r="T84" i="57"/>
  <c r="B84" i="57"/>
  <c r="B83" i="57"/>
  <c r="B82" i="57"/>
  <c r="B80" i="57"/>
  <c r="B79" i="57"/>
  <c r="C78" i="57"/>
  <c r="C79" i="57" s="1"/>
  <c r="C80" i="57" s="1"/>
  <c r="C81" i="57" s="1"/>
  <c r="C82" i="57" s="1"/>
  <c r="C83" i="57" s="1"/>
  <c r="C84" i="57" s="1"/>
  <c r="C85" i="57" s="1"/>
  <c r="C86" i="57" s="1"/>
  <c r="C87" i="57" s="1"/>
  <c r="B77" i="57"/>
  <c r="B54" i="57"/>
  <c r="B52" i="57"/>
  <c r="B51" i="57"/>
  <c r="B50" i="57"/>
  <c r="T49" i="57"/>
  <c r="B49" i="57"/>
  <c r="B48" i="57"/>
  <c r="B47" i="57"/>
  <c r="B45" i="57"/>
  <c r="B44" i="57"/>
  <c r="C43" i="57"/>
  <c r="C44" i="57" s="1"/>
  <c r="C45" i="57" s="1"/>
  <c r="C46" i="57" s="1"/>
  <c r="C47" i="57" s="1"/>
  <c r="C48" i="57" s="1"/>
  <c r="C49" i="57" s="1"/>
  <c r="C50" i="57" s="1"/>
  <c r="C51" i="57" s="1"/>
  <c r="C52" i="57" s="1"/>
  <c r="B42" i="57"/>
  <c r="B17" i="57"/>
  <c r="B16" i="57"/>
  <c r="B15" i="57"/>
  <c r="B14" i="57"/>
  <c r="B13" i="57"/>
  <c r="T12" i="57"/>
  <c r="B12" i="57"/>
  <c r="B11" i="57"/>
  <c r="B10" i="57"/>
  <c r="B9" i="57"/>
  <c r="B8" i="57"/>
  <c r="B7" i="57"/>
  <c r="B6" i="57"/>
  <c r="B5" i="57"/>
  <c r="B108" i="3"/>
  <c r="B109" i="3" s="1"/>
  <c r="B107" i="3"/>
  <c r="B106" i="3"/>
  <c r="B105" i="3"/>
  <c r="B104" i="3"/>
  <c r="B103" i="3"/>
  <c r="B102" i="3"/>
  <c r="B101" i="3"/>
  <c r="B99" i="3"/>
  <c r="B95" i="3"/>
  <c r="C94" i="3"/>
  <c r="C95" i="3" s="1"/>
  <c r="C99" i="3" s="1"/>
  <c r="B93" i="3"/>
  <c r="T103" i="3"/>
  <c r="B25" i="3"/>
  <c r="B24" i="3"/>
  <c r="B21" i="3"/>
  <c r="B22" i="3"/>
  <c r="R1" i="55"/>
  <c r="Q1" i="55"/>
  <c r="P1" i="55"/>
  <c r="O1" i="55"/>
  <c r="N1" i="55"/>
  <c r="M1" i="55"/>
  <c r="L1" i="55"/>
  <c r="K1" i="55"/>
  <c r="J1" i="55"/>
  <c r="I1" i="55"/>
  <c r="H1" i="55"/>
  <c r="G1" i="55"/>
  <c r="F1" i="55"/>
  <c r="E1" i="55"/>
  <c r="D1" i="55"/>
  <c r="C1" i="55"/>
  <c r="B3" i="54"/>
  <c r="C3" i="54"/>
  <c r="L3" i="54"/>
  <c r="M3" i="54"/>
  <c r="V3" i="54"/>
  <c r="W3" i="54"/>
  <c r="AF3" i="54"/>
  <c r="AG3" i="54"/>
  <c r="AP3" i="54"/>
  <c r="AQ3" i="54"/>
  <c r="CM3" i="54"/>
  <c r="CL3" i="54"/>
  <c r="CI3" i="54"/>
  <c r="CH3" i="54"/>
  <c r="CG3" i="54"/>
  <c r="CF3" i="54"/>
  <c r="CE3" i="54"/>
  <c r="CD3" i="54"/>
  <c r="CC3" i="54"/>
  <c r="CB3" i="54"/>
  <c r="BY3" i="54"/>
  <c r="BX3" i="54"/>
  <c r="BW3" i="54"/>
  <c r="BV3" i="54"/>
  <c r="BU3" i="54"/>
  <c r="BT3" i="54"/>
  <c r="BS3" i="54"/>
  <c r="BR3" i="54"/>
  <c r="BO3" i="54"/>
  <c r="BN3" i="54"/>
  <c r="BM3" i="54"/>
  <c r="BL3" i="54"/>
  <c r="BK3" i="54"/>
  <c r="BJ3" i="54"/>
  <c r="BI3" i="54"/>
  <c r="BH3" i="54"/>
  <c r="BE3" i="54"/>
  <c r="BD3" i="54"/>
  <c r="BC3" i="54"/>
  <c r="BB3" i="54"/>
  <c r="BA3" i="54"/>
  <c r="AZ3" i="54"/>
  <c r="AY3" i="54"/>
  <c r="AX3" i="54"/>
  <c r="AU3" i="54"/>
  <c r="AT3" i="54"/>
  <c r="AS3" i="54"/>
  <c r="AR3" i="54"/>
  <c r="AO3" i="54"/>
  <c r="AN3" i="54"/>
  <c r="AK3" i="54"/>
  <c r="AJ3" i="54"/>
  <c r="AI3" i="54"/>
  <c r="AH3" i="54"/>
  <c r="AE3" i="54"/>
  <c r="AD3" i="54"/>
  <c r="AA3" i="54"/>
  <c r="Z3" i="54"/>
  <c r="Y3" i="54"/>
  <c r="X3" i="54"/>
  <c r="U3" i="54"/>
  <c r="T3" i="54"/>
  <c r="Q3" i="54"/>
  <c r="P3" i="54"/>
  <c r="O3" i="54"/>
  <c r="N3" i="54"/>
  <c r="K3" i="54"/>
  <c r="J3" i="54"/>
  <c r="G3" i="54"/>
  <c r="F3" i="54"/>
  <c r="E3" i="54"/>
  <c r="D3" i="54"/>
  <c r="O3" i="41"/>
  <c r="N3" i="41" s="1"/>
  <c r="M3" i="41" s="1"/>
  <c r="L3" i="41" s="1"/>
  <c r="K3" i="41" s="1"/>
  <c r="J3" i="41" s="1"/>
  <c r="I3" i="41" s="1"/>
  <c r="H3" i="41" s="1"/>
  <c r="G3" i="41" s="1"/>
  <c r="F3" i="41" s="1"/>
  <c r="E3" i="41" s="1"/>
  <c r="D3" i="41" s="1"/>
  <c r="Q7" i="32"/>
  <c r="B15" i="3"/>
  <c r="B9" i="3"/>
  <c r="B6" i="3"/>
  <c r="C98" i="35"/>
  <c r="C97" i="35"/>
  <c r="C96" i="35"/>
  <c r="C92" i="35"/>
  <c r="C91" i="35"/>
  <c r="C90" i="35"/>
  <c r="C89" i="35"/>
  <c r="C88" i="35"/>
  <c r="C87" i="35"/>
  <c r="C86" i="35"/>
  <c r="D85" i="35"/>
  <c r="D86" i="35" s="1"/>
  <c r="D87" i="35" s="1"/>
  <c r="D88" i="35" s="1"/>
  <c r="D89" i="35" s="1"/>
  <c r="D90" i="35" s="1"/>
  <c r="D91" i="35" s="1"/>
  <c r="D92" i="35" s="1"/>
  <c r="C85" i="35"/>
  <c r="C58" i="35"/>
  <c r="C57" i="35"/>
  <c r="C56" i="35"/>
  <c r="C51" i="35"/>
  <c r="C50" i="35"/>
  <c r="C49" i="35"/>
  <c r="C48" i="35"/>
  <c r="C47" i="35"/>
  <c r="C46" i="35"/>
  <c r="D45" i="35"/>
  <c r="D46" i="35" s="1"/>
  <c r="D47" i="35" s="1"/>
  <c r="D48" i="35" s="1"/>
  <c r="D49" i="35" s="1"/>
  <c r="D50" i="35" s="1"/>
  <c r="D51" i="35" s="1"/>
  <c r="D52" i="35" s="1"/>
  <c r="C45" i="35"/>
  <c r="C44" i="35"/>
  <c r="C18" i="35"/>
  <c r="C17" i="35"/>
  <c r="C16" i="35"/>
  <c r="C15" i="35"/>
  <c r="C14" i="35"/>
  <c r="C13" i="35"/>
  <c r="U12" i="35"/>
  <c r="C12" i="35"/>
  <c r="C11" i="35"/>
  <c r="C10" i="35"/>
  <c r="C9" i="35"/>
  <c r="C8" i="35"/>
  <c r="C7" i="35"/>
  <c r="C6" i="35"/>
  <c r="C5" i="35"/>
  <c r="D97" i="35"/>
  <c r="D98" i="35"/>
  <c r="AW5" i="32"/>
  <c r="AV5" i="32"/>
  <c r="AU5" i="32"/>
  <c r="AT5" i="32"/>
  <c r="AS5" i="32"/>
  <c r="AR5" i="32"/>
  <c r="AQ5" i="32"/>
  <c r="AP5" i="32"/>
  <c r="Y5" i="32"/>
  <c r="AO5" i="32"/>
  <c r="AN5" i="32"/>
  <c r="AM5" i="32"/>
  <c r="AL5" i="32"/>
  <c r="AK5" i="32"/>
  <c r="AJ5" i="32"/>
  <c r="AI5" i="32"/>
  <c r="AH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G5" i="32"/>
  <c r="F5" i="32"/>
  <c r="E5" i="32"/>
  <c r="H5" i="32"/>
  <c r="D5" i="32"/>
  <c r="C5" i="32"/>
  <c r="B5" i="32"/>
  <c r="AG4" i="31"/>
  <c r="AF4" i="31"/>
  <c r="AE4" i="31"/>
  <c r="AD4" i="31"/>
  <c r="AC4" i="31"/>
  <c r="AB4" i="31"/>
  <c r="AA4" i="31"/>
  <c r="Z4" i="31"/>
  <c r="Y4" i="31"/>
  <c r="X4" i="31"/>
  <c r="W4" i="31"/>
  <c r="V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B4" i="31"/>
  <c r="BM2" i="31"/>
  <c r="BL2" i="31"/>
  <c r="BK2" i="31"/>
  <c r="BJ2" i="31"/>
  <c r="BI2" i="31"/>
  <c r="BH2" i="31"/>
  <c r="BG2" i="31"/>
  <c r="BF2" i="31"/>
  <c r="BE2" i="31"/>
  <c r="BD2" i="31"/>
  <c r="BC2" i="31"/>
  <c r="BB2" i="31"/>
  <c r="BA2" i="31"/>
  <c r="AZ2" i="31"/>
  <c r="AY2" i="31"/>
  <c r="AX2" i="31"/>
  <c r="AO2" i="31"/>
  <c r="AN2" i="31"/>
  <c r="AM2" i="31"/>
  <c r="AL2" i="31"/>
  <c r="AK2" i="31"/>
  <c r="AJ2" i="31"/>
  <c r="AI2" i="31"/>
  <c r="AH2" i="31"/>
  <c r="CM3" i="28"/>
  <c r="CL3" i="28"/>
  <c r="CK3" i="28"/>
  <c r="CJ3" i="28"/>
  <c r="CI3" i="28"/>
  <c r="CH3" i="28"/>
  <c r="CG3" i="28"/>
  <c r="CF3" i="28"/>
  <c r="CE3" i="28"/>
  <c r="CD3" i="28"/>
  <c r="CC3" i="28"/>
  <c r="CB3" i="28"/>
  <c r="CA3" i="28"/>
  <c r="BZ3" i="28"/>
  <c r="BY3" i="28"/>
  <c r="BX3" i="28"/>
  <c r="BW3" i="28"/>
  <c r="BV3" i="28"/>
  <c r="BU3" i="28"/>
  <c r="BT3" i="28"/>
  <c r="BS3" i="28"/>
  <c r="BR3" i="28"/>
  <c r="BQ3" i="28"/>
  <c r="BP3" i="28"/>
  <c r="BO3" i="28"/>
  <c r="BN3" i="28"/>
  <c r="BM3" i="28"/>
  <c r="BL3" i="28"/>
  <c r="BK3" i="28"/>
  <c r="BJ3" i="28"/>
  <c r="BI3" i="28"/>
  <c r="BH3" i="28"/>
  <c r="AY3" i="28"/>
  <c r="AX3" i="28"/>
  <c r="AW3" i="28"/>
  <c r="AV3" i="28"/>
  <c r="AU3" i="28"/>
  <c r="AT3" i="28"/>
  <c r="AS3" i="28"/>
  <c r="AR3" i="28"/>
  <c r="AQ3" i="28"/>
  <c r="AP3" i="28"/>
  <c r="AO3" i="28"/>
  <c r="AN3" i="28"/>
  <c r="AM3" i="28"/>
  <c r="AL3" i="28"/>
  <c r="AK3" i="28"/>
  <c r="AJ3" i="28"/>
  <c r="AY2" i="26"/>
  <c r="AX2" i="26"/>
  <c r="AW2" i="26"/>
  <c r="AV2" i="26"/>
  <c r="AU2" i="26"/>
  <c r="AT2" i="26"/>
  <c r="AS2" i="26"/>
  <c r="AR2" i="26"/>
  <c r="AQ2" i="26"/>
  <c r="AP2" i="26"/>
  <c r="AO2" i="26"/>
  <c r="AN2" i="26"/>
  <c r="AM2" i="26"/>
  <c r="AL2" i="26"/>
  <c r="AK2" i="26"/>
  <c r="AJ2" i="26"/>
  <c r="AA2" i="26"/>
  <c r="Z2" i="26"/>
  <c r="Y2" i="26"/>
  <c r="X2" i="26"/>
  <c r="W2" i="26"/>
  <c r="V2" i="26"/>
  <c r="U2" i="26"/>
  <c r="T2" i="26"/>
  <c r="B48" i="3"/>
  <c r="B59" i="3"/>
  <c r="B58" i="3"/>
  <c r="B57" i="3"/>
  <c r="B56" i="3"/>
  <c r="B55" i="3"/>
  <c r="B54" i="3"/>
  <c r="B53" i="3"/>
  <c r="B51" i="3"/>
  <c r="B50" i="3"/>
  <c r="C49" i="3"/>
  <c r="C50" i="3" s="1"/>
  <c r="C51" i="3" s="1"/>
  <c r="C52" i="3" s="1"/>
  <c r="C53" i="3" s="1"/>
  <c r="C54" i="3" s="1"/>
  <c r="C55" i="3" s="1"/>
  <c r="C56" i="3" s="1"/>
  <c r="C57" i="3" s="1"/>
  <c r="C58" i="3" s="1"/>
  <c r="T55" i="3"/>
  <c r="B23" i="3"/>
  <c r="B18" i="3"/>
  <c r="B17" i="3"/>
  <c r="B16" i="3"/>
  <c r="B14" i="3"/>
  <c r="B13" i="3"/>
  <c r="B12" i="3"/>
  <c r="B11" i="3"/>
  <c r="B10" i="3"/>
  <c r="B8" i="3"/>
  <c r="B7" i="3"/>
  <c r="B5" i="3"/>
  <c r="T12" i="3"/>
  <c r="T16" i="57"/>
  <c r="T7" i="57"/>
  <c r="T11" i="62" l="1"/>
  <c r="T13" i="62" s="1"/>
  <c r="D55" i="59"/>
  <c r="D52" i="59"/>
  <c r="D95" i="59"/>
  <c r="D92" i="59"/>
  <c r="D115" i="59"/>
  <c r="D112" i="59"/>
  <c r="Q4" i="59"/>
  <c r="R23" i="59"/>
  <c r="Q4" i="35"/>
  <c r="R23" i="35"/>
  <c r="D56" i="35"/>
  <c r="D53" i="35"/>
  <c r="D93" i="35"/>
  <c r="D94" i="35" s="1"/>
  <c r="D95" i="35" s="1"/>
  <c r="D96" i="35"/>
  <c r="D113" i="35"/>
  <c r="D116" i="35"/>
  <c r="T11" i="61"/>
  <c r="T13" i="61" s="1"/>
  <c r="X32" i="43" a="1"/>
  <c r="X32" i="43" s="1"/>
  <c r="U11" i="35"/>
  <c r="U18" i="35"/>
  <c r="X30" i="43" a="1"/>
  <c r="X30" i="43" s="1"/>
  <c r="Z30" i="43" s="1"/>
  <c r="U18" i="59"/>
  <c r="U64" i="60"/>
  <c r="U65" i="58"/>
  <c r="A7" i="31"/>
  <c r="R82" i="35"/>
  <c r="A6" i="28"/>
  <c r="Q61" i="59"/>
  <c r="X36" i="43" a="1"/>
  <c r="X36" i="43" s="1"/>
  <c r="Z36" i="43" s="1"/>
  <c r="X11" i="43" a="1"/>
  <c r="X11" i="43" s="1"/>
  <c r="R62" i="35"/>
  <c r="X38" i="43" a="1"/>
  <c r="X38" i="43" s="1"/>
  <c r="X56" i="43" a="1"/>
  <c r="X56" i="43" s="1"/>
  <c r="X23" i="43" a="1"/>
  <c r="X23" i="43" s="1"/>
  <c r="Z23" i="43" s="1"/>
  <c r="A8" i="32"/>
  <c r="X48" i="43" a="1"/>
  <c r="X48" i="43" s="1"/>
  <c r="X17" i="43" a="1"/>
  <c r="X17" i="43" s="1"/>
  <c r="X42" i="43" a="1"/>
  <c r="X42" i="43" s="1"/>
  <c r="X40" i="43" a="1"/>
  <c r="X40" i="43" s="1"/>
  <c r="U25" i="58"/>
  <c r="R58" i="58"/>
  <c r="Q4" i="58"/>
  <c r="R24" i="58"/>
  <c r="C53" i="57"/>
  <c r="C54" i="57"/>
  <c r="Q58" i="57"/>
  <c r="T54" i="57"/>
  <c r="Q24" i="57"/>
  <c r="Q47" i="3"/>
  <c r="T72" i="3"/>
  <c r="Q69" i="3"/>
  <c r="T60" i="3"/>
  <c r="Q92" i="3"/>
  <c r="T11" i="3"/>
  <c r="C59" i="3"/>
  <c r="C100" i="3"/>
  <c r="C101" i="3" s="1"/>
  <c r="C102" i="3" s="1"/>
  <c r="C103" i="3" s="1"/>
  <c r="C104" i="3" s="1"/>
  <c r="C105" i="3" s="1"/>
  <c r="C106" i="3" s="1"/>
  <c r="C74" i="3"/>
  <c r="C75" i="3" s="1"/>
  <c r="C76" i="3" s="1"/>
  <c r="C77" i="3" s="1"/>
  <c r="C78" i="3" s="1"/>
  <c r="C79" i="3" s="1"/>
  <c r="C80" i="3" s="1"/>
  <c r="T82" i="3"/>
  <c r="B110" i="3"/>
  <c r="X57" i="43" a="1"/>
  <c r="X57" i="43" s="1"/>
  <c r="Z57" i="43" s="1"/>
  <c r="P4" i="61"/>
  <c r="T95" i="3"/>
  <c r="X35" i="43" a="1"/>
  <c r="X35" i="43" s="1"/>
  <c r="Z35" i="43" s="1"/>
  <c r="Q23" i="61"/>
  <c r="X41" i="43" a="1"/>
  <c r="X41" i="43" s="1"/>
  <c r="Z41" i="43" s="1"/>
  <c r="U11" i="59"/>
  <c r="X51" i="43" a="1"/>
  <c r="X51" i="43" s="1"/>
  <c r="X31" i="43" a="1"/>
  <c r="X31" i="43" s="1"/>
  <c r="Z31" i="43" s="1"/>
  <c r="X37" i="43" a="1"/>
  <c r="X37" i="43" s="1"/>
  <c r="Z37" i="43" s="1"/>
  <c r="X55" i="43" a="1"/>
  <c r="X55" i="43" s="1"/>
  <c r="X44" i="43" a="1"/>
  <c r="X44" i="43" s="1"/>
  <c r="Z44" i="43" s="1"/>
  <c r="X54" i="43" a="1"/>
  <c r="X54" i="43" s="1"/>
  <c r="X24" i="43" a="1"/>
  <c r="X24" i="43" s="1"/>
  <c r="X33" i="43" a="1"/>
  <c r="X33" i="43" s="1"/>
  <c r="X46" i="43" a="1"/>
  <c r="X46" i="43" s="1"/>
  <c r="X18" i="43" a="1"/>
  <c r="X18" i="43" s="1"/>
  <c r="Q30" i="3"/>
  <c r="X26" i="43" a="1"/>
  <c r="X26" i="43" s="1"/>
  <c r="Z26" i="43" s="1"/>
  <c r="X12" i="43" a="1"/>
  <c r="X12" i="43" s="1"/>
  <c r="X34" i="43" a="1"/>
  <c r="X34" i="43" s="1"/>
  <c r="Z34" i="43" s="1"/>
  <c r="X20" i="43" a="1"/>
  <c r="X20" i="43" s="1"/>
  <c r="Z20" i="43" s="1"/>
  <c r="X45" i="43" a="1"/>
  <c r="X45" i="43" s="1"/>
  <c r="Z45" i="43" s="1"/>
  <c r="X22" i="43" a="1"/>
  <c r="X22" i="43" s="1"/>
  <c r="X19" i="43" a="1"/>
  <c r="X19" i="43" s="1"/>
  <c r="X13" i="43" a="1"/>
  <c r="X13" i="43" s="1"/>
  <c r="X25" i="43" a="1"/>
  <c r="X25" i="43" s="1"/>
  <c r="Z25" i="43" s="1"/>
  <c r="X50" i="43" a="1"/>
  <c r="X50" i="43" s="1"/>
  <c r="Z50" i="43" s="1"/>
  <c r="X52" i="43" a="1"/>
  <c r="X52" i="43" s="1"/>
  <c r="Z52" i="43" s="1"/>
  <c r="X6" i="43" a="1"/>
  <c r="X6" i="43" s="1"/>
  <c r="X14" i="43" a="1"/>
  <c r="X14" i="43" s="1"/>
  <c r="X47" i="43" a="1"/>
  <c r="X47" i="43" s="1"/>
  <c r="Z47" i="43" s="1"/>
  <c r="R40" i="60"/>
  <c r="X28" i="43" a="1"/>
  <c r="X28" i="43" s="1"/>
  <c r="X7" i="43" a="1"/>
  <c r="X7" i="43" s="1"/>
  <c r="X15" i="43" a="1"/>
  <c r="X15" i="43" s="1"/>
  <c r="A6" i="54"/>
  <c r="Q81" i="59"/>
  <c r="X21" i="43" a="1"/>
  <c r="X21" i="43" s="1"/>
  <c r="Z21" i="43" s="1"/>
  <c r="X29" i="43" a="1"/>
  <c r="X29" i="43" s="1"/>
  <c r="X8" i="43" a="1"/>
  <c r="X8" i="43" s="1"/>
  <c r="X16" i="43" a="1"/>
  <c r="X16" i="43" s="1"/>
  <c r="X39" i="43" a="1"/>
  <c r="X39" i="43" s="1"/>
  <c r="Z39" i="43" s="1"/>
  <c r="X49" i="43" a="1"/>
  <c r="X49" i="43" s="1"/>
  <c r="Z49" i="43" s="1"/>
  <c r="X27" i="43" a="1"/>
  <c r="X27" i="43" s="1"/>
  <c r="Z27" i="43" s="1"/>
  <c r="X58" i="43" a="1"/>
  <c r="X58" i="43" s="1"/>
  <c r="Z58" i="43" s="1"/>
  <c r="X9" i="43" a="1"/>
  <c r="X9" i="43" s="1"/>
  <c r="X10" i="43" a="1"/>
  <c r="X10" i="43" s="1"/>
  <c r="Z10" i="43" s="1"/>
  <c r="X53" i="43" a="1"/>
  <c r="X53" i="43" s="1"/>
  <c r="Z53" i="43" s="1"/>
  <c r="X43" i="43" a="1"/>
  <c r="X43" i="43" s="1"/>
  <c r="Z43" i="43" s="1"/>
  <c r="Q4" i="60"/>
  <c r="Q57" i="60" s="1"/>
  <c r="P4" i="62"/>
  <c r="R76" i="58"/>
  <c r="R57" i="60"/>
  <c r="R42" i="59"/>
  <c r="T98" i="3"/>
  <c r="T79" i="57"/>
  <c r="T89" i="57"/>
  <c r="Q41" i="57"/>
  <c r="R81" i="59"/>
  <c r="R61" i="59"/>
  <c r="Q40" i="62"/>
  <c r="R69" i="35"/>
  <c r="P4" i="3"/>
  <c r="T71" i="57"/>
  <c r="T11" i="57"/>
  <c r="T13" i="57" s="1"/>
  <c r="A8" i="31"/>
  <c r="C88" i="57"/>
  <c r="C89" i="57"/>
  <c r="C70" i="57"/>
  <c r="C71" i="57"/>
  <c r="Q57" i="61"/>
  <c r="Q60" i="62"/>
  <c r="Q40" i="61"/>
  <c r="Q23" i="62"/>
  <c r="A7" i="28"/>
  <c r="Q42" i="59"/>
  <c r="P4" i="59"/>
  <c r="P23" i="59" s="1"/>
  <c r="P4" i="35"/>
  <c r="Q43" i="35"/>
  <c r="R43" i="35"/>
  <c r="A6" i="26"/>
  <c r="B17" i="55"/>
  <c r="P4" i="57"/>
  <c r="R76" i="35" l="1"/>
  <c r="AN7" i="31"/>
  <c r="R24" i="59"/>
  <c r="AH7" i="31"/>
  <c r="D5" i="26"/>
  <c r="AN5" i="28"/>
  <c r="AV5" i="28"/>
  <c r="R27" i="59"/>
  <c r="R38" i="59" s="1"/>
  <c r="R68" i="59"/>
  <c r="Q82" i="35"/>
  <c r="Q12" i="35"/>
  <c r="R27" i="35"/>
  <c r="R38" i="35" s="1"/>
  <c r="R24" i="35"/>
  <c r="R75" i="59"/>
  <c r="Q56" i="59"/>
  <c r="R56" i="59"/>
  <c r="R57" i="35"/>
  <c r="R33" i="35"/>
  <c r="Q27" i="59"/>
  <c r="Q23" i="59"/>
  <c r="D113" i="59"/>
  <c r="D116" i="59"/>
  <c r="Q24" i="59"/>
  <c r="D93" i="59"/>
  <c r="D96" i="59"/>
  <c r="Q33" i="59"/>
  <c r="D56" i="59"/>
  <c r="D53" i="59"/>
  <c r="R33" i="59"/>
  <c r="P23" i="35"/>
  <c r="Q62" i="35"/>
  <c r="Q23" i="35"/>
  <c r="D117" i="35"/>
  <c r="D114" i="35"/>
  <c r="D54" i="35"/>
  <c r="D57" i="35"/>
  <c r="R58" i="35"/>
  <c r="R98" i="35"/>
  <c r="R18" i="35"/>
  <c r="AJ5" i="28"/>
  <c r="X5" i="26"/>
  <c r="V5" i="26"/>
  <c r="Q49" i="59"/>
  <c r="Z32" i="43"/>
  <c r="R77" i="35"/>
  <c r="R12" i="35"/>
  <c r="R90" i="35"/>
  <c r="P57" i="61"/>
  <c r="R97" i="59"/>
  <c r="Z11" i="43"/>
  <c r="AR5" i="28"/>
  <c r="R50" i="35"/>
  <c r="Q31" i="3"/>
  <c r="AN6" i="31"/>
  <c r="A9" i="32"/>
  <c r="Q82" i="3"/>
  <c r="H5" i="26"/>
  <c r="T35" i="57"/>
  <c r="P57" i="62"/>
  <c r="R90" i="59"/>
  <c r="O4" i="62"/>
  <c r="O57" i="62" s="1"/>
  <c r="Z42" i="43"/>
  <c r="R57" i="59"/>
  <c r="P60" i="62"/>
  <c r="Z48" i="43"/>
  <c r="T5" i="26"/>
  <c r="Z5" i="26"/>
  <c r="P40" i="61"/>
  <c r="R76" i="59"/>
  <c r="L6" i="31"/>
  <c r="Q40" i="60"/>
  <c r="O4" i="61"/>
  <c r="AH6" i="31"/>
  <c r="Q23" i="60"/>
  <c r="P4" i="60"/>
  <c r="P23" i="60" s="1"/>
  <c r="P23" i="61"/>
  <c r="Z17" i="43"/>
  <c r="Z56" i="43"/>
  <c r="R12" i="59"/>
  <c r="Q12" i="59"/>
  <c r="R18" i="59"/>
  <c r="P40" i="62"/>
  <c r="Z38" i="43"/>
  <c r="R89" i="59"/>
  <c r="Q11" i="57"/>
  <c r="B6" i="31"/>
  <c r="Q41" i="61"/>
  <c r="J6" i="31"/>
  <c r="Q25" i="57"/>
  <c r="Z40" i="43"/>
  <c r="Q60" i="3"/>
  <c r="P23" i="62"/>
  <c r="Z18" i="43"/>
  <c r="A7" i="54"/>
  <c r="AL6" i="31"/>
  <c r="M7" i="32"/>
  <c r="D6" i="31"/>
  <c r="AJ6" i="31"/>
  <c r="Q35" i="57"/>
  <c r="P4" i="58"/>
  <c r="Q24" i="58"/>
  <c r="Q58" i="58"/>
  <c r="Q76" i="58"/>
  <c r="Q41" i="58"/>
  <c r="Z55" i="43"/>
  <c r="Z6" i="43"/>
  <c r="Z46" i="43"/>
  <c r="Z24" i="43"/>
  <c r="Q24" i="61"/>
  <c r="T44" i="57"/>
  <c r="T25" i="57"/>
  <c r="T27" i="57" s="1"/>
  <c r="T28" i="57"/>
  <c r="Q11" i="3"/>
  <c r="Q34" i="3"/>
  <c r="Q28" i="57"/>
  <c r="T65" i="57"/>
  <c r="Q76" i="3"/>
  <c r="Q78" i="3" s="1"/>
  <c r="Q58" i="61"/>
  <c r="Q60" i="61" s="1"/>
  <c r="P24" i="57"/>
  <c r="T34" i="3"/>
  <c r="T43" i="3" s="1"/>
  <c r="Z13" i="43"/>
  <c r="Z7" i="43"/>
  <c r="Q5" i="61"/>
  <c r="T50" i="3"/>
  <c r="T31" i="3"/>
  <c r="T33" i="3" s="1"/>
  <c r="Z54" i="43"/>
  <c r="T54" i="3"/>
  <c r="T56" i="3" s="1"/>
  <c r="Z51" i="43"/>
  <c r="Q54" i="3"/>
  <c r="Z9" i="43"/>
  <c r="Z22" i="43"/>
  <c r="Z16" i="43"/>
  <c r="Z19" i="43"/>
  <c r="Z12" i="43"/>
  <c r="Z33" i="43"/>
  <c r="Z28" i="43"/>
  <c r="Z15" i="43"/>
  <c r="T83" i="57"/>
  <c r="T85" i="57" s="1"/>
  <c r="T102" i="3"/>
  <c r="T104" i="3" s="1"/>
  <c r="T108" i="3"/>
  <c r="Q89" i="59"/>
  <c r="Q108" i="3"/>
  <c r="Q102" i="3"/>
  <c r="C107" i="3"/>
  <c r="P30" i="3"/>
  <c r="B111" i="3"/>
  <c r="C60" i="3"/>
  <c r="C61" i="3" s="1"/>
  <c r="T76" i="3"/>
  <c r="T78" i="3" s="1"/>
  <c r="J7" i="32"/>
  <c r="C81" i="3"/>
  <c r="T41" i="3"/>
  <c r="Q41" i="3"/>
  <c r="Z14" i="43"/>
  <c r="Z29" i="43"/>
  <c r="Z8" i="43"/>
  <c r="R49" i="59"/>
  <c r="Q97" i="59"/>
  <c r="Q57" i="59"/>
  <c r="Q18" i="59"/>
  <c r="Q8" i="61"/>
  <c r="O4" i="3"/>
  <c r="P69" i="3"/>
  <c r="P92" i="3"/>
  <c r="P47" i="3"/>
  <c r="T48" i="57"/>
  <c r="T50" i="57" s="1"/>
  <c r="Q83" i="57"/>
  <c r="Q89" i="57"/>
  <c r="Q44" i="61"/>
  <c r="Q48" i="57"/>
  <c r="Q54" i="57"/>
  <c r="Q27" i="61"/>
  <c r="Q71" i="57"/>
  <c r="Q65" i="57"/>
  <c r="Q61" i="61"/>
  <c r="B41" i="55"/>
  <c r="B58" i="55" s="1"/>
  <c r="B16" i="55"/>
  <c r="A8" i="28"/>
  <c r="O4" i="57"/>
  <c r="P41" i="57"/>
  <c r="P58" i="57"/>
  <c r="P76" i="57"/>
  <c r="O4" i="35"/>
  <c r="P43" i="35"/>
  <c r="P82" i="35"/>
  <c r="P62" i="35"/>
  <c r="A9" i="31"/>
  <c r="A7" i="26"/>
  <c r="O4" i="59"/>
  <c r="O23" i="59" s="1"/>
  <c r="P42" i="59"/>
  <c r="P81" i="59"/>
  <c r="P61" i="59"/>
  <c r="AL7" i="31"/>
  <c r="B7" i="31" l="1"/>
  <c r="J7" i="31"/>
  <c r="R68" i="60"/>
  <c r="AJ7" i="31"/>
  <c r="N4" i="62"/>
  <c r="Q76" i="35"/>
  <c r="D7" i="31"/>
  <c r="L7" i="31"/>
  <c r="A10" i="32"/>
  <c r="R37" i="59"/>
  <c r="Q50" i="35"/>
  <c r="Q57" i="35"/>
  <c r="R30" i="59"/>
  <c r="Q90" i="35"/>
  <c r="Q98" i="35"/>
  <c r="Q33" i="35"/>
  <c r="Q18" i="35"/>
  <c r="O23" i="62"/>
  <c r="O60" i="62"/>
  <c r="O40" i="62"/>
  <c r="R37" i="35"/>
  <c r="Q77" i="35"/>
  <c r="Q58" i="35"/>
  <c r="Q25" i="35"/>
  <c r="Q27" i="35"/>
  <c r="Q38" i="35" s="1"/>
  <c r="R30" i="35"/>
  <c r="Q69" i="35"/>
  <c r="P76" i="35"/>
  <c r="P27" i="35"/>
  <c r="P38" i="35" s="1"/>
  <c r="Q24" i="35"/>
  <c r="P75" i="59"/>
  <c r="Q25" i="59"/>
  <c r="Q76" i="59"/>
  <c r="Q34" i="59"/>
  <c r="BC5" i="28"/>
  <c r="Q28" i="35"/>
  <c r="Q28" i="59"/>
  <c r="R25" i="35"/>
  <c r="P24" i="35"/>
  <c r="R28" i="35"/>
  <c r="BA5" i="28"/>
  <c r="AZ5" i="28"/>
  <c r="Q75" i="59"/>
  <c r="P56" i="59"/>
  <c r="Q37" i="59"/>
  <c r="P33" i="35"/>
  <c r="P57" i="35"/>
  <c r="Q34" i="35"/>
  <c r="R34" i="35"/>
  <c r="Q38" i="59"/>
  <c r="Q30" i="59"/>
  <c r="D54" i="59"/>
  <c r="D57" i="59"/>
  <c r="P27" i="59"/>
  <c r="P24" i="59"/>
  <c r="Q68" i="59"/>
  <c r="D114" i="59"/>
  <c r="D117" i="59"/>
  <c r="P33" i="59"/>
  <c r="R25" i="59"/>
  <c r="R28" i="59"/>
  <c r="R34" i="59"/>
  <c r="D94" i="59"/>
  <c r="D97" i="59"/>
  <c r="O23" i="35"/>
  <c r="D58" i="35"/>
  <c r="D55" i="35"/>
  <c r="D118" i="35"/>
  <c r="D115" i="35"/>
  <c r="AB5" i="26"/>
  <c r="BB5" i="28"/>
  <c r="AC5" i="26"/>
  <c r="J8" i="32"/>
  <c r="A8" i="54"/>
  <c r="AE5" i="26"/>
  <c r="AD5" i="26"/>
  <c r="M8" i="32"/>
  <c r="P57" i="60"/>
  <c r="Q42" i="3"/>
  <c r="Q31" i="57"/>
  <c r="O40" i="61"/>
  <c r="R69" i="59"/>
  <c r="O4" i="60"/>
  <c r="O23" i="61"/>
  <c r="P40" i="60"/>
  <c r="N4" i="61"/>
  <c r="N40" i="61" s="1"/>
  <c r="O57" i="61"/>
  <c r="AJ6" i="28"/>
  <c r="AR6" i="28"/>
  <c r="AV6" i="28"/>
  <c r="AN6" i="28"/>
  <c r="T37" i="3"/>
  <c r="T39" i="3" s="1"/>
  <c r="Q11" i="59"/>
  <c r="R11" i="59"/>
  <c r="AR6" i="31"/>
  <c r="R11" i="35"/>
  <c r="Q11" i="35"/>
  <c r="R50" i="59"/>
  <c r="AS6" i="31"/>
  <c r="R69" i="58"/>
  <c r="AQ6" i="31"/>
  <c r="AP6" i="31"/>
  <c r="P60" i="3"/>
  <c r="P82" i="3"/>
  <c r="P35" i="57"/>
  <c r="T37" i="57"/>
  <c r="T31" i="57"/>
  <c r="T33" i="57" s="1"/>
  <c r="R62" i="58"/>
  <c r="Q61" i="62" s="1"/>
  <c r="Q37" i="3"/>
  <c r="Q43" i="3"/>
  <c r="T36" i="57"/>
  <c r="Q36" i="57"/>
  <c r="O4" i="58"/>
  <c r="P24" i="58"/>
  <c r="P58" i="58"/>
  <c r="P76" i="58"/>
  <c r="P41" i="58"/>
  <c r="T42" i="3"/>
  <c r="P41" i="3"/>
  <c r="O24" i="57"/>
  <c r="P28" i="57"/>
  <c r="P25" i="57"/>
  <c r="Q37" i="57"/>
  <c r="P11" i="3"/>
  <c r="P34" i="3"/>
  <c r="P43" i="3" s="1"/>
  <c r="P31" i="3"/>
  <c r="O30" i="3"/>
  <c r="B112" i="3"/>
  <c r="C108" i="3"/>
  <c r="C109" i="3" s="1"/>
  <c r="P108" i="3"/>
  <c r="C82" i="3"/>
  <c r="C83" i="3" s="1"/>
  <c r="C62" i="3"/>
  <c r="P12" i="59"/>
  <c r="P12" i="35"/>
  <c r="P102" i="3"/>
  <c r="P54" i="3"/>
  <c r="P76" i="3"/>
  <c r="P78" i="3" s="1"/>
  <c r="Q11" i="61"/>
  <c r="O47" i="3"/>
  <c r="O92" i="3"/>
  <c r="O69" i="3"/>
  <c r="N4" i="3"/>
  <c r="V6" i="26"/>
  <c r="P89" i="59"/>
  <c r="P97" i="59"/>
  <c r="P98" i="35"/>
  <c r="P90" i="35"/>
  <c r="Q50" i="59"/>
  <c r="Q47" i="61"/>
  <c r="Q8" i="32"/>
  <c r="AN8" i="31"/>
  <c r="P89" i="57"/>
  <c r="P83" i="57"/>
  <c r="P44" i="61"/>
  <c r="P18" i="59"/>
  <c r="A10" i="31"/>
  <c r="P58" i="35"/>
  <c r="P50" i="35"/>
  <c r="Q70" i="35"/>
  <c r="P5" i="61"/>
  <c r="Q69" i="58"/>
  <c r="Q68" i="60"/>
  <c r="AV7" i="28"/>
  <c r="P8" i="32"/>
  <c r="X6" i="26"/>
  <c r="AJ8" i="31"/>
  <c r="Q62" i="58"/>
  <c r="P71" i="57"/>
  <c r="P65" i="57"/>
  <c r="P61" i="61"/>
  <c r="AR7" i="28"/>
  <c r="Q90" i="59"/>
  <c r="AR7" i="31"/>
  <c r="A8" i="26"/>
  <c r="J8" i="31"/>
  <c r="B8" i="31"/>
  <c r="P18" i="35"/>
  <c r="P11" i="35"/>
  <c r="N4" i="35"/>
  <c r="O43" i="35"/>
  <c r="S15" i="35"/>
  <c r="S97" i="35"/>
  <c r="S14" i="35"/>
  <c r="O62" i="35"/>
  <c r="S83" i="35"/>
  <c r="S93" i="35"/>
  <c r="S63" i="35"/>
  <c r="S8" i="35"/>
  <c r="S9" i="35"/>
  <c r="O82" i="35"/>
  <c r="P58" i="61"/>
  <c r="P60" i="61" s="1"/>
  <c r="N4" i="57"/>
  <c r="O41" i="57"/>
  <c r="O58" i="57"/>
  <c r="O76" i="57"/>
  <c r="AP7" i="31"/>
  <c r="AQ7" i="31"/>
  <c r="AS7" i="31"/>
  <c r="R51" i="35"/>
  <c r="N4" i="59"/>
  <c r="N23" i="59" s="1"/>
  <c r="O42" i="59"/>
  <c r="S82" i="59"/>
  <c r="S62" i="59"/>
  <c r="O81" i="59"/>
  <c r="S92" i="59"/>
  <c r="O61" i="59"/>
  <c r="T6" i="26"/>
  <c r="L8" i="31"/>
  <c r="D8" i="31"/>
  <c r="M4" i="62"/>
  <c r="N40" i="62"/>
  <c r="R34" i="62"/>
  <c r="N23" i="62"/>
  <c r="N57" i="62"/>
  <c r="P11" i="57"/>
  <c r="P8" i="61"/>
  <c r="P48" i="57"/>
  <c r="P54" i="57"/>
  <c r="P27" i="61"/>
  <c r="Q69" i="59"/>
  <c r="P57" i="59"/>
  <c r="P49" i="59"/>
  <c r="P7" i="32"/>
  <c r="AL8" i="31"/>
  <c r="P77" i="35"/>
  <c r="P69" i="35"/>
  <c r="Q51" i="35"/>
  <c r="P41" i="61"/>
  <c r="AJ7" i="28"/>
  <c r="Q64" i="61"/>
  <c r="Q66" i="61" s="1"/>
  <c r="Q30" i="61"/>
  <c r="R91" i="35"/>
  <c r="P68" i="59"/>
  <c r="P76" i="59"/>
  <c r="D6" i="26"/>
  <c r="H6" i="26"/>
  <c r="Z6" i="26"/>
  <c r="AH8" i="31"/>
  <c r="Q91" i="35"/>
  <c r="P24" i="61"/>
  <c r="AN7" i="28"/>
  <c r="A9" i="28"/>
  <c r="B15" i="55"/>
  <c r="B40" i="55"/>
  <c r="B57" i="55" s="1"/>
  <c r="R70" i="35"/>
  <c r="A11" i="32" l="1"/>
  <c r="R68" i="62"/>
  <c r="Q31" i="35"/>
  <c r="R51" i="62"/>
  <c r="Q30" i="35"/>
  <c r="M9" i="32"/>
  <c r="J9" i="32"/>
  <c r="O27" i="35"/>
  <c r="S27" i="35" s="1"/>
  <c r="R31" i="59"/>
  <c r="Q37" i="35"/>
  <c r="P37" i="35"/>
  <c r="R31" i="35"/>
  <c r="Q31" i="59"/>
  <c r="P30" i="35"/>
  <c r="O76" i="35"/>
  <c r="S96" i="59"/>
  <c r="O27" i="59"/>
  <c r="O38" i="59" s="1"/>
  <c r="O75" i="59"/>
  <c r="P25" i="59"/>
  <c r="P28" i="35"/>
  <c r="P37" i="59"/>
  <c r="O33" i="59"/>
  <c r="S33" i="59" s="1"/>
  <c r="O56" i="59"/>
  <c r="P28" i="59"/>
  <c r="O57" i="35"/>
  <c r="O33" i="35"/>
  <c r="P25" i="35"/>
  <c r="S44" i="35"/>
  <c r="O24" i="35"/>
  <c r="P34" i="35"/>
  <c r="S43" i="59"/>
  <c r="O24" i="59"/>
  <c r="S24" i="59" s="1"/>
  <c r="P38" i="59"/>
  <c r="P30" i="59"/>
  <c r="P34" i="59"/>
  <c r="N23" i="35"/>
  <c r="A9" i="54"/>
  <c r="N23" i="61"/>
  <c r="R14" i="61"/>
  <c r="R51" i="61"/>
  <c r="R34" i="61"/>
  <c r="N4" i="60"/>
  <c r="O57" i="60"/>
  <c r="O23" i="60"/>
  <c r="O40" i="60"/>
  <c r="R68" i="61"/>
  <c r="N57" i="61"/>
  <c r="M4" i="61"/>
  <c r="BB6" i="28"/>
  <c r="BA6" i="28"/>
  <c r="AZ6" i="28"/>
  <c r="BC6" i="28"/>
  <c r="S6" i="59"/>
  <c r="S14" i="59"/>
  <c r="S6" i="35"/>
  <c r="S15" i="59"/>
  <c r="P11" i="59"/>
  <c r="R70" i="58"/>
  <c r="P37" i="3"/>
  <c r="R61" i="60"/>
  <c r="O60" i="3"/>
  <c r="O82" i="3"/>
  <c r="O35" i="57"/>
  <c r="O31" i="3"/>
  <c r="O28" i="57"/>
  <c r="O37" i="57" s="1"/>
  <c r="P31" i="57"/>
  <c r="P36" i="57"/>
  <c r="N4" i="58"/>
  <c r="O24" i="58"/>
  <c r="O58" i="58"/>
  <c r="O41" i="58"/>
  <c r="O76" i="58"/>
  <c r="O41" i="3"/>
  <c r="O25" i="57"/>
  <c r="P42" i="3"/>
  <c r="O34" i="3"/>
  <c r="O43" i="3" s="1"/>
  <c r="P37" i="57"/>
  <c r="N24" i="57"/>
  <c r="B113" i="3"/>
  <c r="N30" i="3"/>
  <c r="C63" i="3"/>
  <c r="C110" i="3"/>
  <c r="C84" i="3"/>
  <c r="R70" i="3"/>
  <c r="M4" i="3"/>
  <c r="R80" i="3"/>
  <c r="N92" i="3"/>
  <c r="R96" i="3"/>
  <c r="N47" i="3"/>
  <c r="N69" i="3"/>
  <c r="O54" i="3"/>
  <c r="O76" i="3"/>
  <c r="O78" i="3" s="1"/>
  <c r="O102" i="3"/>
  <c r="O108" i="3"/>
  <c r="O11" i="3"/>
  <c r="AV8" i="28"/>
  <c r="P69" i="58"/>
  <c r="P68" i="60"/>
  <c r="S53" i="35"/>
  <c r="V7" i="26"/>
  <c r="A9" i="26"/>
  <c r="P69" i="59"/>
  <c r="P61" i="62"/>
  <c r="Q61" i="60"/>
  <c r="AN9" i="31"/>
  <c r="AR8" i="28"/>
  <c r="AE6" i="26"/>
  <c r="AZ7" i="28"/>
  <c r="A10" i="28"/>
  <c r="BA7" i="28"/>
  <c r="AP8" i="31"/>
  <c r="Q9" i="32"/>
  <c r="AR8" i="31"/>
  <c r="N60" i="62"/>
  <c r="R58" i="62"/>
  <c r="R60" i="62" s="1"/>
  <c r="S8" i="59"/>
  <c r="O18" i="59"/>
  <c r="H7" i="26"/>
  <c r="D7" i="26"/>
  <c r="P90" i="59"/>
  <c r="BC7" i="28"/>
  <c r="Q70" i="58"/>
  <c r="A11" i="31"/>
  <c r="AH9" i="31"/>
  <c r="Q64" i="62"/>
  <c r="Q66" i="62" s="1"/>
  <c r="P11" i="61"/>
  <c r="AB6" i="26"/>
  <c r="O11" i="57"/>
  <c r="O8" i="61"/>
  <c r="O54" i="57"/>
  <c r="O48" i="57"/>
  <c r="O27" i="61"/>
  <c r="AD6" i="26"/>
  <c r="AJ9" i="31"/>
  <c r="B14" i="55"/>
  <c r="B39" i="55"/>
  <c r="B56" i="55" s="1"/>
  <c r="AJ8" i="28"/>
  <c r="AN8" i="28"/>
  <c r="R5" i="62"/>
  <c r="L4" i="62"/>
  <c r="M60" i="62"/>
  <c r="M40" i="62"/>
  <c r="M23" i="62"/>
  <c r="M57" i="62"/>
  <c r="S46" i="59"/>
  <c r="O49" i="59"/>
  <c r="O57" i="59"/>
  <c r="M4" i="57"/>
  <c r="R70" i="57"/>
  <c r="N41" i="57"/>
  <c r="N58" i="57"/>
  <c r="N76" i="57"/>
  <c r="O12" i="35"/>
  <c r="S12" i="35" s="1"/>
  <c r="S72" i="35"/>
  <c r="P91" i="35"/>
  <c r="B9" i="31"/>
  <c r="J9" i="31"/>
  <c r="P47" i="61"/>
  <c r="J10" i="32"/>
  <c r="R24" i="62"/>
  <c r="S52" i="59"/>
  <c r="O58" i="61"/>
  <c r="O60" i="61" s="1"/>
  <c r="P62" i="58"/>
  <c r="O65" i="57"/>
  <c r="O71" i="57"/>
  <c r="O61" i="61"/>
  <c r="O18" i="35"/>
  <c r="X7" i="26"/>
  <c r="P50" i="59"/>
  <c r="P51" i="35"/>
  <c r="AQ8" i="31"/>
  <c r="AL9" i="31"/>
  <c r="R14" i="62"/>
  <c r="O89" i="59"/>
  <c r="S86" i="59"/>
  <c r="O97" i="59"/>
  <c r="S71" i="59"/>
  <c r="O41" i="61"/>
  <c r="S66" i="35"/>
  <c r="O77" i="35"/>
  <c r="O69" i="35"/>
  <c r="M4" i="35"/>
  <c r="N43" i="35"/>
  <c r="N62" i="35"/>
  <c r="N82" i="35"/>
  <c r="T7" i="26"/>
  <c r="Z7" i="26"/>
  <c r="P64" i="61"/>
  <c r="P66" i="61" s="1"/>
  <c r="L9" i="31"/>
  <c r="D9" i="31"/>
  <c r="A12" i="32"/>
  <c r="P30" i="61"/>
  <c r="O5" i="61"/>
  <c r="O90" i="35"/>
  <c r="O98" i="35"/>
  <c r="S87" i="35"/>
  <c r="BB7" i="28"/>
  <c r="M10" i="32"/>
  <c r="AC6" i="26"/>
  <c r="R41" i="62"/>
  <c r="P9" i="32"/>
  <c r="S9" i="59"/>
  <c r="O12" i="59"/>
  <c r="S65" i="59"/>
  <c r="O76" i="59"/>
  <c r="O68" i="59"/>
  <c r="M4" i="59"/>
  <c r="M23" i="59" s="1"/>
  <c r="N42" i="59"/>
  <c r="N61" i="59"/>
  <c r="N81" i="59"/>
  <c r="O24" i="61"/>
  <c r="O83" i="57"/>
  <c r="O89" i="57"/>
  <c r="O44" i="61"/>
  <c r="O50" i="35"/>
  <c r="O58" i="35"/>
  <c r="S47" i="35"/>
  <c r="P70" i="35"/>
  <c r="AS8" i="31"/>
  <c r="A10" i="54" l="1"/>
  <c r="P31" i="35"/>
  <c r="O38" i="35"/>
  <c r="O37" i="35"/>
  <c r="P31" i="59"/>
  <c r="N27" i="35"/>
  <c r="N38" i="35" s="1"/>
  <c r="O37" i="59"/>
  <c r="S27" i="59"/>
  <c r="S37" i="59" s="1"/>
  <c r="S56" i="59"/>
  <c r="N33" i="59"/>
  <c r="N56" i="59"/>
  <c r="S33" i="35"/>
  <c r="S37" i="35" s="1"/>
  <c r="N75" i="59"/>
  <c r="S75" i="59"/>
  <c r="O25" i="35"/>
  <c r="S25" i="35" s="1"/>
  <c r="N76" i="35"/>
  <c r="N27" i="59"/>
  <c r="N24" i="59"/>
  <c r="O28" i="59"/>
  <c r="S28" i="59" s="1"/>
  <c r="N24" i="35"/>
  <c r="O28" i="35"/>
  <c r="N57" i="35"/>
  <c r="N33" i="35"/>
  <c r="O34" i="35"/>
  <c r="S34" i="35" s="1"/>
  <c r="O30" i="35"/>
  <c r="S24" i="35"/>
  <c r="S30" i="35" s="1"/>
  <c r="S76" i="35"/>
  <c r="S57" i="35"/>
  <c r="O25" i="59"/>
  <c r="S25" i="59" s="1"/>
  <c r="O30" i="59"/>
  <c r="O34" i="59"/>
  <c r="S34" i="59" s="1"/>
  <c r="S38" i="35"/>
  <c r="M23" i="35"/>
  <c r="N82" i="3"/>
  <c r="N40" i="60"/>
  <c r="M4" i="60"/>
  <c r="N57" i="60"/>
  <c r="N23" i="60"/>
  <c r="L4" i="61"/>
  <c r="M23" i="61"/>
  <c r="M40" i="61"/>
  <c r="M57" i="61"/>
  <c r="N12" i="59"/>
  <c r="S12" i="59"/>
  <c r="R18" i="57"/>
  <c r="R14" i="3"/>
  <c r="S5" i="59"/>
  <c r="S11" i="59" s="1"/>
  <c r="S5" i="35"/>
  <c r="R5" i="3"/>
  <c r="O37" i="3"/>
  <c r="N60" i="3"/>
  <c r="O31" i="57"/>
  <c r="N28" i="57"/>
  <c r="N37" i="57" s="1"/>
  <c r="O36" i="57"/>
  <c r="R53" i="57"/>
  <c r="N35" i="57"/>
  <c r="M4" i="58"/>
  <c r="N24" i="58"/>
  <c r="N58" i="58"/>
  <c r="N41" i="58"/>
  <c r="N76" i="58"/>
  <c r="N34" i="3"/>
  <c r="N43" i="3" s="1"/>
  <c r="N25" i="57"/>
  <c r="N41" i="3"/>
  <c r="O42" i="3"/>
  <c r="M24" i="57"/>
  <c r="N31" i="3"/>
  <c r="C111" i="3"/>
  <c r="M30" i="3"/>
  <c r="C64" i="3"/>
  <c r="C85" i="3"/>
  <c r="N12" i="35"/>
  <c r="O11" i="35"/>
  <c r="S11" i="35" s="1"/>
  <c r="R81" i="3"/>
  <c r="R51" i="3"/>
  <c r="N54" i="3"/>
  <c r="N108" i="3"/>
  <c r="N102" i="3"/>
  <c r="R99" i="3"/>
  <c r="M92" i="3"/>
  <c r="M47" i="3"/>
  <c r="L4" i="3"/>
  <c r="M69" i="3"/>
  <c r="R93" i="3"/>
  <c r="R58" i="3"/>
  <c r="R41" i="3" s="1"/>
  <c r="R59" i="3"/>
  <c r="R88" i="57"/>
  <c r="R48" i="3"/>
  <c r="R31" i="3" s="1"/>
  <c r="R106" i="3"/>
  <c r="R107" i="3"/>
  <c r="R8" i="3"/>
  <c r="N11" i="3"/>
  <c r="R73" i="3"/>
  <c r="N76" i="3"/>
  <c r="N78" i="3" s="1"/>
  <c r="O50" i="59"/>
  <c r="S47" i="59"/>
  <c r="L4" i="59"/>
  <c r="L23" i="59" s="1"/>
  <c r="M42" i="59"/>
  <c r="M81" i="59"/>
  <c r="M61" i="59"/>
  <c r="S90" i="35"/>
  <c r="S98" i="35"/>
  <c r="S87" i="59"/>
  <c r="O90" i="59"/>
  <c r="N11" i="35"/>
  <c r="O70" i="35"/>
  <c r="S67" i="35"/>
  <c r="S54" i="35"/>
  <c r="AZ8" i="28"/>
  <c r="AL10" i="31"/>
  <c r="A12" i="31"/>
  <c r="P64" i="62"/>
  <c r="P66" i="62" s="1"/>
  <c r="S63" i="59"/>
  <c r="S53" i="59"/>
  <c r="M11" i="32"/>
  <c r="L4" i="35"/>
  <c r="M43" i="35"/>
  <c r="M82" i="35"/>
  <c r="M62" i="35"/>
  <c r="S73" i="35"/>
  <c r="S94" i="35"/>
  <c r="R42" i="57"/>
  <c r="N24" i="61"/>
  <c r="O30" i="61"/>
  <c r="AN10" i="31"/>
  <c r="O47" i="61"/>
  <c r="S72" i="59"/>
  <c r="J11" i="32"/>
  <c r="A13" i="32"/>
  <c r="N90" i="35"/>
  <c r="N98" i="35"/>
  <c r="S64" i="35"/>
  <c r="S18" i="35"/>
  <c r="O61" i="62"/>
  <c r="P61" i="60"/>
  <c r="R5" i="57"/>
  <c r="N5" i="61"/>
  <c r="O69" i="58"/>
  <c r="R69" i="57"/>
  <c r="O68" i="60"/>
  <c r="S68" i="60" s="1"/>
  <c r="AN9" i="28"/>
  <c r="AV9" i="28"/>
  <c r="A11" i="28"/>
  <c r="BB8" i="28"/>
  <c r="N18" i="59"/>
  <c r="N57" i="59"/>
  <c r="N49" i="59"/>
  <c r="S68" i="59"/>
  <c r="S76" i="59"/>
  <c r="S66" i="59"/>
  <c r="O69" i="59"/>
  <c r="AE7" i="26"/>
  <c r="AH10" i="31"/>
  <c r="D10" i="31"/>
  <c r="L10" i="31"/>
  <c r="AR9" i="28"/>
  <c r="X8" i="26"/>
  <c r="P70" i="58"/>
  <c r="BC8" i="28"/>
  <c r="S84" i="59"/>
  <c r="N18" i="35"/>
  <c r="S69" i="35"/>
  <c r="S77" i="35"/>
  <c r="S85" i="35"/>
  <c r="R59" i="57"/>
  <c r="N58" i="61"/>
  <c r="R80" i="57"/>
  <c r="N83" i="57"/>
  <c r="N89" i="57"/>
  <c r="N44" i="61"/>
  <c r="L4" i="57"/>
  <c r="M58" i="57"/>
  <c r="M41" i="57"/>
  <c r="M76" i="57"/>
  <c r="BA8" i="28"/>
  <c r="AQ9" i="31"/>
  <c r="AJ10" i="31"/>
  <c r="O11" i="59"/>
  <c r="A11" i="54"/>
  <c r="AB7" i="26"/>
  <c r="AR9" i="31"/>
  <c r="AD7" i="26"/>
  <c r="S45" i="35"/>
  <c r="R77" i="57"/>
  <c r="N41" i="61"/>
  <c r="R52" i="57"/>
  <c r="O62" i="58"/>
  <c r="N65" i="57"/>
  <c r="N71" i="57"/>
  <c r="R62" i="57"/>
  <c r="N61" i="61"/>
  <c r="L57" i="62"/>
  <c r="K4" i="62"/>
  <c r="L60" i="62"/>
  <c r="L23" i="62"/>
  <c r="L40" i="62"/>
  <c r="S18" i="59"/>
  <c r="A10" i="26"/>
  <c r="Q10" i="32"/>
  <c r="S50" i="35"/>
  <c r="S58" i="35"/>
  <c r="S93" i="59"/>
  <c r="N89" i="59"/>
  <c r="N97" i="59"/>
  <c r="N68" i="59"/>
  <c r="N76" i="59"/>
  <c r="S44" i="59"/>
  <c r="S88" i="35"/>
  <c r="O91" i="35"/>
  <c r="N48" i="57"/>
  <c r="N54" i="57"/>
  <c r="R45" i="57"/>
  <c r="N27" i="61"/>
  <c r="S49" i="59"/>
  <c r="S57" i="59"/>
  <c r="O11" i="61"/>
  <c r="P10" i="32"/>
  <c r="AJ9" i="28"/>
  <c r="AS9" i="31"/>
  <c r="T8" i="26"/>
  <c r="D8" i="26"/>
  <c r="H8" i="26"/>
  <c r="N77" i="35"/>
  <c r="N69" i="35"/>
  <c r="N50" i="35"/>
  <c r="N58" i="35"/>
  <c r="S97" i="59"/>
  <c r="S89" i="59"/>
  <c r="O51" i="35"/>
  <c r="S48" i="35"/>
  <c r="O64" i="61"/>
  <c r="O66" i="61" s="1"/>
  <c r="R14" i="57"/>
  <c r="R8" i="57"/>
  <c r="N11" i="57"/>
  <c r="N8" i="61"/>
  <c r="R87" i="57"/>
  <c r="B38" i="55"/>
  <c r="B55" i="55" s="1"/>
  <c r="B13" i="55"/>
  <c r="AP9" i="31"/>
  <c r="J10" i="31"/>
  <c r="B10" i="31"/>
  <c r="Z8" i="26"/>
  <c r="V8" i="26"/>
  <c r="AC7" i="26"/>
  <c r="S38" i="59" l="1"/>
  <c r="S30" i="59"/>
  <c r="M27" i="35"/>
  <c r="M38" i="35" s="1"/>
  <c r="N37" i="35"/>
  <c r="M24" i="35"/>
  <c r="N30" i="35"/>
  <c r="M24" i="59"/>
  <c r="N30" i="59"/>
  <c r="O31" i="35"/>
  <c r="M76" i="35"/>
  <c r="N34" i="35"/>
  <c r="M33" i="59"/>
  <c r="M56" i="59"/>
  <c r="M75" i="59"/>
  <c r="N38" i="59"/>
  <c r="N37" i="59"/>
  <c r="N28" i="35"/>
  <c r="S28" i="35"/>
  <c r="S31" i="35" s="1"/>
  <c r="M57" i="35"/>
  <c r="M33" i="35"/>
  <c r="N25" i="35"/>
  <c r="N28" i="59"/>
  <c r="S31" i="59"/>
  <c r="O31" i="59"/>
  <c r="M27" i="59"/>
  <c r="N34" i="59"/>
  <c r="N25" i="59"/>
  <c r="L23" i="35"/>
  <c r="R35" i="57"/>
  <c r="M23" i="60"/>
  <c r="L4" i="60"/>
  <c r="M40" i="60"/>
  <c r="M57" i="60"/>
  <c r="L40" i="61"/>
  <c r="K4" i="61"/>
  <c r="L57" i="61"/>
  <c r="L23" i="61"/>
  <c r="R18" i="3"/>
  <c r="N11" i="59"/>
  <c r="R28" i="57"/>
  <c r="R82" i="3"/>
  <c r="S91" i="35"/>
  <c r="M35" i="57"/>
  <c r="M82" i="3"/>
  <c r="M60" i="3"/>
  <c r="R60" i="3"/>
  <c r="N36" i="57"/>
  <c r="M28" i="57"/>
  <c r="N31" i="57"/>
  <c r="L4" i="58"/>
  <c r="M24" i="58"/>
  <c r="M58" i="58"/>
  <c r="M41" i="58"/>
  <c r="M76" i="58"/>
  <c r="N37" i="3"/>
  <c r="L24" i="57"/>
  <c r="M25" i="57"/>
  <c r="N42" i="3"/>
  <c r="R25" i="57"/>
  <c r="M41" i="3"/>
  <c r="M34" i="3"/>
  <c r="M43" i="3" s="1"/>
  <c r="R34" i="3"/>
  <c r="R43" i="3" s="1"/>
  <c r="M31" i="3"/>
  <c r="L30" i="3"/>
  <c r="C112" i="3"/>
  <c r="C86" i="3"/>
  <c r="C65" i="3"/>
  <c r="S69" i="59"/>
  <c r="L69" i="3"/>
  <c r="L47" i="3"/>
  <c r="L92" i="3"/>
  <c r="K4" i="3"/>
  <c r="M54" i="3"/>
  <c r="R76" i="3"/>
  <c r="R78" i="3" s="1"/>
  <c r="S51" i="35"/>
  <c r="R11" i="3"/>
  <c r="M11" i="3"/>
  <c r="R54" i="3"/>
  <c r="M108" i="3"/>
  <c r="M102" i="3"/>
  <c r="M76" i="3"/>
  <c r="M78" i="3" s="1"/>
  <c r="R102" i="3"/>
  <c r="R108" i="3"/>
  <c r="R54" i="57"/>
  <c r="R48" i="57"/>
  <c r="V9" i="26"/>
  <c r="R41" i="61"/>
  <c r="M54" i="57"/>
  <c r="M48" i="57"/>
  <c r="M27" i="61"/>
  <c r="N69" i="58"/>
  <c r="N68" i="60"/>
  <c r="BC9" i="28"/>
  <c r="S69" i="58"/>
  <c r="O70" i="58"/>
  <c r="O64" i="62"/>
  <c r="O66" i="62" s="1"/>
  <c r="J12" i="32"/>
  <c r="M58" i="35"/>
  <c r="M50" i="35"/>
  <c r="BE12" i="31"/>
  <c r="U12" i="31"/>
  <c r="Y12" i="31"/>
  <c r="BM12" i="31"/>
  <c r="A13" i="31"/>
  <c r="BI12" i="31"/>
  <c r="AG12" i="31"/>
  <c r="AR10" i="31"/>
  <c r="S70" i="35"/>
  <c r="M12" i="59"/>
  <c r="K4" i="59"/>
  <c r="K23" i="59" s="1"/>
  <c r="L42" i="59"/>
  <c r="L81" i="59"/>
  <c r="L61" i="59"/>
  <c r="N69" i="59"/>
  <c r="AZ9" i="28"/>
  <c r="R24" i="61"/>
  <c r="AJ11" i="31"/>
  <c r="AH11" i="31"/>
  <c r="S50" i="59"/>
  <c r="X9" i="26"/>
  <c r="A11" i="26"/>
  <c r="S62" i="58"/>
  <c r="N61" i="62"/>
  <c r="O61" i="60"/>
  <c r="M11" i="57"/>
  <c r="M8" i="61"/>
  <c r="K4" i="57"/>
  <c r="L58" i="57"/>
  <c r="L76" i="57"/>
  <c r="L41" i="57"/>
  <c r="AV10" i="28"/>
  <c r="R5" i="61"/>
  <c r="K4" i="35"/>
  <c r="L43" i="35"/>
  <c r="L82" i="35"/>
  <c r="L62" i="35"/>
  <c r="N91" i="35"/>
  <c r="Q11" i="32"/>
  <c r="M68" i="59"/>
  <c r="M76" i="59"/>
  <c r="R11" i="57"/>
  <c r="AQ10" i="31"/>
  <c r="R58" i="61"/>
  <c r="R60" i="61" s="1"/>
  <c r="N60" i="61"/>
  <c r="BA9" i="28"/>
  <c r="S90" i="59"/>
  <c r="AC8" i="26"/>
  <c r="M5" i="61"/>
  <c r="M58" i="61"/>
  <c r="M60" i="61" s="1"/>
  <c r="R44" i="61"/>
  <c r="N47" i="61"/>
  <c r="M12" i="32"/>
  <c r="M12" i="35"/>
  <c r="D11" i="31"/>
  <c r="L11" i="31"/>
  <c r="J11" i="31"/>
  <c r="B11" i="31"/>
  <c r="N51" i="35"/>
  <c r="P11" i="32"/>
  <c r="M41" i="61"/>
  <c r="N62" i="58"/>
  <c r="M71" i="57"/>
  <c r="M65" i="57"/>
  <c r="M61" i="61"/>
  <c r="AR10" i="28"/>
  <c r="AS10" i="31"/>
  <c r="AL11" i="31"/>
  <c r="AN11" i="31"/>
  <c r="N70" i="35"/>
  <c r="T9" i="26"/>
  <c r="B37" i="55"/>
  <c r="B54" i="55" s="1"/>
  <c r="B12" i="55"/>
  <c r="Z9" i="26"/>
  <c r="R61" i="61"/>
  <c r="N64" i="61"/>
  <c r="N66" i="61" s="1"/>
  <c r="AM11" i="54"/>
  <c r="BY11" i="54"/>
  <c r="G11" i="54"/>
  <c r="A12" i="54"/>
  <c r="BG11" i="54"/>
  <c r="W11" i="54"/>
  <c r="I11" i="54"/>
  <c r="BE11" i="54"/>
  <c r="CA11" i="54"/>
  <c r="BA11" i="54"/>
  <c r="S11" i="54"/>
  <c r="AS11" i="54"/>
  <c r="CK11" i="54"/>
  <c r="BM11" i="54"/>
  <c r="AW11" i="54"/>
  <c r="BU11" i="54"/>
  <c r="AQ11" i="54"/>
  <c r="BB9" i="28"/>
  <c r="A12" i="28"/>
  <c r="BU11" i="28"/>
  <c r="Q11" i="28"/>
  <c r="CK11" i="28"/>
  <c r="C11" i="28"/>
  <c r="BQ11" i="28"/>
  <c r="BY11" i="28"/>
  <c r="L11" i="28"/>
  <c r="M11" i="35"/>
  <c r="M18" i="35"/>
  <c r="M18" i="59"/>
  <c r="N90" i="59"/>
  <c r="AE8" i="26"/>
  <c r="R8" i="61"/>
  <c r="N11" i="61"/>
  <c r="N50" i="59"/>
  <c r="AB8" i="26"/>
  <c r="R27" i="61"/>
  <c r="N30" i="61"/>
  <c r="D9" i="26"/>
  <c r="H9" i="26"/>
  <c r="J4" i="62"/>
  <c r="K40" i="62"/>
  <c r="K60" i="62"/>
  <c r="K23" i="62"/>
  <c r="K57" i="62"/>
  <c r="R65" i="57"/>
  <c r="R71" i="57"/>
  <c r="M24" i="61"/>
  <c r="M89" i="57"/>
  <c r="M83" i="57"/>
  <c r="M44" i="61"/>
  <c r="R83" i="57"/>
  <c r="R89" i="57"/>
  <c r="AD8" i="26"/>
  <c r="AP10" i="31"/>
  <c r="AN10" i="28"/>
  <c r="AJ10" i="28"/>
  <c r="V13" i="32"/>
  <c r="F13" i="32"/>
  <c r="A14" i="32"/>
  <c r="AA13" i="32"/>
  <c r="S13" i="32"/>
  <c r="M90" i="35"/>
  <c r="M98" i="35"/>
  <c r="M77" i="35"/>
  <c r="M69" i="35"/>
  <c r="M97" i="59"/>
  <c r="M89" i="59"/>
  <c r="M49" i="59"/>
  <c r="M57" i="59"/>
  <c r="M37" i="35" l="1"/>
  <c r="M30" i="35"/>
  <c r="L82" i="3"/>
  <c r="L27" i="35"/>
  <c r="L38" i="35" s="1"/>
  <c r="L24" i="35"/>
  <c r="L27" i="59"/>
  <c r="L38" i="59" s="1"/>
  <c r="R36" i="57"/>
  <c r="L75" i="59"/>
  <c r="M34" i="59"/>
  <c r="N31" i="59"/>
  <c r="L76" i="35"/>
  <c r="L56" i="59"/>
  <c r="M37" i="59"/>
  <c r="N31" i="35"/>
  <c r="M25" i="35"/>
  <c r="M28" i="35"/>
  <c r="L57" i="35"/>
  <c r="L33" i="35"/>
  <c r="M34" i="35"/>
  <c r="M30" i="59"/>
  <c r="M38" i="59"/>
  <c r="M25" i="59"/>
  <c r="L33" i="59"/>
  <c r="M28" i="59"/>
  <c r="L24" i="59"/>
  <c r="K23" i="35"/>
  <c r="AA12" i="31"/>
  <c r="R37" i="57"/>
  <c r="L60" i="3"/>
  <c r="L23" i="60"/>
  <c r="L40" i="60"/>
  <c r="K4" i="60"/>
  <c r="L57" i="60"/>
  <c r="K40" i="61"/>
  <c r="J4" i="61"/>
  <c r="K57" i="61"/>
  <c r="K23" i="61"/>
  <c r="M11" i="59"/>
  <c r="R31" i="57"/>
  <c r="AC11" i="54"/>
  <c r="BQ11" i="54"/>
  <c r="L35" i="57"/>
  <c r="M31" i="57"/>
  <c r="M37" i="57"/>
  <c r="M37" i="3"/>
  <c r="M36" i="57"/>
  <c r="K4" i="58"/>
  <c r="L24" i="58"/>
  <c r="L58" i="58"/>
  <c r="L76" i="58"/>
  <c r="L41" i="58"/>
  <c r="M42" i="3"/>
  <c r="L28" i="57"/>
  <c r="R37" i="3"/>
  <c r="L25" i="57"/>
  <c r="K24" i="57"/>
  <c r="L41" i="3"/>
  <c r="R42" i="3"/>
  <c r="L34" i="3"/>
  <c r="L43" i="3" s="1"/>
  <c r="L31" i="3"/>
  <c r="K30" i="3"/>
  <c r="C113" i="3"/>
  <c r="C87" i="3"/>
  <c r="L12" i="35"/>
  <c r="L76" i="3"/>
  <c r="L78" i="3" s="1"/>
  <c r="L108" i="3"/>
  <c r="L102" i="3"/>
  <c r="L54" i="3"/>
  <c r="K69" i="3"/>
  <c r="J4" i="3"/>
  <c r="K92" i="3"/>
  <c r="K47" i="3"/>
  <c r="L11" i="3"/>
  <c r="G12" i="31"/>
  <c r="CE11" i="28"/>
  <c r="BW11" i="54"/>
  <c r="AE9" i="26"/>
  <c r="BB10" i="28"/>
  <c r="L18" i="35"/>
  <c r="L77" i="35"/>
  <c r="L69" i="35"/>
  <c r="L11" i="57"/>
  <c r="L8" i="61"/>
  <c r="M69" i="58"/>
  <c r="M68" i="60"/>
  <c r="J4" i="57"/>
  <c r="K41" i="57"/>
  <c r="K76" i="57"/>
  <c r="K58" i="57"/>
  <c r="AD9" i="26"/>
  <c r="M91" i="35"/>
  <c r="W12" i="31"/>
  <c r="AC12" i="31"/>
  <c r="S12" i="31"/>
  <c r="N70" i="58"/>
  <c r="AC9" i="26"/>
  <c r="BO11" i="54"/>
  <c r="AR13" i="32"/>
  <c r="AA14" i="32"/>
  <c r="A15" i="32"/>
  <c r="AD14" i="32"/>
  <c r="S14" i="32"/>
  <c r="AQ14" i="32"/>
  <c r="AI14" i="32"/>
  <c r="C14" i="32"/>
  <c r="V14" i="32"/>
  <c r="AL14" i="32"/>
  <c r="AT14" i="32"/>
  <c r="AZ10" i="28"/>
  <c r="AE11" i="54"/>
  <c r="AG11" i="54"/>
  <c r="AJ11" i="28"/>
  <c r="BI11" i="28"/>
  <c r="AY11" i="54"/>
  <c r="AR11" i="31"/>
  <c r="M61" i="62"/>
  <c r="N61" i="60"/>
  <c r="AO11" i="54"/>
  <c r="CM11" i="54"/>
  <c r="BC11" i="54"/>
  <c r="M62" i="58"/>
  <c r="L71" i="57"/>
  <c r="L65" i="57"/>
  <c r="L61" i="61"/>
  <c r="S61" i="60"/>
  <c r="T10" i="26"/>
  <c r="AP11" i="31"/>
  <c r="L76" i="59"/>
  <c r="L68" i="59"/>
  <c r="AJ12" i="31"/>
  <c r="BA12" i="31"/>
  <c r="CG11" i="28"/>
  <c r="AJ13" i="32"/>
  <c r="AI13" i="32"/>
  <c r="V11" i="28"/>
  <c r="AE13" i="32"/>
  <c r="AD13" i="32"/>
  <c r="L58" i="35"/>
  <c r="L50" i="35"/>
  <c r="K43" i="35"/>
  <c r="J4" i="35"/>
  <c r="K82" i="35"/>
  <c r="K62" i="35"/>
  <c r="L24" i="61"/>
  <c r="N64" i="62"/>
  <c r="N66" i="62" s="1"/>
  <c r="R61" i="62"/>
  <c r="Z10" i="26"/>
  <c r="E11" i="54"/>
  <c r="L18" i="59"/>
  <c r="K42" i="59"/>
  <c r="J4" i="59"/>
  <c r="J23" i="59" s="1"/>
  <c r="K61" i="59"/>
  <c r="K81" i="59"/>
  <c r="AL12" i="31"/>
  <c r="BC12" i="31"/>
  <c r="AH12" i="31"/>
  <c r="AY12" i="31"/>
  <c r="M30" i="61"/>
  <c r="M69" i="59"/>
  <c r="D13" i="32"/>
  <c r="C13" i="32"/>
  <c r="CM11" i="28"/>
  <c r="K11" i="54"/>
  <c r="AI11" i="54"/>
  <c r="Q12" i="32"/>
  <c r="M47" i="61"/>
  <c r="R30" i="61"/>
  <c r="BK11" i="54"/>
  <c r="H11" i="28"/>
  <c r="S11" i="28"/>
  <c r="AK11" i="54"/>
  <c r="CG11" i="54"/>
  <c r="I12" i="54"/>
  <c r="AW12" i="54"/>
  <c r="BQ12" i="54"/>
  <c r="BO12" i="54"/>
  <c r="AM12" i="54"/>
  <c r="BM12" i="54"/>
  <c r="CK12" i="54"/>
  <c r="AC12" i="54"/>
  <c r="A13" i="54"/>
  <c r="CI12" i="54"/>
  <c r="BK12" i="54"/>
  <c r="G12" i="54"/>
  <c r="O12" i="54"/>
  <c r="AO12" i="54"/>
  <c r="C12" i="54"/>
  <c r="CC12" i="54"/>
  <c r="AI12" i="54"/>
  <c r="E12" i="54"/>
  <c r="CA12" i="54"/>
  <c r="CE11" i="54"/>
  <c r="CC11" i="28"/>
  <c r="R47" i="61"/>
  <c r="L98" i="35"/>
  <c r="L90" i="35"/>
  <c r="V10" i="26"/>
  <c r="D10" i="26"/>
  <c r="H10" i="26"/>
  <c r="M70" i="35"/>
  <c r="BK12" i="31"/>
  <c r="AN12" i="31"/>
  <c r="M90" i="59"/>
  <c r="J13" i="32"/>
  <c r="AT13" i="32"/>
  <c r="BA10" i="28"/>
  <c r="J40" i="62"/>
  <c r="J60" i="62"/>
  <c r="J23" i="62"/>
  <c r="I4" i="62"/>
  <c r="J57" i="62"/>
  <c r="M11" i="54"/>
  <c r="P12" i="32"/>
  <c r="BW11" i="28"/>
  <c r="AV11" i="28"/>
  <c r="A13" i="28"/>
  <c r="CG12" i="28"/>
  <c r="BU12" i="28"/>
  <c r="BY12" i="28"/>
  <c r="AF12" i="28"/>
  <c r="BQ12" i="28"/>
  <c r="BS11" i="54"/>
  <c r="AQ13" i="32"/>
  <c r="CI11" i="54"/>
  <c r="L54" i="57"/>
  <c r="L48" i="57"/>
  <c r="L27" i="61"/>
  <c r="A12" i="26"/>
  <c r="C11" i="26"/>
  <c r="AK11" i="26"/>
  <c r="AM11" i="26"/>
  <c r="AQ11" i="31"/>
  <c r="BG13" i="31"/>
  <c r="Q13" i="31"/>
  <c r="BM13" i="31"/>
  <c r="AE13" i="31"/>
  <c r="A14" i="31"/>
  <c r="O13" i="31"/>
  <c r="Y13" i="31"/>
  <c r="R11" i="61"/>
  <c r="AN11" i="28"/>
  <c r="BM11" i="28"/>
  <c r="R64" i="61"/>
  <c r="R66" i="61" s="1"/>
  <c r="B36" i="55"/>
  <c r="B53" i="55" s="1"/>
  <c r="B11" i="55"/>
  <c r="AB9" i="26"/>
  <c r="U11" i="54"/>
  <c r="L5" i="61"/>
  <c r="L58" i="61"/>
  <c r="L60" i="61" s="1"/>
  <c r="M11" i="61"/>
  <c r="L89" i="59"/>
  <c r="L97" i="59"/>
  <c r="AE12" i="31"/>
  <c r="AU11" i="54"/>
  <c r="AR11" i="28"/>
  <c r="C11" i="54"/>
  <c r="M50" i="59"/>
  <c r="M13" i="32"/>
  <c r="AA11" i="28"/>
  <c r="AA11" i="54"/>
  <c r="O11" i="54"/>
  <c r="M64" i="61"/>
  <c r="M66" i="61" s="1"/>
  <c r="AL13" i="32"/>
  <c r="Y11" i="54"/>
  <c r="L41" i="61"/>
  <c r="X10" i="26"/>
  <c r="L12" i="59"/>
  <c r="D12" i="31"/>
  <c r="E12" i="31" s="1"/>
  <c r="L12" i="31"/>
  <c r="M12" i="31" s="1"/>
  <c r="Q12" i="31"/>
  <c r="S70" i="58"/>
  <c r="AF11" i="28"/>
  <c r="AS11" i="31"/>
  <c r="Q11" i="54"/>
  <c r="BC10" i="28"/>
  <c r="L83" i="57"/>
  <c r="L89" i="57"/>
  <c r="L44" i="61"/>
  <c r="M51" i="35"/>
  <c r="L49" i="59"/>
  <c r="L57" i="59"/>
  <c r="J12" i="31"/>
  <c r="K12" i="31" s="1"/>
  <c r="B12" i="31"/>
  <c r="O12" i="31"/>
  <c r="BG12" i="31"/>
  <c r="CC11" i="54"/>
  <c r="BI11" i="54"/>
  <c r="L37" i="59" l="1"/>
  <c r="L30" i="59"/>
  <c r="L37" i="35"/>
  <c r="L28" i="35"/>
  <c r="L30" i="35"/>
  <c r="M31" i="59"/>
  <c r="K24" i="59"/>
  <c r="M31" i="35"/>
  <c r="K75" i="59"/>
  <c r="K24" i="35"/>
  <c r="K27" i="35"/>
  <c r="K33" i="59"/>
  <c r="K56" i="59"/>
  <c r="K76" i="35"/>
  <c r="L34" i="35"/>
  <c r="K57" i="35"/>
  <c r="K33" i="35"/>
  <c r="L25" i="35"/>
  <c r="L31" i="35" s="1"/>
  <c r="K27" i="59"/>
  <c r="L25" i="59"/>
  <c r="L28" i="59"/>
  <c r="L34" i="59"/>
  <c r="J23" i="35"/>
  <c r="K60" i="3"/>
  <c r="L37" i="3"/>
  <c r="K23" i="60"/>
  <c r="J4" i="60"/>
  <c r="K57" i="60"/>
  <c r="K40" i="60"/>
  <c r="J23" i="61"/>
  <c r="I4" i="61"/>
  <c r="J40" i="61"/>
  <c r="J57" i="61"/>
  <c r="L11" i="35"/>
  <c r="L11" i="59"/>
  <c r="S12" i="54"/>
  <c r="K82" i="3"/>
  <c r="BG12" i="54"/>
  <c r="L36" i="57"/>
  <c r="Q11" i="26"/>
  <c r="K35" i="57"/>
  <c r="L31" i="57"/>
  <c r="J4" i="58"/>
  <c r="K24" i="58"/>
  <c r="K58" i="58"/>
  <c r="K41" i="58"/>
  <c r="K76" i="58"/>
  <c r="K28" i="57"/>
  <c r="K25" i="57"/>
  <c r="J24" i="57"/>
  <c r="K41" i="3"/>
  <c r="L42" i="3"/>
  <c r="L37" i="57"/>
  <c r="K34" i="3"/>
  <c r="K43" i="3" s="1"/>
  <c r="K31" i="3"/>
  <c r="J30" i="3"/>
  <c r="K54" i="3"/>
  <c r="K11" i="3"/>
  <c r="K12" i="35"/>
  <c r="I4" i="3"/>
  <c r="J69" i="3"/>
  <c r="J92" i="3"/>
  <c r="J47" i="3"/>
  <c r="K108" i="3"/>
  <c r="K102" i="3"/>
  <c r="K76" i="3"/>
  <c r="K78" i="3" s="1"/>
  <c r="G13" i="31"/>
  <c r="G11" i="26"/>
  <c r="BC12" i="54"/>
  <c r="W12" i="54"/>
  <c r="BS11" i="28"/>
  <c r="K97" i="59"/>
  <c r="K89" i="59"/>
  <c r="AB10" i="26"/>
  <c r="L64" i="61"/>
  <c r="L66" i="61" s="1"/>
  <c r="BB11" i="28"/>
  <c r="AS11" i="28"/>
  <c r="W13" i="32"/>
  <c r="AQ11" i="28"/>
  <c r="BA11" i="28"/>
  <c r="AA13" i="31"/>
  <c r="AY14" i="31"/>
  <c r="A15" i="31"/>
  <c r="S14" i="31"/>
  <c r="BK14" i="31"/>
  <c r="AC14" i="31"/>
  <c r="U14" i="31"/>
  <c r="BE14" i="31"/>
  <c r="BC14" i="31"/>
  <c r="W14" i="31"/>
  <c r="V11" i="26"/>
  <c r="W11" i="26" s="1"/>
  <c r="Z11" i="26"/>
  <c r="AA11" i="26" s="1"/>
  <c r="CM12" i="28"/>
  <c r="AS12" i="31"/>
  <c r="BE12" i="54"/>
  <c r="BW12" i="54"/>
  <c r="AK12" i="54"/>
  <c r="BS12" i="54"/>
  <c r="AR12" i="31"/>
  <c r="AV12" i="31" s="1"/>
  <c r="I4" i="35"/>
  <c r="J43" i="35"/>
  <c r="J62" i="35"/>
  <c r="J82" i="35"/>
  <c r="BA13" i="31"/>
  <c r="M64" i="62"/>
  <c r="M66" i="62" s="1"/>
  <c r="AR14" i="32"/>
  <c r="S13" i="31"/>
  <c r="M70" i="58"/>
  <c r="AU13" i="32"/>
  <c r="AH12" i="28"/>
  <c r="AD10" i="26"/>
  <c r="AB13" i="32"/>
  <c r="J13" i="31"/>
  <c r="B13" i="31"/>
  <c r="W13" i="31"/>
  <c r="D11" i="26"/>
  <c r="H11" i="26"/>
  <c r="I11" i="26" s="1"/>
  <c r="BO12" i="28"/>
  <c r="AN12" i="28"/>
  <c r="AO12" i="28" s="1"/>
  <c r="AQ12" i="54"/>
  <c r="Y12" i="54"/>
  <c r="AS12" i="54"/>
  <c r="AE10" i="26"/>
  <c r="K58" i="35"/>
  <c r="K50" i="35"/>
  <c r="K90" i="35"/>
  <c r="K98" i="35"/>
  <c r="K11" i="35"/>
  <c r="L69" i="59"/>
  <c r="L70" i="35"/>
  <c r="T14" i="32"/>
  <c r="J14" i="32"/>
  <c r="K14" i="32" s="1"/>
  <c r="K58" i="61"/>
  <c r="K60" i="61" s="1"/>
  <c r="L62" i="58"/>
  <c r="K71" i="57"/>
  <c r="K65" i="57"/>
  <c r="K61" i="61"/>
  <c r="AC11" i="28"/>
  <c r="B10" i="55"/>
  <c r="B35" i="55"/>
  <c r="B52" i="55" s="1"/>
  <c r="AL13" i="31"/>
  <c r="AM13" i="31" s="1"/>
  <c r="BC13" i="31"/>
  <c r="AU11" i="26"/>
  <c r="X11" i="26"/>
  <c r="Y11" i="26" s="1"/>
  <c r="AO11" i="26"/>
  <c r="L30" i="61"/>
  <c r="CK12" i="28"/>
  <c r="CA12" i="28"/>
  <c r="CA11" i="28"/>
  <c r="AC10" i="26"/>
  <c r="AE12" i="54"/>
  <c r="BA12" i="54"/>
  <c r="M12" i="54"/>
  <c r="L12" i="28"/>
  <c r="K13" i="32"/>
  <c r="AP12" i="31"/>
  <c r="AI12" i="31"/>
  <c r="K18" i="59"/>
  <c r="K49" i="59"/>
  <c r="K57" i="59"/>
  <c r="L61" i="62"/>
  <c r="M61" i="60"/>
  <c r="L91" i="35"/>
  <c r="K11" i="57"/>
  <c r="K8" i="61"/>
  <c r="I4" i="57"/>
  <c r="J58" i="57"/>
  <c r="J41" i="57"/>
  <c r="J76" i="57"/>
  <c r="L11" i="61"/>
  <c r="E11" i="28"/>
  <c r="AN13" i="31"/>
  <c r="AO13" i="31" s="1"/>
  <c r="BE13" i="31"/>
  <c r="D13" i="31"/>
  <c r="L13" i="31"/>
  <c r="O11" i="26"/>
  <c r="N13" i="32"/>
  <c r="AR12" i="28"/>
  <c r="AV12" i="28"/>
  <c r="I57" i="62"/>
  <c r="I40" i="62"/>
  <c r="I60" i="62"/>
  <c r="H4" i="62"/>
  <c r="I23" i="62"/>
  <c r="T13" i="32"/>
  <c r="K12" i="54"/>
  <c r="Q13" i="32"/>
  <c r="O13" i="32" s="1"/>
  <c r="BO11" i="28"/>
  <c r="K12" i="59"/>
  <c r="K18" i="35"/>
  <c r="AZ11" i="28"/>
  <c r="AA15" i="32"/>
  <c r="A16" i="32"/>
  <c r="AW11" i="28"/>
  <c r="K41" i="61"/>
  <c r="K89" i="57"/>
  <c r="K83" i="57"/>
  <c r="K44" i="61"/>
  <c r="BI13" i="31"/>
  <c r="T11" i="26"/>
  <c r="AS11" i="26"/>
  <c r="AA12" i="28"/>
  <c r="AJ12" i="28"/>
  <c r="BI12" i="28"/>
  <c r="A14" i="28"/>
  <c r="CC13" i="28"/>
  <c r="V13" i="28"/>
  <c r="CG13" i="28"/>
  <c r="L13" i="28"/>
  <c r="Q13" i="28"/>
  <c r="CK13" i="28"/>
  <c r="AO11" i="28"/>
  <c r="BK13" i="31"/>
  <c r="K11" i="26"/>
  <c r="Q12" i="54"/>
  <c r="CE12" i="54"/>
  <c r="N11" i="28"/>
  <c r="AG12" i="54"/>
  <c r="J42" i="59"/>
  <c r="I4" i="59"/>
  <c r="I23" i="59" s="1"/>
  <c r="J81" i="59"/>
  <c r="J61" i="59"/>
  <c r="R64" i="62"/>
  <c r="R66" i="62" s="1"/>
  <c r="X11" i="28"/>
  <c r="AQ12" i="31"/>
  <c r="AK12" i="31"/>
  <c r="K5" i="61"/>
  <c r="L69" i="58"/>
  <c r="L68" i="60"/>
  <c r="F14" i="32"/>
  <c r="CC12" i="28"/>
  <c r="S11" i="26"/>
  <c r="C12" i="31"/>
  <c r="CI11" i="28"/>
  <c r="AH11" i="28"/>
  <c r="AH13" i="31"/>
  <c r="AY13" i="31"/>
  <c r="U13" i="31"/>
  <c r="AG13" i="31"/>
  <c r="AW11" i="26"/>
  <c r="M11" i="26"/>
  <c r="Q12" i="28"/>
  <c r="BC11" i="28"/>
  <c r="AA12" i="54"/>
  <c r="CM13" i="54"/>
  <c r="CA13" i="54"/>
  <c r="AC13" i="54"/>
  <c r="AW13" i="54"/>
  <c r="AG13" i="54"/>
  <c r="AY13" i="54"/>
  <c r="AU13" i="54"/>
  <c r="AM13" i="54"/>
  <c r="BG13" i="54"/>
  <c r="BQ13" i="54"/>
  <c r="BO13" i="54"/>
  <c r="A14" i="54"/>
  <c r="BE13" i="54"/>
  <c r="CE13" i="54"/>
  <c r="I13" i="54"/>
  <c r="CG13" i="54"/>
  <c r="CK13" i="54"/>
  <c r="BM13" i="54"/>
  <c r="S13" i="54"/>
  <c r="BI12" i="54"/>
  <c r="AO12" i="31"/>
  <c r="K76" i="59"/>
  <c r="K68" i="59"/>
  <c r="I12" i="31"/>
  <c r="I13" i="31"/>
  <c r="L90" i="59"/>
  <c r="L51" i="35"/>
  <c r="AM12" i="31"/>
  <c r="AY12" i="54"/>
  <c r="M14" i="32"/>
  <c r="AC13" i="31"/>
  <c r="AU12" i="54"/>
  <c r="K24" i="61"/>
  <c r="K54" i="57"/>
  <c r="K48" i="57"/>
  <c r="K27" i="61"/>
  <c r="CM12" i="54"/>
  <c r="BM12" i="28"/>
  <c r="L47" i="61"/>
  <c r="AM13" i="32"/>
  <c r="AJ13" i="31"/>
  <c r="AY11" i="26"/>
  <c r="A13" i="26"/>
  <c r="O12" i="26"/>
  <c r="C12" i="28"/>
  <c r="V12" i="28"/>
  <c r="BU12" i="54"/>
  <c r="U12" i="54"/>
  <c r="CG12" i="54"/>
  <c r="BY12" i="54"/>
  <c r="G13" i="32"/>
  <c r="P13" i="32"/>
  <c r="AQ11" i="26"/>
  <c r="K69" i="35"/>
  <c r="K77" i="35"/>
  <c r="L50" i="59"/>
  <c r="AK11" i="28"/>
  <c r="BK11" i="28"/>
  <c r="J24" i="59" l="1"/>
  <c r="K37" i="35"/>
  <c r="K30" i="35"/>
  <c r="K38" i="35"/>
  <c r="J27" i="35"/>
  <c r="J38" i="35" s="1"/>
  <c r="J33" i="59"/>
  <c r="J56" i="59"/>
  <c r="J76" i="35"/>
  <c r="L31" i="59"/>
  <c r="J24" i="35"/>
  <c r="K34" i="59"/>
  <c r="K37" i="59"/>
  <c r="J75" i="59"/>
  <c r="J27" i="59"/>
  <c r="K25" i="35"/>
  <c r="K34" i="35"/>
  <c r="J57" i="35"/>
  <c r="J33" i="35"/>
  <c r="K28" i="35"/>
  <c r="K25" i="59"/>
  <c r="K28" i="59"/>
  <c r="K30" i="59"/>
  <c r="K38" i="59"/>
  <c r="I23" i="35"/>
  <c r="J23" i="60"/>
  <c r="I4" i="60"/>
  <c r="J57" i="60"/>
  <c r="J40" i="60"/>
  <c r="AA14" i="31"/>
  <c r="I57" i="61"/>
  <c r="I23" i="61"/>
  <c r="H4" i="61"/>
  <c r="I40" i="61"/>
  <c r="K11" i="59"/>
  <c r="K31" i="57"/>
  <c r="J60" i="3"/>
  <c r="J82" i="3"/>
  <c r="J35" i="57"/>
  <c r="K36" i="57"/>
  <c r="J24" i="58"/>
  <c r="I4" i="58"/>
  <c r="J58" i="58"/>
  <c r="J41" i="58"/>
  <c r="J76" i="58"/>
  <c r="K37" i="3"/>
  <c r="J25" i="57"/>
  <c r="J41" i="3"/>
  <c r="I24" i="57"/>
  <c r="K42" i="3"/>
  <c r="K37" i="57"/>
  <c r="J28" i="57"/>
  <c r="J34" i="3"/>
  <c r="J43" i="3" s="1"/>
  <c r="J31" i="3"/>
  <c r="I30" i="3"/>
  <c r="L70" i="58"/>
  <c r="J12" i="35"/>
  <c r="J102" i="3"/>
  <c r="J108" i="3"/>
  <c r="J76" i="3"/>
  <c r="J78" i="3" s="1"/>
  <c r="J12" i="59"/>
  <c r="J54" i="3"/>
  <c r="I47" i="3"/>
  <c r="I69" i="3"/>
  <c r="I92" i="3"/>
  <c r="H4" i="3"/>
  <c r="J11" i="3"/>
  <c r="G14" i="31"/>
  <c r="M13" i="54"/>
  <c r="E13" i="28"/>
  <c r="C13" i="28"/>
  <c r="AC13" i="28"/>
  <c r="AE15" i="32"/>
  <c r="AD15" i="32"/>
  <c r="J15" i="32"/>
  <c r="E12" i="28"/>
  <c r="J5" i="61"/>
  <c r="J24" i="61"/>
  <c r="G13" i="54"/>
  <c r="AD11" i="26"/>
  <c r="AH11" i="26" s="1"/>
  <c r="AY11" i="28"/>
  <c r="K70" i="35"/>
  <c r="K51" i="35"/>
  <c r="AW12" i="31"/>
  <c r="H12" i="28"/>
  <c r="BI14" i="31"/>
  <c r="D14" i="31"/>
  <c r="L14" i="31"/>
  <c r="Q14" i="31"/>
  <c r="BE15" i="31"/>
  <c r="A16" i="31"/>
  <c r="AE15" i="31"/>
  <c r="T12" i="26"/>
  <c r="U12" i="26" s="1"/>
  <c r="AK12" i="26"/>
  <c r="BI13" i="54"/>
  <c r="Y13" i="54"/>
  <c r="BU13" i="54"/>
  <c r="BC13" i="54"/>
  <c r="J49" i="59"/>
  <c r="J57" i="59"/>
  <c r="BS13" i="28"/>
  <c r="AR13" i="28"/>
  <c r="AS13" i="28" s="1"/>
  <c r="BQ13" i="28"/>
  <c r="AA16" i="32"/>
  <c r="V16" i="32"/>
  <c r="A17" i="32"/>
  <c r="C16" i="32"/>
  <c r="AT16" i="32"/>
  <c r="F16" i="32"/>
  <c r="AJ15" i="32"/>
  <c r="AI15" i="32"/>
  <c r="L64" i="62"/>
  <c r="L66" i="62" s="1"/>
  <c r="S12" i="28"/>
  <c r="K13" i="31"/>
  <c r="J58" i="35"/>
  <c r="J50" i="35"/>
  <c r="J18" i="35"/>
  <c r="J98" i="35"/>
  <c r="J90" i="35"/>
  <c r="BG14" i="31"/>
  <c r="AJ14" i="31"/>
  <c r="AG14" i="31"/>
  <c r="AQ12" i="26"/>
  <c r="C12" i="26"/>
  <c r="AE13" i="54"/>
  <c r="AS12" i="26"/>
  <c r="M12" i="26"/>
  <c r="A14" i="26"/>
  <c r="AO13" i="26"/>
  <c r="AK13" i="26"/>
  <c r="AQ13" i="26"/>
  <c r="AW13" i="26"/>
  <c r="AS13" i="26"/>
  <c r="AU13" i="26"/>
  <c r="AY13" i="26"/>
  <c r="K69" i="59"/>
  <c r="K50" i="59"/>
  <c r="I14" i="54"/>
  <c r="AM14" i="54"/>
  <c r="BY14" i="54"/>
  <c r="BW14" i="54"/>
  <c r="AY14" i="54"/>
  <c r="CA14" i="54"/>
  <c r="AC14" i="54"/>
  <c r="A15" i="54"/>
  <c r="CK14" i="54"/>
  <c r="S14" i="54"/>
  <c r="CI14" i="54"/>
  <c r="BS14" i="54"/>
  <c r="BQ14" i="54"/>
  <c r="BO14" i="54"/>
  <c r="O14" i="54"/>
  <c r="BG14" i="54"/>
  <c r="AW14" i="54"/>
  <c r="CI13" i="54"/>
  <c r="AO13" i="54"/>
  <c r="AU12" i="31"/>
  <c r="AM14" i="32"/>
  <c r="AK13" i="31"/>
  <c r="J18" i="59"/>
  <c r="I42" i="59"/>
  <c r="H4" i="59"/>
  <c r="H23" i="59" s="1"/>
  <c r="I81" i="59"/>
  <c r="I61" i="59"/>
  <c r="BS12" i="28"/>
  <c r="AF13" i="28"/>
  <c r="C15" i="32"/>
  <c r="Q14" i="32"/>
  <c r="G14" i="32"/>
  <c r="AS13" i="31"/>
  <c r="J11" i="28"/>
  <c r="K69" i="58"/>
  <c r="K68" i="60"/>
  <c r="BA13" i="54"/>
  <c r="B9" i="55"/>
  <c r="B34" i="55"/>
  <c r="B51" i="55" s="1"/>
  <c r="J69" i="35"/>
  <c r="J77" i="35"/>
  <c r="AK13" i="54"/>
  <c r="BM14" i="31"/>
  <c r="BE11" i="28"/>
  <c r="AU11" i="28"/>
  <c r="Z12" i="26"/>
  <c r="H12" i="26"/>
  <c r="D12" i="26"/>
  <c r="AU12" i="26"/>
  <c r="S12" i="26"/>
  <c r="AA13" i="54"/>
  <c r="K13" i="54"/>
  <c r="AN13" i="28"/>
  <c r="BM13" i="28"/>
  <c r="CA13" i="28"/>
  <c r="BY13" i="28"/>
  <c r="K47" i="61"/>
  <c r="W15" i="32"/>
  <c r="M15" i="32"/>
  <c r="V15" i="32"/>
  <c r="J89" i="57"/>
  <c r="J83" i="57"/>
  <c r="J44" i="61"/>
  <c r="AU14" i="32"/>
  <c r="J12" i="28"/>
  <c r="K64" i="61"/>
  <c r="K66" i="61" s="1"/>
  <c r="AL14" i="31"/>
  <c r="AH14" i="31"/>
  <c r="BF11" i="28"/>
  <c r="AJ14" i="32"/>
  <c r="AY12" i="26"/>
  <c r="V12" i="26"/>
  <c r="AM12" i="26"/>
  <c r="C13" i="54"/>
  <c r="E13" i="54"/>
  <c r="AJ13" i="28"/>
  <c r="BK13" i="28"/>
  <c r="BI13" i="28"/>
  <c r="AZ12" i="28"/>
  <c r="BD12" i="28" s="1"/>
  <c r="AM12" i="28"/>
  <c r="AK12" i="28"/>
  <c r="AT15" i="32"/>
  <c r="BC12" i="28"/>
  <c r="BG12" i="28" s="1"/>
  <c r="AW12" i="28"/>
  <c r="M13" i="31"/>
  <c r="J58" i="61"/>
  <c r="J60" i="61" s="1"/>
  <c r="K62" i="58"/>
  <c r="J65" i="57"/>
  <c r="J71" i="57"/>
  <c r="J61" i="61"/>
  <c r="AS13" i="54"/>
  <c r="I43" i="35"/>
  <c r="H4" i="35"/>
  <c r="I62" i="35"/>
  <c r="I82" i="35"/>
  <c r="AE11" i="26"/>
  <c r="B14" i="31"/>
  <c r="J14" i="31"/>
  <c r="O14" i="31"/>
  <c r="Y14" i="31"/>
  <c r="P14" i="32"/>
  <c r="L14" i="32" s="1"/>
  <c r="D14" i="32"/>
  <c r="L13" i="32"/>
  <c r="BY13" i="54"/>
  <c r="X12" i="26"/>
  <c r="AO12" i="26"/>
  <c r="AQ13" i="31"/>
  <c r="K30" i="61"/>
  <c r="BS13" i="54"/>
  <c r="CC13" i="54"/>
  <c r="AW12" i="26"/>
  <c r="N14" i="32"/>
  <c r="F15" i="32"/>
  <c r="BD11" i="28"/>
  <c r="J11" i="57"/>
  <c r="J8" i="61"/>
  <c r="CE12" i="28"/>
  <c r="S15" i="32"/>
  <c r="E11" i="26"/>
  <c r="AE14" i="32"/>
  <c r="BW13" i="54"/>
  <c r="AN14" i="31"/>
  <c r="AC15" i="31"/>
  <c r="AI13" i="54"/>
  <c r="O13" i="54"/>
  <c r="AP13" i="31"/>
  <c r="AI13" i="31"/>
  <c r="AB14" i="32"/>
  <c r="J76" i="59"/>
  <c r="J68" i="59"/>
  <c r="J97" i="59"/>
  <c r="J89" i="59"/>
  <c r="BK12" i="28"/>
  <c r="AB11" i="26"/>
  <c r="U11" i="26"/>
  <c r="AQ15" i="32"/>
  <c r="BB12" i="28"/>
  <c r="E13" i="31"/>
  <c r="J41" i="61"/>
  <c r="H4" i="57"/>
  <c r="I58" i="57"/>
  <c r="I76" i="57"/>
  <c r="I41" i="57"/>
  <c r="K11" i="61"/>
  <c r="K12" i="26"/>
  <c r="AR13" i="31"/>
  <c r="BW12" i="28"/>
  <c r="K61" i="62"/>
  <c r="L61" i="60"/>
  <c r="AT12" i="31"/>
  <c r="BA12" i="28"/>
  <c r="BE12" i="28" s="1"/>
  <c r="BA14" i="31"/>
  <c r="X12" i="28"/>
  <c r="K90" i="59"/>
  <c r="W13" i="54"/>
  <c r="Q13" i="54"/>
  <c r="AQ13" i="54"/>
  <c r="U13" i="54"/>
  <c r="CI12" i="28"/>
  <c r="AV13" i="28"/>
  <c r="BU13" i="28"/>
  <c r="A15" i="28"/>
  <c r="AA13" i="28"/>
  <c r="AL15" i="32"/>
  <c r="AM11" i="28"/>
  <c r="G4" i="62"/>
  <c r="H60" i="62"/>
  <c r="H23" i="62"/>
  <c r="H57" i="62"/>
  <c r="H40" i="62"/>
  <c r="J48" i="57"/>
  <c r="J54" i="57"/>
  <c r="J27" i="61"/>
  <c r="AC12" i="28"/>
  <c r="K91" i="35"/>
  <c r="W14" i="32"/>
  <c r="C13" i="31"/>
  <c r="Q12" i="26"/>
  <c r="N12" i="28"/>
  <c r="AC11" i="26"/>
  <c r="AE14" i="31"/>
  <c r="AS12" i="28"/>
  <c r="BG11" i="28"/>
  <c r="BK13" i="54"/>
  <c r="J30" i="59" l="1"/>
  <c r="J38" i="59"/>
  <c r="I27" i="35"/>
  <c r="I38" i="35" s="1"/>
  <c r="J37" i="35"/>
  <c r="J30" i="35"/>
  <c r="I76" i="35"/>
  <c r="I56" i="59"/>
  <c r="J34" i="35"/>
  <c r="I24" i="59"/>
  <c r="J28" i="59"/>
  <c r="I75" i="59"/>
  <c r="I24" i="35"/>
  <c r="K31" i="35"/>
  <c r="J37" i="59"/>
  <c r="J25" i="35"/>
  <c r="I57" i="35"/>
  <c r="I33" i="35"/>
  <c r="J28" i="35"/>
  <c r="J25" i="59"/>
  <c r="I33" i="59"/>
  <c r="K31" i="59"/>
  <c r="J34" i="59"/>
  <c r="I27" i="59"/>
  <c r="H23" i="35"/>
  <c r="I60" i="3"/>
  <c r="I40" i="60"/>
  <c r="H4" i="60"/>
  <c r="I57" i="60"/>
  <c r="I23" i="60"/>
  <c r="H40" i="61"/>
  <c r="H57" i="61"/>
  <c r="H23" i="61"/>
  <c r="G4" i="61"/>
  <c r="J11" i="35"/>
  <c r="J11" i="59"/>
  <c r="J36" i="57"/>
  <c r="I82" i="3"/>
  <c r="I25" i="57"/>
  <c r="I35" i="57"/>
  <c r="J31" i="57"/>
  <c r="I24" i="58"/>
  <c r="H4" i="58"/>
  <c r="I76" i="58"/>
  <c r="I41" i="58"/>
  <c r="I58" i="58"/>
  <c r="J42" i="3"/>
  <c r="H24" i="57"/>
  <c r="I28" i="57"/>
  <c r="I41" i="3"/>
  <c r="J37" i="57"/>
  <c r="I34" i="3"/>
  <c r="I43" i="3" s="1"/>
  <c r="I31" i="3"/>
  <c r="J37" i="3"/>
  <c r="H30" i="3"/>
  <c r="I108" i="3"/>
  <c r="I102" i="3"/>
  <c r="I12" i="35"/>
  <c r="I11" i="3"/>
  <c r="I76" i="3"/>
  <c r="I78" i="3" s="1"/>
  <c r="H47" i="3"/>
  <c r="G4" i="3"/>
  <c r="H69" i="3"/>
  <c r="H92" i="3"/>
  <c r="I54" i="3"/>
  <c r="CC14" i="28"/>
  <c r="AG11" i="26"/>
  <c r="V14" i="28"/>
  <c r="BC13" i="28"/>
  <c r="AW13" i="28"/>
  <c r="I5" i="61"/>
  <c r="J62" i="58"/>
  <c r="I71" i="57"/>
  <c r="I65" i="57"/>
  <c r="I61" i="61"/>
  <c r="CE13" i="28"/>
  <c r="J64" i="61"/>
  <c r="J66" i="61" s="1"/>
  <c r="AR14" i="31"/>
  <c r="AV14" i="31" s="1"/>
  <c r="AM14" i="31"/>
  <c r="N15" i="32"/>
  <c r="B33" i="55"/>
  <c r="B50" i="55" s="1"/>
  <c r="B8" i="55"/>
  <c r="AW13" i="31"/>
  <c r="I49" i="59"/>
  <c r="I57" i="59"/>
  <c r="G14" i="54"/>
  <c r="BK14" i="54"/>
  <c r="C14" i="54"/>
  <c r="AA14" i="28"/>
  <c r="AB12" i="26"/>
  <c r="AH15" i="31"/>
  <c r="AY15" i="31"/>
  <c r="BK15" i="31"/>
  <c r="BI15" i="31"/>
  <c r="C14" i="28"/>
  <c r="AB15" i="32"/>
  <c r="G57" i="62"/>
  <c r="G40" i="62"/>
  <c r="F4" i="62"/>
  <c r="G60" i="62"/>
  <c r="G23" i="62"/>
  <c r="K64" i="62"/>
  <c r="K66" i="62" s="1"/>
  <c r="I24" i="61"/>
  <c r="I83" i="57"/>
  <c r="I89" i="57"/>
  <c r="I44" i="61"/>
  <c r="AR15" i="32"/>
  <c r="K14" i="31"/>
  <c r="BI14" i="28"/>
  <c r="BF12" i="28"/>
  <c r="E12" i="26"/>
  <c r="K70" i="58"/>
  <c r="X13" i="28"/>
  <c r="I12" i="59"/>
  <c r="AE14" i="54"/>
  <c r="BM14" i="54"/>
  <c r="X13" i="26"/>
  <c r="Y13" i="26" s="1"/>
  <c r="AQ14" i="31"/>
  <c r="AI16" i="32"/>
  <c r="AQ16" i="32"/>
  <c r="Y15" i="31"/>
  <c r="AA15" i="31"/>
  <c r="H13" i="28"/>
  <c r="S16" i="32"/>
  <c r="CK14" i="28"/>
  <c r="I58" i="61"/>
  <c r="I60" i="61" s="1"/>
  <c r="J69" i="58"/>
  <c r="J68" i="60"/>
  <c r="AF11" i="26"/>
  <c r="AT13" i="31"/>
  <c r="Q15" i="32"/>
  <c r="I90" i="35"/>
  <c r="I98" i="35"/>
  <c r="AC12" i="26"/>
  <c r="AG12" i="26" s="1"/>
  <c r="W12" i="26"/>
  <c r="J51" i="35"/>
  <c r="BO13" i="28"/>
  <c r="I12" i="26"/>
  <c r="I76" i="59"/>
  <c r="I68" i="59"/>
  <c r="I18" i="59"/>
  <c r="AS14" i="54"/>
  <c r="CM14" i="54"/>
  <c r="AQ14" i="54"/>
  <c r="CE14" i="54"/>
  <c r="C13" i="26"/>
  <c r="A15" i="26"/>
  <c r="S13" i="26"/>
  <c r="AJ15" i="31"/>
  <c r="BA15" i="31"/>
  <c r="BG15" i="31"/>
  <c r="AD16" i="32"/>
  <c r="AV14" i="28"/>
  <c r="AW14" i="28" s="1"/>
  <c r="BU14" i="28"/>
  <c r="J30" i="61"/>
  <c r="I14" i="31"/>
  <c r="I15" i="31"/>
  <c r="C14" i="31"/>
  <c r="I77" i="35"/>
  <c r="I69" i="35"/>
  <c r="J61" i="62"/>
  <c r="K61" i="60"/>
  <c r="BA13" i="28"/>
  <c r="AO13" i="28"/>
  <c r="AF14" i="28"/>
  <c r="I89" i="59"/>
  <c r="I97" i="59"/>
  <c r="E14" i="54"/>
  <c r="BC14" i="54"/>
  <c r="BE14" i="54"/>
  <c r="CG14" i="54"/>
  <c r="M14" i="54"/>
  <c r="D13" i="26"/>
  <c r="H13" i="26"/>
  <c r="CI13" i="28"/>
  <c r="S17" i="32"/>
  <c r="V17" i="32"/>
  <c r="A18" i="32"/>
  <c r="AD17" i="32"/>
  <c r="AI17" i="32"/>
  <c r="BM15" i="31"/>
  <c r="M14" i="31"/>
  <c r="AM15" i="32"/>
  <c r="AR14" i="28"/>
  <c r="BQ14" i="28"/>
  <c r="CG14" i="28"/>
  <c r="AQ12" i="28"/>
  <c r="AV13" i="31"/>
  <c r="I48" i="57"/>
  <c r="I54" i="57"/>
  <c r="I27" i="61"/>
  <c r="BM14" i="28"/>
  <c r="AD12" i="26"/>
  <c r="Y12" i="26"/>
  <c r="AZ13" i="28"/>
  <c r="AK13" i="28"/>
  <c r="J91" i="35"/>
  <c r="J47" i="61"/>
  <c r="J50" i="59"/>
  <c r="AE12" i="26"/>
  <c r="AA12" i="26"/>
  <c r="AU12" i="28"/>
  <c r="H42" i="59"/>
  <c r="G4" i="59"/>
  <c r="G23" i="59" s="1"/>
  <c r="H61" i="59"/>
  <c r="H81" i="59"/>
  <c r="U14" i="54"/>
  <c r="AU14" i="54"/>
  <c r="W14" i="54"/>
  <c r="AI14" i="54"/>
  <c r="CC14" i="54"/>
  <c r="AA14" i="54"/>
  <c r="V13" i="26"/>
  <c r="AM13" i="26"/>
  <c r="T16" i="32"/>
  <c r="J16" i="32"/>
  <c r="M16" i="32"/>
  <c r="BB13" i="28"/>
  <c r="W16" i="31"/>
  <c r="BC16" i="31"/>
  <c r="BA16" i="31"/>
  <c r="S16" i="31"/>
  <c r="BK16" i="31"/>
  <c r="A17" i="31"/>
  <c r="Q16" i="31"/>
  <c r="U15" i="31"/>
  <c r="I41" i="61"/>
  <c r="J11" i="61"/>
  <c r="N13" i="28"/>
  <c r="AU13" i="31"/>
  <c r="I18" i="35"/>
  <c r="I58" i="35"/>
  <c r="I50" i="35"/>
  <c r="J70" i="35"/>
  <c r="J90" i="59"/>
  <c r="O14" i="32"/>
  <c r="P15" i="32"/>
  <c r="BU14" i="54"/>
  <c r="CK15" i="54"/>
  <c r="AW15" i="54"/>
  <c r="Q15" i="54"/>
  <c r="AC15" i="54"/>
  <c r="I15" i="54"/>
  <c r="CA15" i="54"/>
  <c r="BQ15" i="54"/>
  <c r="AM15" i="54"/>
  <c r="A16" i="54"/>
  <c r="BG15" i="54"/>
  <c r="S15" i="54"/>
  <c r="M13" i="26"/>
  <c r="Q13" i="26"/>
  <c r="AL16" i="32"/>
  <c r="BI14" i="54"/>
  <c r="S15" i="31"/>
  <c r="AL15" i="31"/>
  <c r="BC15" i="31"/>
  <c r="W15" i="31"/>
  <c r="E14" i="31"/>
  <c r="O13" i="26"/>
  <c r="AK14" i="31"/>
  <c r="S13" i="28"/>
  <c r="L14" i="28"/>
  <c r="AN14" i="28"/>
  <c r="BW13" i="28"/>
  <c r="I11" i="57"/>
  <c r="I8" i="61"/>
  <c r="G4" i="35"/>
  <c r="H43" i="35"/>
  <c r="H62" i="35"/>
  <c r="H82" i="35"/>
  <c r="Q14" i="28"/>
  <c r="G15" i="32"/>
  <c r="AP14" i="31"/>
  <c r="AI14" i="31"/>
  <c r="BY14" i="28"/>
  <c r="AI11" i="26"/>
  <c r="Q14" i="54"/>
  <c r="AG14" i="54"/>
  <c r="Z13" i="26"/>
  <c r="AY12" i="28"/>
  <c r="G15" i="31"/>
  <c r="AN15" i="31"/>
  <c r="J15" i="31"/>
  <c r="B15" i="31"/>
  <c r="O15" i="31"/>
  <c r="T15" i="32"/>
  <c r="D15" i="32"/>
  <c r="AJ14" i="28"/>
  <c r="A16" i="28"/>
  <c r="BM15" i="28"/>
  <c r="BQ15" i="28"/>
  <c r="G4" i="57"/>
  <c r="H76" i="57"/>
  <c r="H58" i="57"/>
  <c r="H41" i="57"/>
  <c r="AS14" i="31"/>
  <c r="AW14" i="31" s="1"/>
  <c r="AO14" i="31"/>
  <c r="G13" i="26"/>
  <c r="G12" i="26"/>
  <c r="AU15" i="32"/>
  <c r="J69" i="59"/>
  <c r="AH13" i="28"/>
  <c r="AH14" i="28"/>
  <c r="AO14" i="54"/>
  <c r="Y14" i="54"/>
  <c r="K14" i="54"/>
  <c r="AK14" i="54"/>
  <c r="T13" i="26"/>
  <c r="CM13" i="28"/>
  <c r="BA14" i="54"/>
  <c r="AG15" i="31"/>
  <c r="L15" i="31"/>
  <c r="D15" i="31"/>
  <c r="Q15" i="31"/>
  <c r="K15" i="32"/>
  <c r="K13" i="26"/>
  <c r="H24" i="59" l="1"/>
  <c r="I30" i="35"/>
  <c r="I37" i="35"/>
  <c r="I25" i="59"/>
  <c r="I37" i="59"/>
  <c r="J31" i="59"/>
  <c r="H24" i="35"/>
  <c r="H33" i="59"/>
  <c r="H56" i="59"/>
  <c r="H27" i="35"/>
  <c r="H38" i="35" s="1"/>
  <c r="H76" i="35"/>
  <c r="I34" i="59"/>
  <c r="H75" i="59"/>
  <c r="I25" i="35"/>
  <c r="I28" i="35"/>
  <c r="J31" i="35"/>
  <c r="I34" i="35"/>
  <c r="H33" i="35"/>
  <c r="H57" i="35"/>
  <c r="I28" i="59"/>
  <c r="I38" i="59"/>
  <c r="I30" i="59"/>
  <c r="H27" i="59"/>
  <c r="G23" i="35"/>
  <c r="H82" i="3"/>
  <c r="H23" i="60"/>
  <c r="G4" i="60"/>
  <c r="H40" i="60"/>
  <c r="H57" i="60"/>
  <c r="F4" i="61"/>
  <c r="G23" i="61"/>
  <c r="G40" i="61"/>
  <c r="G57" i="61"/>
  <c r="I11" i="35"/>
  <c r="H12" i="35"/>
  <c r="I31" i="57"/>
  <c r="I11" i="59"/>
  <c r="H60" i="3"/>
  <c r="H35" i="57"/>
  <c r="H28" i="57"/>
  <c r="H37" i="57" s="1"/>
  <c r="I36" i="57"/>
  <c r="H24" i="58"/>
  <c r="G4" i="58"/>
  <c r="H76" i="58"/>
  <c r="H41" i="58"/>
  <c r="H58" i="58"/>
  <c r="G24" i="57"/>
  <c r="I37" i="3"/>
  <c r="I42" i="3"/>
  <c r="H25" i="57"/>
  <c r="H31" i="3"/>
  <c r="I37" i="57"/>
  <c r="H41" i="3"/>
  <c r="H34" i="3"/>
  <c r="H43" i="3" s="1"/>
  <c r="G30" i="3"/>
  <c r="J70" i="58"/>
  <c r="H12" i="59"/>
  <c r="H76" i="3"/>
  <c r="H78" i="3" s="1"/>
  <c r="G47" i="3"/>
  <c r="G92" i="3"/>
  <c r="F4" i="3"/>
  <c r="G69" i="3"/>
  <c r="H102" i="3"/>
  <c r="H108" i="3"/>
  <c r="H11" i="3"/>
  <c r="H54" i="3"/>
  <c r="G14" i="26"/>
  <c r="I16" i="31"/>
  <c r="H11" i="57"/>
  <c r="H8" i="61"/>
  <c r="H48" i="57"/>
  <c r="H54" i="57"/>
  <c r="H27" i="61"/>
  <c r="AB16" i="32"/>
  <c r="AT14" i="31"/>
  <c r="H77" i="35"/>
  <c r="H69" i="35"/>
  <c r="H50" i="35"/>
  <c r="H58" i="35"/>
  <c r="AI15" i="54"/>
  <c r="AQ15" i="54"/>
  <c r="BA15" i="54"/>
  <c r="G16" i="31"/>
  <c r="BM17" i="31"/>
  <c r="BK17" i="31"/>
  <c r="BI17" i="31"/>
  <c r="AC17" i="31"/>
  <c r="Y17" i="31"/>
  <c r="BG17" i="31"/>
  <c r="BA17" i="31"/>
  <c r="AY17" i="31"/>
  <c r="A18" i="31"/>
  <c r="Y16" i="31"/>
  <c r="H18" i="59"/>
  <c r="AM13" i="28"/>
  <c r="E13" i="26"/>
  <c r="AS14" i="26"/>
  <c r="T14" i="26"/>
  <c r="U14" i="26" s="1"/>
  <c r="AK14" i="26"/>
  <c r="AA16" i="31"/>
  <c r="AP15" i="31"/>
  <c r="AT15" i="31" s="1"/>
  <c r="AI15" i="31"/>
  <c r="AK14" i="28"/>
  <c r="I61" i="62"/>
  <c r="J61" i="60"/>
  <c r="BU15" i="28"/>
  <c r="I69" i="58"/>
  <c r="I68" i="60"/>
  <c r="AE16" i="32"/>
  <c r="H41" i="61"/>
  <c r="H5" i="61"/>
  <c r="H24" i="61"/>
  <c r="AS15" i="31"/>
  <c r="AE13" i="26"/>
  <c r="AI13" i="26" s="1"/>
  <c r="AA13" i="26"/>
  <c r="H11" i="35"/>
  <c r="BM15" i="54"/>
  <c r="BI15" i="54"/>
  <c r="BY15" i="54"/>
  <c r="O15" i="54"/>
  <c r="BC15" i="54"/>
  <c r="I50" i="59"/>
  <c r="AJ16" i="31"/>
  <c r="AK16" i="31" s="1"/>
  <c r="W16" i="32"/>
  <c r="AH12" i="26"/>
  <c r="AA18" i="32"/>
  <c r="AI18" i="32"/>
  <c r="A19" i="32"/>
  <c r="C18" i="32"/>
  <c r="AT18" i="32"/>
  <c r="AD18" i="32"/>
  <c r="AQ18" i="32"/>
  <c r="V18" i="32"/>
  <c r="BE13" i="28"/>
  <c r="V14" i="26"/>
  <c r="W14" i="26" s="1"/>
  <c r="AM14" i="26"/>
  <c r="I13" i="26"/>
  <c r="O15" i="32"/>
  <c r="S14" i="28"/>
  <c r="AY13" i="28"/>
  <c r="CG15" i="28"/>
  <c r="CM15" i="28"/>
  <c r="H98" i="35"/>
  <c r="H90" i="35"/>
  <c r="G43" i="35"/>
  <c r="F4" i="35"/>
  <c r="F23" i="35" s="1"/>
  <c r="T8" i="35"/>
  <c r="T15" i="35"/>
  <c r="G62" i="35"/>
  <c r="T97" i="35"/>
  <c r="T83" i="35"/>
  <c r="T9" i="35"/>
  <c r="T93" i="35"/>
  <c r="T63" i="35"/>
  <c r="T14" i="35"/>
  <c r="G82" i="35"/>
  <c r="C15" i="54"/>
  <c r="BU15" i="54"/>
  <c r="AO15" i="54"/>
  <c r="AG15" i="54"/>
  <c r="BM16" i="31"/>
  <c r="AC13" i="26"/>
  <c r="H49" i="59"/>
  <c r="H57" i="59"/>
  <c r="H97" i="59"/>
  <c r="H89" i="59"/>
  <c r="CI14" i="28"/>
  <c r="M17" i="32"/>
  <c r="C15" i="28"/>
  <c r="P16" i="32"/>
  <c r="D16" i="32"/>
  <c r="Q14" i="26"/>
  <c r="AU14" i="26"/>
  <c r="BW14" i="28"/>
  <c r="E14" i="28"/>
  <c r="AU14" i="31"/>
  <c r="AF12" i="26"/>
  <c r="AM16" i="32"/>
  <c r="CK15" i="28"/>
  <c r="I91" i="35"/>
  <c r="BA14" i="28"/>
  <c r="BO15" i="54"/>
  <c r="AE15" i="54"/>
  <c r="AS15" i="54"/>
  <c r="K15" i="54"/>
  <c r="Y15" i="54"/>
  <c r="I90" i="59"/>
  <c r="BI16" i="31"/>
  <c r="BG16" i="31"/>
  <c r="J16" i="31"/>
  <c r="B16" i="31"/>
  <c r="C16" i="31" s="1"/>
  <c r="O16" i="31"/>
  <c r="K16" i="32"/>
  <c r="H76" i="59"/>
  <c r="H68" i="59"/>
  <c r="G17" i="32"/>
  <c r="F17" i="32"/>
  <c r="J17" i="32"/>
  <c r="BE15" i="54"/>
  <c r="H14" i="28"/>
  <c r="AJ16" i="32"/>
  <c r="C14" i="26"/>
  <c r="AW14" i="26"/>
  <c r="AO15" i="31"/>
  <c r="H83" i="57"/>
  <c r="H89" i="57"/>
  <c r="H44" i="61"/>
  <c r="CA15" i="28"/>
  <c r="N15" i="28"/>
  <c r="L15" i="28"/>
  <c r="C15" i="31"/>
  <c r="Q16" i="32"/>
  <c r="H18" i="35"/>
  <c r="AR15" i="31"/>
  <c r="AM15" i="31"/>
  <c r="BW15" i="54"/>
  <c r="AA15" i="54"/>
  <c r="BK15" i="54"/>
  <c r="M15" i="54"/>
  <c r="CI15" i="54"/>
  <c r="I69" i="59"/>
  <c r="AN16" i="31"/>
  <c r="BE16" i="31"/>
  <c r="AL16" i="31"/>
  <c r="BF13" i="28"/>
  <c r="F4" i="59"/>
  <c r="F23" i="59" s="1"/>
  <c r="G42" i="59"/>
  <c r="T62" i="59"/>
  <c r="T82" i="59"/>
  <c r="T96" i="59"/>
  <c r="G61" i="59"/>
  <c r="T92" i="59"/>
  <c r="G81" i="59"/>
  <c r="AT17" i="32"/>
  <c r="C17" i="32"/>
  <c r="AU13" i="28"/>
  <c r="H14" i="26"/>
  <c r="D14" i="26"/>
  <c r="K14" i="26"/>
  <c r="M14" i="26"/>
  <c r="W13" i="26"/>
  <c r="AD13" i="26"/>
  <c r="I47" i="61"/>
  <c r="E15" i="31"/>
  <c r="AB13" i="26"/>
  <c r="U13" i="26"/>
  <c r="I51" i="35"/>
  <c r="I62" i="58"/>
  <c r="H71" i="57"/>
  <c r="H65" i="57"/>
  <c r="H61" i="61"/>
  <c r="CE15" i="28"/>
  <c r="CC15" i="28"/>
  <c r="AZ14" i="28"/>
  <c r="K15" i="31"/>
  <c r="I11" i="61"/>
  <c r="BO14" i="28"/>
  <c r="CE15" i="54"/>
  <c r="U15" i="54"/>
  <c r="CC15" i="54"/>
  <c r="AK15" i="54"/>
  <c r="AC16" i="31"/>
  <c r="AG16" i="31"/>
  <c r="I30" i="61"/>
  <c r="AL17" i="32"/>
  <c r="AC14" i="28"/>
  <c r="J14" i="28"/>
  <c r="J13" i="28"/>
  <c r="AQ15" i="31"/>
  <c r="AK15" i="31"/>
  <c r="S14" i="26"/>
  <c r="AY14" i="26"/>
  <c r="CM15" i="54"/>
  <c r="F40" i="62"/>
  <c r="S34" i="62"/>
  <c r="F23" i="62"/>
  <c r="S68" i="62"/>
  <c r="F57" i="62"/>
  <c r="S51" i="62"/>
  <c r="E4" i="62"/>
  <c r="B7" i="55"/>
  <c r="B32" i="55"/>
  <c r="B49" i="55" s="1"/>
  <c r="BI15" i="28"/>
  <c r="I64" i="61"/>
  <c r="I66" i="61" s="1"/>
  <c r="X14" i="28"/>
  <c r="I70" i="35"/>
  <c r="F4" i="57"/>
  <c r="G76" i="57"/>
  <c r="G41" i="57"/>
  <c r="G58" i="57"/>
  <c r="AV15" i="28"/>
  <c r="BK14" i="28"/>
  <c r="V15" i="28"/>
  <c r="E15" i="54"/>
  <c r="BS16" i="54"/>
  <c r="U16" i="54"/>
  <c r="G16" i="54"/>
  <c r="A17" i="54"/>
  <c r="AY16" i="54"/>
  <c r="E16" i="54"/>
  <c r="BE16" i="54"/>
  <c r="AU15" i="54"/>
  <c r="W15" i="54"/>
  <c r="L15" i="32"/>
  <c r="Q15" i="28"/>
  <c r="AE16" i="31"/>
  <c r="AH16" i="31"/>
  <c r="AY16" i="31"/>
  <c r="AU14" i="28"/>
  <c r="BB14" i="28"/>
  <c r="AS14" i="28"/>
  <c r="AA17" i="32"/>
  <c r="AF15" i="28"/>
  <c r="X14" i="26"/>
  <c r="AO14" i="26"/>
  <c r="O14" i="26"/>
  <c r="CM14" i="28"/>
  <c r="BY15" i="28"/>
  <c r="AR16" i="32"/>
  <c r="CE14" i="28"/>
  <c r="BG13" i="28"/>
  <c r="AR15" i="28"/>
  <c r="AS15" i="28" s="1"/>
  <c r="A17" i="28"/>
  <c r="BU16" i="28"/>
  <c r="M15" i="31"/>
  <c r="H58" i="61"/>
  <c r="H60" i="61" s="1"/>
  <c r="AJ15" i="28"/>
  <c r="AN15" i="28"/>
  <c r="N14" i="28"/>
  <c r="G15" i="54"/>
  <c r="AY15" i="54"/>
  <c r="BS15" i="54"/>
  <c r="L16" i="31"/>
  <c r="D16" i="31"/>
  <c r="U16" i="31"/>
  <c r="N16" i="32"/>
  <c r="BD13" i="28"/>
  <c r="AQ13" i="28"/>
  <c r="BS14" i="28"/>
  <c r="AQ17" i="32"/>
  <c r="CG15" i="54"/>
  <c r="AO14" i="28"/>
  <c r="J64" i="62"/>
  <c r="J66" i="62" s="1"/>
  <c r="CA14" i="28"/>
  <c r="BC14" i="28"/>
  <c r="Z14" i="26"/>
  <c r="AQ14" i="26"/>
  <c r="A16" i="26"/>
  <c r="AK15" i="26"/>
  <c r="AS15" i="26"/>
  <c r="G16" i="32"/>
  <c r="AU16" i="32"/>
  <c r="AI12" i="26"/>
  <c r="AA15" i="28"/>
  <c r="I31" i="59" l="1"/>
  <c r="I31" i="35"/>
  <c r="H30" i="35"/>
  <c r="G56" i="59"/>
  <c r="H37" i="35"/>
  <c r="H34" i="59"/>
  <c r="G75" i="59"/>
  <c r="H28" i="59"/>
  <c r="G27" i="35"/>
  <c r="G38" i="35" s="1"/>
  <c r="G76" i="35"/>
  <c r="H37" i="59"/>
  <c r="T44" i="35"/>
  <c r="G24" i="35"/>
  <c r="H25" i="35"/>
  <c r="G33" i="35"/>
  <c r="G57" i="35"/>
  <c r="H28" i="35"/>
  <c r="H34" i="35"/>
  <c r="T43" i="59"/>
  <c r="G24" i="59"/>
  <c r="T24" i="59" s="1"/>
  <c r="H25" i="59"/>
  <c r="G33" i="59"/>
  <c r="H38" i="59"/>
  <c r="H30" i="59"/>
  <c r="G27" i="59"/>
  <c r="AA17" i="31"/>
  <c r="G57" i="60"/>
  <c r="G23" i="60"/>
  <c r="F4" i="60"/>
  <c r="G40" i="60"/>
  <c r="G31" i="3"/>
  <c r="F40" i="61"/>
  <c r="F57" i="61"/>
  <c r="S34" i="61"/>
  <c r="S51" i="61"/>
  <c r="E4" i="61"/>
  <c r="F23" i="61"/>
  <c r="S14" i="61"/>
  <c r="S68" i="61"/>
  <c r="H11" i="59"/>
  <c r="T15" i="59"/>
  <c r="T14" i="59"/>
  <c r="T6" i="59"/>
  <c r="T6" i="35"/>
  <c r="CA16" i="54"/>
  <c r="AW16" i="54"/>
  <c r="S16" i="54"/>
  <c r="BQ16" i="54"/>
  <c r="I16" i="54"/>
  <c r="AM16" i="54"/>
  <c r="AC16" i="54"/>
  <c r="BG16" i="54"/>
  <c r="CK16" i="54"/>
  <c r="G25" i="57"/>
  <c r="H36" i="57"/>
  <c r="G60" i="3"/>
  <c r="G82" i="3"/>
  <c r="H42" i="3"/>
  <c r="G35" i="57"/>
  <c r="H31" i="57"/>
  <c r="G24" i="58"/>
  <c r="F4" i="58"/>
  <c r="G76" i="58"/>
  <c r="G58" i="58"/>
  <c r="G41" i="58"/>
  <c r="F24" i="57"/>
  <c r="G41" i="3"/>
  <c r="G28" i="57"/>
  <c r="G34" i="3"/>
  <c r="G43" i="3" s="1"/>
  <c r="H37" i="3"/>
  <c r="F30" i="3"/>
  <c r="G11" i="3"/>
  <c r="G76" i="3"/>
  <c r="G78" i="3" s="1"/>
  <c r="F47" i="3"/>
  <c r="S96" i="3"/>
  <c r="F92" i="3"/>
  <c r="E4" i="3"/>
  <c r="S70" i="3"/>
  <c r="F69" i="3"/>
  <c r="G54" i="3"/>
  <c r="G102" i="3"/>
  <c r="G108" i="3"/>
  <c r="BS15" i="28"/>
  <c r="AO15" i="26"/>
  <c r="BY16" i="54"/>
  <c r="BW15" i="28"/>
  <c r="AY15" i="26"/>
  <c r="H50" i="59"/>
  <c r="CC16" i="54"/>
  <c r="AU17" i="32"/>
  <c r="AW15" i="26"/>
  <c r="AQ14" i="28"/>
  <c r="T66" i="35"/>
  <c r="G69" i="35"/>
  <c r="G77" i="35"/>
  <c r="AL18" i="32"/>
  <c r="J18" i="32"/>
  <c r="K18" i="32" s="1"/>
  <c r="T18" i="32"/>
  <c r="S18" i="32"/>
  <c r="AC15" i="28"/>
  <c r="AJ17" i="31"/>
  <c r="AQ16" i="54"/>
  <c r="AM16" i="31"/>
  <c r="Z15" i="26"/>
  <c r="AA15" i="26" s="1"/>
  <c r="AQ15" i="26"/>
  <c r="AE14" i="26"/>
  <c r="AI14" i="26" s="1"/>
  <c r="AS16" i="54"/>
  <c r="CM16" i="54"/>
  <c r="G24" i="61"/>
  <c r="AM17" i="32"/>
  <c r="V15" i="26"/>
  <c r="AM15" i="28"/>
  <c r="AZ15" i="28"/>
  <c r="AF16" i="28"/>
  <c r="BO16" i="28"/>
  <c r="AN16" i="28"/>
  <c r="BO16" i="54"/>
  <c r="AU17" i="54"/>
  <c r="AQ17" i="54"/>
  <c r="AM17" i="54"/>
  <c r="AK17" i="54"/>
  <c r="AI17" i="54"/>
  <c r="AC17" i="54"/>
  <c r="E17" i="54"/>
  <c r="CK17" i="54"/>
  <c r="BY17" i="54"/>
  <c r="G17" i="54"/>
  <c r="BM17" i="54"/>
  <c r="BG17" i="54"/>
  <c r="BW17" i="54"/>
  <c r="I17" i="54"/>
  <c r="BC17" i="54"/>
  <c r="BO17" i="54"/>
  <c r="AG17" i="54"/>
  <c r="CA17" i="54"/>
  <c r="S17" i="54"/>
  <c r="AA17" i="54"/>
  <c r="O17" i="54"/>
  <c r="A18" i="54"/>
  <c r="S58" i="62"/>
  <c r="S60" i="62" s="1"/>
  <c r="F60" i="62"/>
  <c r="CE16" i="54"/>
  <c r="Y14" i="26"/>
  <c r="P17" i="32"/>
  <c r="D17" i="32"/>
  <c r="G57" i="59"/>
  <c r="G49" i="59"/>
  <c r="T46" i="59"/>
  <c r="K16" i="54"/>
  <c r="H16" i="28"/>
  <c r="AC14" i="26"/>
  <c r="AG14" i="26" s="1"/>
  <c r="F18" i="32"/>
  <c r="H51" i="35"/>
  <c r="AE17" i="31"/>
  <c r="J17" i="31"/>
  <c r="B17" i="31"/>
  <c r="O17" i="31"/>
  <c r="I14" i="26"/>
  <c r="M15" i="26"/>
  <c r="AE16" i="54"/>
  <c r="M16" i="54"/>
  <c r="BK15" i="28"/>
  <c r="E57" i="62"/>
  <c r="E60" i="62"/>
  <c r="E40" i="62"/>
  <c r="E23" i="62"/>
  <c r="V16" i="28"/>
  <c r="A17" i="26"/>
  <c r="AQ16" i="26"/>
  <c r="C16" i="26"/>
  <c r="AW16" i="26"/>
  <c r="AU16" i="26"/>
  <c r="BI16" i="54"/>
  <c r="E15" i="28"/>
  <c r="G11" i="57"/>
  <c r="G8" i="61"/>
  <c r="G89" i="57"/>
  <c r="G83" i="57"/>
  <c r="G44" i="61"/>
  <c r="S24" i="62"/>
  <c r="H69" i="59"/>
  <c r="H61" i="62"/>
  <c r="I61" i="60"/>
  <c r="AF13" i="26"/>
  <c r="E14" i="26"/>
  <c r="AS16" i="31"/>
  <c r="BW16" i="54"/>
  <c r="AA16" i="28"/>
  <c r="Q16" i="54"/>
  <c r="AU16" i="54"/>
  <c r="T47" i="35"/>
  <c r="G58" i="35"/>
  <c r="G50" i="35"/>
  <c r="AR18" i="32"/>
  <c r="AI16" i="31"/>
  <c r="W17" i="31"/>
  <c r="S15" i="28"/>
  <c r="H11" i="61"/>
  <c r="AO16" i="54"/>
  <c r="G5" i="61"/>
  <c r="G58" i="61"/>
  <c r="G60" i="61" s="1"/>
  <c r="H69" i="58"/>
  <c r="H68" i="60"/>
  <c r="AR17" i="32"/>
  <c r="S15" i="26"/>
  <c r="AA16" i="54"/>
  <c r="G76" i="59"/>
  <c r="G68" i="59"/>
  <c r="T65" i="59"/>
  <c r="BK16" i="54"/>
  <c r="AV15" i="31"/>
  <c r="O16" i="32"/>
  <c r="H15" i="28"/>
  <c r="G18" i="35"/>
  <c r="AE17" i="32"/>
  <c r="I70" i="58"/>
  <c r="I64" i="62"/>
  <c r="I66" i="62" s="1"/>
  <c r="AG17" i="31"/>
  <c r="C15" i="26"/>
  <c r="E16" i="31"/>
  <c r="BY16" i="28"/>
  <c r="O15" i="26"/>
  <c r="O16" i="54"/>
  <c r="BA16" i="54"/>
  <c r="AU15" i="31"/>
  <c r="G89" i="59"/>
  <c r="T86" i="59"/>
  <c r="G97" i="59"/>
  <c r="T9" i="59"/>
  <c r="G12" i="59"/>
  <c r="CI16" i="54"/>
  <c r="Q17" i="32"/>
  <c r="AJ17" i="32"/>
  <c r="AG13" i="26"/>
  <c r="G12" i="35"/>
  <c r="T12" i="35" s="1"/>
  <c r="G98" i="35"/>
  <c r="G90" i="35"/>
  <c r="T87" i="35"/>
  <c r="H91" i="35"/>
  <c r="AO16" i="31"/>
  <c r="H30" i="61"/>
  <c r="T15" i="26"/>
  <c r="D15" i="26"/>
  <c r="E15" i="26" s="1"/>
  <c r="H15" i="26"/>
  <c r="AY14" i="28"/>
  <c r="M16" i="31"/>
  <c r="Q16" i="28"/>
  <c r="E16" i="28"/>
  <c r="A18" i="28"/>
  <c r="BQ17" i="28"/>
  <c r="AA17" i="28"/>
  <c r="BU17" i="28"/>
  <c r="CG17" i="28"/>
  <c r="CK16" i="28"/>
  <c r="AB17" i="32"/>
  <c r="BC16" i="54"/>
  <c r="S41" i="62"/>
  <c r="AK15" i="28"/>
  <c r="X15" i="28"/>
  <c r="G18" i="59"/>
  <c r="T8" i="59"/>
  <c r="AU15" i="26"/>
  <c r="L16" i="32"/>
  <c r="C16" i="54"/>
  <c r="F43" i="35"/>
  <c r="F62" i="35"/>
  <c r="F82" i="35"/>
  <c r="AM15" i="26"/>
  <c r="W17" i="32"/>
  <c r="AQ16" i="31"/>
  <c r="H70" i="35"/>
  <c r="CG16" i="54"/>
  <c r="U18" i="31"/>
  <c r="A19" i="31"/>
  <c r="S17" i="31"/>
  <c r="U17" i="31"/>
  <c r="AV16" i="28"/>
  <c r="AW16" i="28" s="1"/>
  <c r="BO15" i="28"/>
  <c r="Q15" i="26"/>
  <c r="BG14" i="28"/>
  <c r="CG16" i="28"/>
  <c r="BA15" i="28"/>
  <c r="AO15" i="28"/>
  <c r="AR16" i="28"/>
  <c r="AS16" i="28" s="1"/>
  <c r="BQ16" i="28"/>
  <c r="AD14" i="26"/>
  <c r="AH14" i="26" s="1"/>
  <c r="AP16" i="31"/>
  <c r="AG16" i="54"/>
  <c r="BU16" i="54"/>
  <c r="G41" i="61"/>
  <c r="G48" i="57"/>
  <c r="G54" i="57"/>
  <c r="G27" i="61"/>
  <c r="S5" i="62"/>
  <c r="AA14" i="26"/>
  <c r="H90" i="59"/>
  <c r="BM16" i="28"/>
  <c r="AM14" i="28"/>
  <c r="K15" i="26"/>
  <c r="T52" i="59"/>
  <c r="T56" i="59" s="1"/>
  <c r="F42" i="59"/>
  <c r="F61" i="59"/>
  <c r="F81" i="59"/>
  <c r="AR16" i="31"/>
  <c r="T17" i="32"/>
  <c r="T53" i="35"/>
  <c r="T72" i="35"/>
  <c r="CI15" i="28"/>
  <c r="A20" i="32"/>
  <c r="AW15" i="31"/>
  <c r="AB14" i="26"/>
  <c r="AF14" i="26" s="1"/>
  <c r="D17" i="31"/>
  <c r="E17" i="31" s="1"/>
  <c r="L17" i="31"/>
  <c r="Q17" i="31"/>
  <c r="AL17" i="31"/>
  <c r="BC17" i="31"/>
  <c r="AI16" i="54"/>
  <c r="X15" i="26"/>
  <c r="BF14" i="28"/>
  <c r="AJ16" i="28"/>
  <c r="BI16" i="28"/>
  <c r="BB15" i="28"/>
  <c r="W16" i="54"/>
  <c r="Y16" i="54"/>
  <c r="AK16" i="54"/>
  <c r="BM16" i="54"/>
  <c r="C16" i="28"/>
  <c r="BC15" i="28"/>
  <c r="AW15" i="28"/>
  <c r="H62" i="58"/>
  <c r="G71" i="57"/>
  <c r="G65" i="57"/>
  <c r="G61" i="61"/>
  <c r="E4" i="57"/>
  <c r="F41" i="57"/>
  <c r="F58" i="57"/>
  <c r="F76" i="57"/>
  <c r="B6" i="55"/>
  <c r="B31" i="55"/>
  <c r="B48" i="55" s="1"/>
  <c r="S14" i="62"/>
  <c r="BD14" i="28"/>
  <c r="H64" i="61"/>
  <c r="H66" i="61" s="1"/>
  <c r="T71" i="59"/>
  <c r="H47" i="61"/>
  <c r="K17" i="32"/>
  <c r="K16" i="31"/>
  <c r="BE14" i="28"/>
  <c r="N17" i="32"/>
  <c r="C17" i="54"/>
  <c r="M18" i="32"/>
  <c r="AH13" i="26"/>
  <c r="L16" i="28"/>
  <c r="AH17" i="31"/>
  <c r="G17" i="31"/>
  <c r="AN17" i="31"/>
  <c r="BE17" i="31"/>
  <c r="AH15" i="28"/>
  <c r="CC16" i="28"/>
  <c r="T57" i="35" l="1"/>
  <c r="F75" i="59"/>
  <c r="F76" i="35"/>
  <c r="T27" i="35"/>
  <c r="T38" i="35" s="1"/>
  <c r="G37" i="35"/>
  <c r="T76" i="35"/>
  <c r="H31" i="59"/>
  <c r="T75" i="59"/>
  <c r="F24" i="59"/>
  <c r="F24" i="35"/>
  <c r="T33" i="35"/>
  <c r="G28" i="59"/>
  <c r="T28" i="59" s="1"/>
  <c r="F27" i="59"/>
  <c r="F38" i="59" s="1"/>
  <c r="F56" i="59"/>
  <c r="F57" i="35"/>
  <c r="G37" i="59"/>
  <c r="G34" i="35"/>
  <c r="T34" i="35" s="1"/>
  <c r="G28" i="35"/>
  <c r="T28" i="35" s="1"/>
  <c r="H31" i="35"/>
  <c r="G30" i="35"/>
  <c r="T24" i="35"/>
  <c r="G25" i="35"/>
  <c r="T25" i="35" s="1"/>
  <c r="F33" i="59"/>
  <c r="G34" i="59"/>
  <c r="T34" i="59" s="1"/>
  <c r="G30" i="59"/>
  <c r="G38" i="59"/>
  <c r="T27" i="59"/>
  <c r="T33" i="59"/>
  <c r="G25" i="59"/>
  <c r="T25" i="59" s="1"/>
  <c r="F27" i="35"/>
  <c r="F33" i="35"/>
  <c r="F40" i="60"/>
  <c r="F57" i="60"/>
  <c r="F23" i="60"/>
  <c r="F60" i="3"/>
  <c r="E57" i="61"/>
  <c r="E23" i="61"/>
  <c r="E40" i="61"/>
  <c r="T5" i="35"/>
  <c r="T12" i="59"/>
  <c r="T5" i="59"/>
  <c r="T11" i="59" s="1"/>
  <c r="AW17" i="54"/>
  <c r="G31" i="57"/>
  <c r="BQ17" i="54"/>
  <c r="F82" i="3"/>
  <c r="F28" i="57"/>
  <c r="F25" i="57"/>
  <c r="F35" i="57"/>
  <c r="G36" i="57"/>
  <c r="F41" i="3"/>
  <c r="F24" i="58"/>
  <c r="F58" i="58"/>
  <c r="F76" i="58"/>
  <c r="F41" i="58"/>
  <c r="G42" i="3"/>
  <c r="G37" i="3"/>
  <c r="F31" i="3"/>
  <c r="E24" i="57"/>
  <c r="G37" i="57"/>
  <c r="F34" i="3"/>
  <c r="E30" i="3"/>
  <c r="G11" i="59"/>
  <c r="F108" i="3"/>
  <c r="F102" i="3"/>
  <c r="S99" i="3"/>
  <c r="S93" i="3"/>
  <c r="S51" i="3"/>
  <c r="F54" i="3"/>
  <c r="E69" i="3"/>
  <c r="B29" i="42"/>
  <c r="E47" i="3"/>
  <c r="E92" i="3"/>
  <c r="S106" i="3"/>
  <c r="S107" i="3"/>
  <c r="F76" i="3"/>
  <c r="F78" i="3" s="1"/>
  <c r="S73" i="3"/>
  <c r="Q16" i="26"/>
  <c r="S14" i="3"/>
  <c r="S5" i="3"/>
  <c r="S58" i="3"/>
  <c r="S59" i="3"/>
  <c r="S8" i="3"/>
  <c r="F11" i="3"/>
  <c r="S80" i="3"/>
  <c r="S81" i="3"/>
  <c r="S48" i="3"/>
  <c r="S31" i="3" s="1"/>
  <c r="S52" i="57"/>
  <c r="S5" i="57"/>
  <c r="F5" i="61"/>
  <c r="S53" i="57"/>
  <c r="G61" i="62"/>
  <c r="H61" i="60"/>
  <c r="AZ16" i="28"/>
  <c r="AK16" i="28"/>
  <c r="AD15" i="26"/>
  <c r="AH15" i="26" s="1"/>
  <c r="AR17" i="31"/>
  <c r="AV17" i="31" s="1"/>
  <c r="AM17" i="31"/>
  <c r="W19" i="32"/>
  <c r="M19" i="32"/>
  <c r="V19" i="32"/>
  <c r="T45" i="35"/>
  <c r="AJ18" i="31"/>
  <c r="AK18" i="31" s="1"/>
  <c r="BA18" i="31"/>
  <c r="S18" i="31"/>
  <c r="F12" i="35"/>
  <c r="T72" i="59"/>
  <c r="G90" i="59"/>
  <c r="T87" i="59"/>
  <c r="S16" i="28"/>
  <c r="AB15" i="26"/>
  <c r="AF15" i="26" s="1"/>
  <c r="U15" i="26"/>
  <c r="I17" i="31"/>
  <c r="J15" i="28"/>
  <c r="A18" i="26"/>
  <c r="AU17" i="26"/>
  <c r="AW17" i="26"/>
  <c r="AS17" i="54"/>
  <c r="BE17" i="54"/>
  <c r="K17" i="54"/>
  <c r="W18" i="32"/>
  <c r="S80" i="57"/>
  <c r="F89" i="57"/>
  <c r="F83" i="57"/>
  <c r="F44" i="61"/>
  <c r="S8" i="57"/>
  <c r="F11" i="57"/>
  <c r="F8" i="61"/>
  <c r="AL19" i="32"/>
  <c r="S14" i="57"/>
  <c r="E58" i="57"/>
  <c r="E41" i="57"/>
  <c r="E76" i="57"/>
  <c r="BF15" i="28"/>
  <c r="AD19" i="32"/>
  <c r="T54" i="35"/>
  <c r="F18" i="59"/>
  <c r="F97" i="59"/>
  <c r="F89" i="59"/>
  <c r="F12" i="59"/>
  <c r="AL18" i="31"/>
  <c r="BC18" i="31"/>
  <c r="L18" i="31"/>
  <c r="M18" i="31" s="1"/>
  <c r="D18" i="31"/>
  <c r="Q18" i="31"/>
  <c r="AA18" i="31"/>
  <c r="F69" i="35"/>
  <c r="F77" i="35"/>
  <c r="F50" i="35"/>
  <c r="F58" i="35"/>
  <c r="T66" i="59"/>
  <c r="G69" i="59"/>
  <c r="T18" i="59"/>
  <c r="CA16" i="28"/>
  <c r="AO17" i="31"/>
  <c r="H16" i="26"/>
  <c r="D16" i="26"/>
  <c r="T16" i="26"/>
  <c r="Q18" i="32"/>
  <c r="O18" i="32" s="1"/>
  <c r="G18" i="32"/>
  <c r="U18" i="54"/>
  <c r="CA18" i="54"/>
  <c r="CK18" i="54"/>
  <c r="BE18" i="54"/>
  <c r="I18" i="54"/>
  <c r="CG18" i="54"/>
  <c r="BQ18" i="54"/>
  <c r="BG18" i="54"/>
  <c r="A19" i="54"/>
  <c r="AC18" i="54"/>
  <c r="E18" i="54"/>
  <c r="BU17" i="54"/>
  <c r="BK17" i="54"/>
  <c r="K16" i="26"/>
  <c r="T94" i="35"/>
  <c r="AT16" i="31"/>
  <c r="BE15" i="28"/>
  <c r="BI18" i="31"/>
  <c r="BG18" i="31"/>
  <c r="AE18" i="31"/>
  <c r="F18" i="35"/>
  <c r="T63" i="59"/>
  <c r="AJ17" i="28"/>
  <c r="BI17" i="28"/>
  <c r="CK17" i="28"/>
  <c r="T89" i="59"/>
  <c r="T97" i="59"/>
  <c r="AE18" i="32"/>
  <c r="H64" i="62"/>
  <c r="H66" i="62" s="1"/>
  <c r="G11" i="61"/>
  <c r="M16" i="26"/>
  <c r="C17" i="31"/>
  <c r="BS17" i="54"/>
  <c r="BA17" i="54"/>
  <c r="Y17" i="54"/>
  <c r="AF17" i="28"/>
  <c r="AH16" i="28"/>
  <c r="G16" i="26"/>
  <c r="G15" i="26"/>
  <c r="AC16" i="28"/>
  <c r="S59" i="57"/>
  <c r="F58" i="61"/>
  <c r="G62" i="58"/>
  <c r="F65" i="57"/>
  <c r="S62" i="57"/>
  <c r="F71" i="57"/>
  <c r="F61" i="61"/>
  <c r="AI20" i="32"/>
  <c r="S20" i="32"/>
  <c r="F20" i="32"/>
  <c r="AD20" i="32"/>
  <c r="AT20" i="32"/>
  <c r="AL20" i="32"/>
  <c r="AQ20" i="32"/>
  <c r="A21" i="32"/>
  <c r="J19" i="32"/>
  <c r="S19" i="32"/>
  <c r="G91" i="35"/>
  <c r="T88" i="35"/>
  <c r="F57" i="59"/>
  <c r="F49" i="59"/>
  <c r="S19" i="31"/>
  <c r="AE19" i="31"/>
  <c r="O19" i="31"/>
  <c r="Y19" i="31"/>
  <c r="W19" i="31"/>
  <c r="A20" i="31"/>
  <c r="BM19" i="31"/>
  <c r="AY19" i="31"/>
  <c r="BK18" i="31"/>
  <c r="AC18" i="31"/>
  <c r="P18" i="32"/>
  <c r="T84" i="59"/>
  <c r="X17" i="28"/>
  <c r="V17" i="28"/>
  <c r="A19" i="28"/>
  <c r="T90" i="35"/>
  <c r="T98" i="35"/>
  <c r="T68" i="59"/>
  <c r="T76" i="59"/>
  <c r="AY15" i="28"/>
  <c r="D18" i="32"/>
  <c r="V16" i="26"/>
  <c r="W16" i="26" s="1"/>
  <c r="AM16" i="26"/>
  <c r="AK16" i="26"/>
  <c r="L17" i="32"/>
  <c r="BI17" i="54"/>
  <c r="W17" i="54"/>
  <c r="AQ17" i="31"/>
  <c r="AU17" i="31" s="1"/>
  <c r="AK17" i="31"/>
  <c r="AM18" i="32"/>
  <c r="S42" i="57"/>
  <c r="F24" i="61"/>
  <c r="F54" i="57"/>
  <c r="F48" i="57"/>
  <c r="S45" i="57"/>
  <c r="F27" i="61"/>
  <c r="AU19" i="32"/>
  <c r="AT19" i="32"/>
  <c r="G30" i="61"/>
  <c r="AQ15" i="28"/>
  <c r="BM18" i="31"/>
  <c r="AN18" i="31"/>
  <c r="BE18" i="31"/>
  <c r="AH18" i="31"/>
  <c r="AY18" i="31"/>
  <c r="T44" i="59"/>
  <c r="AN17" i="28"/>
  <c r="BM17" i="28"/>
  <c r="I15" i="26"/>
  <c r="CI16" i="28"/>
  <c r="AW16" i="31"/>
  <c r="AS16" i="26"/>
  <c r="CM16" i="28"/>
  <c r="K17" i="31"/>
  <c r="AB18" i="32"/>
  <c r="CI17" i="54"/>
  <c r="AY17" i="54"/>
  <c r="M17" i="54"/>
  <c r="AO16" i="26"/>
  <c r="BD15" i="28"/>
  <c r="CC17" i="28"/>
  <c r="AU18" i="32"/>
  <c r="Q17" i="54"/>
  <c r="AU15" i="28"/>
  <c r="X16" i="28"/>
  <c r="S77" i="57"/>
  <c r="F41" i="61"/>
  <c r="AR19" i="32"/>
  <c r="AQ19" i="32"/>
  <c r="G70" i="35"/>
  <c r="T67" i="35"/>
  <c r="Y15" i="26"/>
  <c r="Y18" i="31"/>
  <c r="W18" i="31"/>
  <c r="F90" i="35"/>
  <c r="F98" i="35"/>
  <c r="G50" i="59"/>
  <c r="T47" i="59"/>
  <c r="L17" i="28"/>
  <c r="T18" i="35"/>
  <c r="H70" i="58"/>
  <c r="G47" i="61"/>
  <c r="S16" i="26"/>
  <c r="Z16" i="26"/>
  <c r="AO17" i="54"/>
  <c r="AC15" i="26"/>
  <c r="AG15" i="26" s="1"/>
  <c r="W15" i="26"/>
  <c r="Q17" i="28"/>
  <c r="BW16" i="28"/>
  <c r="AJ19" i="32"/>
  <c r="AP17" i="31"/>
  <c r="AT17" i="31" s="1"/>
  <c r="AI17" i="31"/>
  <c r="T64" i="35"/>
  <c r="S87" i="57"/>
  <c r="G64" i="61"/>
  <c r="G66" i="61" s="1"/>
  <c r="M17" i="31"/>
  <c r="G19" i="32"/>
  <c r="F19" i="32"/>
  <c r="B30" i="55"/>
  <c r="S88" i="57"/>
  <c r="BK16" i="28"/>
  <c r="C19" i="32"/>
  <c r="T73" i="35"/>
  <c r="BB16" i="28"/>
  <c r="BG15" i="28"/>
  <c r="G18" i="31"/>
  <c r="AG18" i="31"/>
  <c r="AU16" i="31"/>
  <c r="T53" i="59"/>
  <c r="AV17" i="28"/>
  <c r="AW17" i="28" s="1"/>
  <c r="AR17" i="28"/>
  <c r="G11" i="35"/>
  <c r="T11" i="35" s="1"/>
  <c r="AV16" i="31"/>
  <c r="CE16" i="28"/>
  <c r="AY16" i="26"/>
  <c r="O16" i="26"/>
  <c r="T49" i="59"/>
  <c r="T57" i="59"/>
  <c r="CC17" i="54"/>
  <c r="CM17" i="54"/>
  <c r="CG17" i="54"/>
  <c r="BA16" i="28"/>
  <c r="AO16" i="28"/>
  <c r="AE15" i="26"/>
  <c r="G69" i="58"/>
  <c r="G68" i="60"/>
  <c r="T68" i="60" s="1"/>
  <c r="S69" i="57"/>
  <c r="N18" i="32"/>
  <c r="T48" i="35"/>
  <c r="G51" i="35"/>
  <c r="AS17" i="31"/>
  <c r="AI19" i="32"/>
  <c r="AJ18" i="32"/>
  <c r="S70" i="57"/>
  <c r="AA19" i="32"/>
  <c r="T85" i="35"/>
  <c r="F68" i="59"/>
  <c r="F76" i="59"/>
  <c r="BS16" i="28"/>
  <c r="BC16" i="28"/>
  <c r="J18" i="31"/>
  <c r="B18" i="31"/>
  <c r="O18" i="31"/>
  <c r="T93" i="59"/>
  <c r="C17" i="28"/>
  <c r="BY17" i="28"/>
  <c r="O17" i="32"/>
  <c r="T58" i="35"/>
  <c r="T50" i="35"/>
  <c r="X16" i="26"/>
  <c r="CE17" i="54"/>
  <c r="U17" i="54"/>
  <c r="N16" i="28"/>
  <c r="T69" i="35"/>
  <c r="T77" i="35"/>
  <c r="AE17" i="54"/>
  <c r="T51" i="35" l="1"/>
  <c r="E31" i="3"/>
  <c r="T37" i="35"/>
  <c r="T30" i="35"/>
  <c r="F37" i="59"/>
  <c r="F30" i="59"/>
  <c r="G31" i="35"/>
  <c r="G31" i="59"/>
  <c r="T31" i="59"/>
  <c r="T37" i="59"/>
  <c r="F37" i="35"/>
  <c r="F28" i="59"/>
  <c r="F34" i="59"/>
  <c r="T38" i="59"/>
  <c r="T30" i="59"/>
  <c r="F25" i="59"/>
  <c r="T31" i="35"/>
  <c r="F28" i="35"/>
  <c r="F34" i="35"/>
  <c r="F25" i="35"/>
  <c r="F30" i="35"/>
  <c r="F38" i="35"/>
  <c r="E60" i="3"/>
  <c r="S18" i="3"/>
  <c r="F11" i="35"/>
  <c r="F11" i="59"/>
  <c r="F31" i="57"/>
  <c r="F37" i="57"/>
  <c r="F36" i="57"/>
  <c r="AM18" i="54"/>
  <c r="S18" i="54"/>
  <c r="AW18" i="54"/>
  <c r="S82" i="3"/>
  <c r="E82" i="3"/>
  <c r="S60" i="3"/>
  <c r="E28" i="57"/>
  <c r="E37" i="57" s="1"/>
  <c r="F42" i="3"/>
  <c r="F43" i="3"/>
  <c r="E35" i="57"/>
  <c r="S35" i="57"/>
  <c r="S28" i="57"/>
  <c r="S37" i="57" s="1"/>
  <c r="F37" i="3"/>
  <c r="E25" i="57"/>
  <c r="S25" i="57"/>
  <c r="S41" i="3"/>
  <c r="E34" i="3"/>
  <c r="E41" i="3"/>
  <c r="S34" i="3"/>
  <c r="S43" i="3" s="1"/>
  <c r="T50" i="59"/>
  <c r="S18" i="57"/>
  <c r="S76" i="3"/>
  <c r="S78" i="3" s="1"/>
  <c r="E11" i="3"/>
  <c r="S54" i="3"/>
  <c r="E54" i="3"/>
  <c r="B28" i="42"/>
  <c r="T70" i="35"/>
  <c r="S11" i="3"/>
  <c r="E108" i="3"/>
  <c r="E102" i="3"/>
  <c r="E76" i="3"/>
  <c r="E78" i="3" s="1"/>
  <c r="S102" i="3"/>
  <c r="S108" i="3"/>
  <c r="G17" i="26"/>
  <c r="AY17" i="28"/>
  <c r="BC17" i="28"/>
  <c r="AE16" i="26"/>
  <c r="AA16" i="26"/>
  <c r="S18" i="28"/>
  <c r="Q18" i="28"/>
  <c r="AR18" i="28"/>
  <c r="BQ18" i="28"/>
  <c r="AL19" i="31"/>
  <c r="BC19" i="31"/>
  <c r="F69" i="59"/>
  <c r="AA20" i="32"/>
  <c r="S58" i="61"/>
  <c r="S60" i="61" s="1"/>
  <c r="F60" i="61"/>
  <c r="AQ16" i="28"/>
  <c r="F51" i="35"/>
  <c r="AU18" i="54"/>
  <c r="AG18" i="54"/>
  <c r="C18" i="54"/>
  <c r="AO18" i="54"/>
  <c r="AG19" i="31"/>
  <c r="E18" i="31"/>
  <c r="E41" i="61"/>
  <c r="S17" i="26"/>
  <c r="BD16" i="28"/>
  <c r="P19" i="32"/>
  <c r="S54" i="57"/>
  <c r="S48" i="57"/>
  <c r="BW17" i="28"/>
  <c r="H17" i="28"/>
  <c r="AS18" i="31"/>
  <c r="AW18" i="31" s="1"/>
  <c r="AJ19" i="31"/>
  <c r="F64" i="61"/>
  <c r="F66" i="61" s="1"/>
  <c r="S61" i="61"/>
  <c r="M18" i="54"/>
  <c r="AI18" i="54"/>
  <c r="CI18" i="54"/>
  <c r="Y18" i="54"/>
  <c r="E16" i="26"/>
  <c r="T69" i="59"/>
  <c r="E5" i="61"/>
  <c r="E24" i="61"/>
  <c r="F11" i="61"/>
  <c r="S8" i="61"/>
  <c r="S89" i="57"/>
  <c r="S83" i="57"/>
  <c r="X17" i="26"/>
  <c r="Y17" i="26" s="1"/>
  <c r="AO17" i="26"/>
  <c r="J16" i="28"/>
  <c r="M17" i="26"/>
  <c r="AM16" i="28"/>
  <c r="S5" i="61"/>
  <c r="AK18" i="54"/>
  <c r="T69" i="58"/>
  <c r="G70" i="58"/>
  <c r="CI18" i="28"/>
  <c r="CG18" i="28"/>
  <c r="AD16" i="26"/>
  <c r="Y16" i="26"/>
  <c r="CI17" i="28"/>
  <c r="S41" i="61"/>
  <c r="AW17" i="31"/>
  <c r="CE18" i="28"/>
  <c r="CC18" i="28"/>
  <c r="AH19" i="31"/>
  <c r="AN19" i="31"/>
  <c r="AO19" i="31" s="1"/>
  <c r="BE19" i="31"/>
  <c r="T19" i="32"/>
  <c r="AZ17" i="28"/>
  <c r="F70" i="35"/>
  <c r="BA18" i="54"/>
  <c r="BC18" i="54"/>
  <c r="AQ18" i="54"/>
  <c r="Q18" i="54"/>
  <c r="O17" i="26"/>
  <c r="T17" i="26"/>
  <c r="AK17" i="26"/>
  <c r="AQ18" i="31"/>
  <c r="AO18" i="31"/>
  <c r="C18" i="28"/>
  <c r="D19" i="32"/>
  <c r="E17" i="28"/>
  <c r="AF18" i="28"/>
  <c r="B47" i="55"/>
  <c r="Q19" i="32"/>
  <c r="BO17" i="28"/>
  <c r="CE17" i="28"/>
  <c r="BF16" i="28"/>
  <c r="BA17" i="28"/>
  <c r="BE17" i="28" s="1"/>
  <c r="AQ17" i="28"/>
  <c r="AO17" i="28"/>
  <c r="AA18" i="28"/>
  <c r="AC19" i="31"/>
  <c r="BK19" i="31"/>
  <c r="T91" i="35"/>
  <c r="K19" i="32"/>
  <c r="M20" i="32"/>
  <c r="V20" i="32"/>
  <c r="S71" i="57"/>
  <c r="S65" i="57"/>
  <c r="G18" i="54"/>
  <c r="AY18" i="54"/>
  <c r="CE18" i="54"/>
  <c r="F62" i="58"/>
  <c r="E71" i="57"/>
  <c r="E65" i="57"/>
  <c r="E61" i="61"/>
  <c r="F69" i="58"/>
  <c r="F68" i="60"/>
  <c r="S11" i="57"/>
  <c r="C17" i="26"/>
  <c r="V17" i="26"/>
  <c r="AM17" i="26"/>
  <c r="I18" i="31"/>
  <c r="AN18" i="28"/>
  <c r="BM18" i="28"/>
  <c r="AP18" i="31"/>
  <c r="AT18" i="31" s="1"/>
  <c r="AI18" i="31"/>
  <c r="L18" i="32"/>
  <c r="BY18" i="28"/>
  <c r="AJ18" i="28"/>
  <c r="BI18" i="28"/>
  <c r="J19" i="31"/>
  <c r="B19" i="31"/>
  <c r="C19" i="31" s="1"/>
  <c r="D20" i="32"/>
  <c r="BK17" i="28"/>
  <c r="BG19" i="31"/>
  <c r="AE18" i="54"/>
  <c r="I19" i="54"/>
  <c r="AW19" i="54"/>
  <c r="S19" i="54"/>
  <c r="AQ19" i="54"/>
  <c r="CG19" i="54"/>
  <c r="BQ19" i="54"/>
  <c r="CA19" i="54"/>
  <c r="M19" i="54"/>
  <c r="BI19" i="54"/>
  <c r="BY19" i="54"/>
  <c r="C19" i="54"/>
  <c r="CM19" i="54"/>
  <c r="U19" i="54"/>
  <c r="O19" i="54"/>
  <c r="BO19" i="54"/>
  <c r="AO19" i="54"/>
  <c r="BK19" i="54"/>
  <c r="CC19" i="54"/>
  <c r="A20" i="54"/>
  <c r="CK19" i="54"/>
  <c r="BG19" i="54"/>
  <c r="AS19" i="54"/>
  <c r="AC19" i="54"/>
  <c r="W18" i="54"/>
  <c r="BU18" i="54"/>
  <c r="BW18" i="54"/>
  <c r="AH17" i="28"/>
  <c r="AE19" i="32"/>
  <c r="Z17" i="26"/>
  <c r="AQ17" i="26"/>
  <c r="A19" i="26"/>
  <c r="AM18" i="26"/>
  <c r="C18" i="26"/>
  <c r="K18" i="26"/>
  <c r="AQ18" i="26"/>
  <c r="AU18" i="26"/>
  <c r="AW18" i="26"/>
  <c r="S17" i="28"/>
  <c r="AC17" i="28"/>
  <c r="BA19" i="31"/>
  <c r="N19" i="32"/>
  <c r="BS17" i="28"/>
  <c r="CA17" i="28"/>
  <c r="AV18" i="28"/>
  <c r="BU18" i="28"/>
  <c r="X18" i="28"/>
  <c r="V18" i="28"/>
  <c r="A20" i="28"/>
  <c r="G19" i="31"/>
  <c r="F90" i="59"/>
  <c r="S21" i="32"/>
  <c r="A22" i="32"/>
  <c r="J20" i="32"/>
  <c r="T62" i="58"/>
  <c r="F61" i="62"/>
  <c r="G61" i="60"/>
  <c r="BK18" i="54"/>
  <c r="BY18" i="54"/>
  <c r="AS18" i="54"/>
  <c r="AR18" i="31"/>
  <c r="AM18" i="31"/>
  <c r="E11" i="57"/>
  <c r="E8" i="61"/>
  <c r="E48" i="57"/>
  <c r="E54" i="57"/>
  <c r="E27" i="61"/>
  <c r="K18" i="54"/>
  <c r="AY17" i="26"/>
  <c r="Q17" i="26"/>
  <c r="AB19" i="32"/>
  <c r="K18" i="31"/>
  <c r="N17" i="28"/>
  <c r="AY16" i="28"/>
  <c r="BE16" i="28"/>
  <c r="BB17" i="28"/>
  <c r="AS17" i="28"/>
  <c r="S24" i="61"/>
  <c r="CK18" i="28"/>
  <c r="L18" i="28"/>
  <c r="A21" i="31"/>
  <c r="BK20" i="31"/>
  <c r="BG20" i="31"/>
  <c r="U19" i="31"/>
  <c r="F50" i="59"/>
  <c r="AK17" i="28"/>
  <c r="AA18" i="54"/>
  <c r="BI18" i="54"/>
  <c r="CC18" i="54"/>
  <c r="BO18" i="54"/>
  <c r="AB16" i="26"/>
  <c r="U16" i="26"/>
  <c r="C20" i="32"/>
  <c r="S44" i="61"/>
  <c r="F47" i="61"/>
  <c r="AS17" i="26"/>
  <c r="T90" i="59"/>
  <c r="G64" i="62"/>
  <c r="G66" i="62" s="1"/>
  <c r="I16" i="26"/>
  <c r="C18" i="31"/>
  <c r="BG16" i="28"/>
  <c r="F30" i="61"/>
  <c r="S27" i="61"/>
  <c r="AC16" i="26"/>
  <c r="L19" i="31"/>
  <c r="D19" i="31"/>
  <c r="Q19" i="31"/>
  <c r="CM17" i="28"/>
  <c r="F91" i="35"/>
  <c r="BI19" i="31"/>
  <c r="AI15" i="26"/>
  <c r="BS18" i="54"/>
  <c r="CM18" i="54"/>
  <c r="BM18" i="54"/>
  <c r="O18" i="54"/>
  <c r="AU16" i="28"/>
  <c r="AA19" i="31"/>
  <c r="E58" i="61"/>
  <c r="E60" i="61" s="1"/>
  <c r="E89" i="57"/>
  <c r="E83" i="57"/>
  <c r="E44" i="61"/>
  <c r="AM19" i="32"/>
  <c r="H17" i="26"/>
  <c r="D17" i="26"/>
  <c r="K17" i="26"/>
  <c r="J17" i="28"/>
  <c r="E37" i="3" l="1"/>
  <c r="F31" i="59"/>
  <c r="F31" i="35"/>
  <c r="Q18" i="26"/>
  <c r="AM19" i="54"/>
  <c r="E31" i="57"/>
  <c r="S36" i="57"/>
  <c r="E36" i="57"/>
  <c r="S31" i="57"/>
  <c r="E42" i="3"/>
  <c r="E43" i="3"/>
  <c r="S42" i="3"/>
  <c r="S37" i="3"/>
  <c r="B27" i="42"/>
  <c r="G20" i="31"/>
  <c r="AM20" i="32"/>
  <c r="AR20" i="32"/>
  <c r="AN20" i="31"/>
  <c r="BE20" i="31"/>
  <c r="F21" i="32"/>
  <c r="AV19" i="28"/>
  <c r="BU19" i="28"/>
  <c r="T18" i="26"/>
  <c r="AG19" i="54"/>
  <c r="P20" i="32"/>
  <c r="BK18" i="28"/>
  <c r="AG20" i="31"/>
  <c r="BO18" i="28"/>
  <c r="AS19" i="31"/>
  <c r="AI19" i="54"/>
  <c r="AK19" i="54"/>
  <c r="AR19" i="31"/>
  <c r="AV19" i="31" s="1"/>
  <c r="AM19" i="31"/>
  <c r="AJ20" i="31"/>
  <c r="AL20" i="31"/>
  <c r="CM18" i="28"/>
  <c r="E30" i="61"/>
  <c r="T21" i="32"/>
  <c r="J21" i="32"/>
  <c r="K21" i="32" s="1"/>
  <c r="Q19" i="28"/>
  <c r="V19" i="28"/>
  <c r="Z18" i="26"/>
  <c r="AA18" i="26" s="1"/>
  <c r="AE17" i="26"/>
  <c r="AO20" i="54"/>
  <c r="O20" i="54"/>
  <c r="AE20" i="54"/>
  <c r="S20" i="54"/>
  <c r="K20" i="54"/>
  <c r="AC20" i="54"/>
  <c r="AK20" i="54"/>
  <c r="AI20" i="54"/>
  <c r="I20" i="54"/>
  <c r="CK20" i="54"/>
  <c r="Y20" i="54"/>
  <c r="BG20" i="54"/>
  <c r="BI20" i="54"/>
  <c r="M20" i="54"/>
  <c r="W20" i="54"/>
  <c r="CA20" i="54"/>
  <c r="AW20" i="54"/>
  <c r="CE20" i="54"/>
  <c r="AM20" i="54"/>
  <c r="A21" i="54"/>
  <c r="BQ20" i="54"/>
  <c r="BS19" i="54"/>
  <c r="AY19" i="54"/>
  <c r="BA18" i="28"/>
  <c r="AO18" i="28"/>
  <c r="E64" i="61"/>
  <c r="E66" i="61" s="1"/>
  <c r="CA18" i="28"/>
  <c r="AH18" i="28"/>
  <c r="AK18" i="26"/>
  <c r="BB18" i="28"/>
  <c r="AS18" i="28"/>
  <c r="AA17" i="26"/>
  <c r="AU17" i="28"/>
  <c r="E47" i="61"/>
  <c r="E19" i="31"/>
  <c r="S30" i="61"/>
  <c r="S47" i="61"/>
  <c r="M19" i="31"/>
  <c r="J20" i="31"/>
  <c r="B20" i="31"/>
  <c r="O20" i="31"/>
  <c r="I20" i="31"/>
  <c r="AV18" i="31"/>
  <c r="T20" i="32"/>
  <c r="AE21" i="32"/>
  <c r="AD21" i="32"/>
  <c r="I19" i="31"/>
  <c r="CG19" i="28"/>
  <c r="C19" i="28"/>
  <c r="A21" i="28"/>
  <c r="BM20" i="28"/>
  <c r="CC20" i="28"/>
  <c r="Q20" i="28"/>
  <c r="D18" i="26"/>
  <c r="E18" i="26" s="1"/>
  <c r="H18" i="26"/>
  <c r="V18" i="26"/>
  <c r="W18" i="26" s="1"/>
  <c r="K19" i="54"/>
  <c r="W20" i="32"/>
  <c r="AA20" i="31"/>
  <c r="AQ19" i="31"/>
  <c r="AK19" i="31"/>
  <c r="AU19" i="54"/>
  <c r="L19" i="28"/>
  <c r="BW19" i="54"/>
  <c r="BA19" i="54"/>
  <c r="AC17" i="26"/>
  <c r="W17" i="26"/>
  <c r="N20" i="32"/>
  <c r="AC18" i="28"/>
  <c r="J18" i="28"/>
  <c r="AP19" i="31"/>
  <c r="AH16" i="26"/>
  <c r="AO18" i="26"/>
  <c r="S64" i="61"/>
  <c r="S66" i="61" s="1"/>
  <c r="L19" i="32"/>
  <c r="S20" i="31"/>
  <c r="G20" i="32"/>
  <c r="BG17" i="28"/>
  <c r="G18" i="26"/>
  <c r="E17" i="26"/>
  <c r="Y20" i="31"/>
  <c r="AJ21" i="32"/>
  <c r="AI21" i="32"/>
  <c r="CK19" i="28"/>
  <c r="M18" i="26"/>
  <c r="I17" i="26"/>
  <c r="AT21" i="32"/>
  <c r="AJ19" i="28"/>
  <c r="BI19" i="28"/>
  <c r="CE19" i="28"/>
  <c r="CC19" i="28"/>
  <c r="AS18" i="26"/>
  <c r="A20" i="26"/>
  <c r="M19" i="26"/>
  <c r="BM19" i="54"/>
  <c r="Y19" i="54"/>
  <c r="K19" i="31"/>
  <c r="AJ20" i="32"/>
  <c r="E61" i="62"/>
  <c r="F61" i="60"/>
  <c r="AB17" i="26"/>
  <c r="AF17" i="26" s="1"/>
  <c r="AM17" i="28"/>
  <c r="CI19" i="54"/>
  <c r="U20" i="31"/>
  <c r="E18" i="28"/>
  <c r="D20" i="31"/>
  <c r="L20" i="31"/>
  <c r="Q20" i="31"/>
  <c r="A22" i="31"/>
  <c r="BM21" i="31"/>
  <c r="AE21" i="31"/>
  <c r="AQ21" i="32"/>
  <c r="C21" i="32"/>
  <c r="BY19" i="28"/>
  <c r="BW18" i="28"/>
  <c r="O18" i="26"/>
  <c r="AE19" i="54"/>
  <c r="BU19" i="54"/>
  <c r="AA19" i="54"/>
  <c r="N18" i="28"/>
  <c r="AL21" i="32"/>
  <c r="AG16" i="26"/>
  <c r="AU18" i="31"/>
  <c r="AE20" i="32"/>
  <c r="S11" i="61"/>
  <c r="AF19" i="28"/>
  <c r="AH20" i="31"/>
  <c r="AI20" i="31" s="1"/>
  <c r="AY20" i="31"/>
  <c r="H18" i="28"/>
  <c r="BA20" i="31"/>
  <c r="E11" i="61"/>
  <c r="T61" i="60"/>
  <c r="V22" i="32"/>
  <c r="A23" i="32"/>
  <c r="AA22" i="32"/>
  <c r="M21" i="32"/>
  <c r="AN19" i="28"/>
  <c r="AO19" i="28" s="1"/>
  <c r="BM19" i="28"/>
  <c r="AR19" i="28"/>
  <c r="BQ19" i="28"/>
  <c r="BC18" i="28"/>
  <c r="AW18" i="28"/>
  <c r="S18" i="26"/>
  <c r="X18" i="26"/>
  <c r="Y18" i="26" s="1"/>
  <c r="CE19" i="54"/>
  <c r="BC19" i="54"/>
  <c r="BC20" i="54"/>
  <c r="AE20" i="31"/>
  <c r="Q20" i="32"/>
  <c r="BC20" i="31"/>
  <c r="BF17" i="28"/>
  <c r="O19" i="32"/>
  <c r="AI16" i="26"/>
  <c r="T70" i="58"/>
  <c r="V21" i="32"/>
  <c r="AU20" i="32"/>
  <c r="U17" i="26"/>
  <c r="BI20" i="31"/>
  <c r="BM20" i="31"/>
  <c r="AF16" i="26"/>
  <c r="W20" i="31"/>
  <c r="S61" i="62"/>
  <c r="F64" i="62"/>
  <c r="F66" i="62" s="1"/>
  <c r="AA21" i="32"/>
  <c r="AA19" i="28"/>
  <c r="AY18" i="26"/>
  <c r="W19" i="54"/>
  <c r="E19" i="54"/>
  <c r="G19" i="54"/>
  <c r="Q19" i="54"/>
  <c r="AC20" i="31"/>
  <c r="AM18" i="28"/>
  <c r="AZ18" i="28"/>
  <c r="AK18" i="28"/>
  <c r="BE19" i="54"/>
  <c r="F70" i="58"/>
  <c r="K20" i="32"/>
  <c r="BD17" i="28"/>
  <c r="BS18" i="28"/>
  <c r="AD17" i="26"/>
  <c r="AH17" i="26" s="1"/>
  <c r="AB20" i="32"/>
  <c r="AI19" i="31"/>
  <c r="AA21" i="31" l="1"/>
  <c r="B26" i="42"/>
  <c r="AY18" i="28"/>
  <c r="AD22" i="32"/>
  <c r="AL22" i="32"/>
  <c r="W21" i="31"/>
  <c r="AN21" i="31"/>
  <c r="Q19" i="26"/>
  <c r="AZ19" i="28"/>
  <c r="AK19" i="28"/>
  <c r="Y21" i="31"/>
  <c r="AG17" i="26"/>
  <c r="AR20" i="28"/>
  <c r="BY20" i="28"/>
  <c r="S21" i="31"/>
  <c r="BE20" i="54"/>
  <c r="E20" i="54"/>
  <c r="BM20" i="54"/>
  <c r="AG21" i="31"/>
  <c r="S19" i="26"/>
  <c r="CI20" i="54"/>
  <c r="Q21" i="32"/>
  <c r="G21" i="32"/>
  <c r="AQ20" i="54"/>
  <c r="CA19" i="28"/>
  <c r="L21" i="31"/>
  <c r="D21" i="31"/>
  <c r="Q21" i="31"/>
  <c r="V19" i="26"/>
  <c r="AU21" i="32"/>
  <c r="AI22" i="32"/>
  <c r="W21" i="32"/>
  <c r="CI20" i="28"/>
  <c r="V20" i="28"/>
  <c r="BE18" i="28"/>
  <c r="BW20" i="54"/>
  <c r="BU20" i="54"/>
  <c r="G20" i="54"/>
  <c r="Q20" i="54"/>
  <c r="AI17" i="26"/>
  <c r="AB18" i="26"/>
  <c r="U18" i="26"/>
  <c r="BC19" i="28"/>
  <c r="AW19" i="28"/>
  <c r="BO19" i="28"/>
  <c r="F23" i="32"/>
  <c r="AQ23" i="32"/>
  <c r="AT23" i="32"/>
  <c r="A24" i="32"/>
  <c r="AI23" i="32"/>
  <c r="AD23" i="32"/>
  <c r="X19" i="26"/>
  <c r="AO19" i="26"/>
  <c r="H19" i="26"/>
  <c r="D19" i="26"/>
  <c r="K19" i="26"/>
  <c r="BK19" i="28"/>
  <c r="AK19" i="26"/>
  <c r="I18" i="26"/>
  <c r="AV20" i="28"/>
  <c r="AQ18" i="28"/>
  <c r="BI21" i="54"/>
  <c r="A22" i="54"/>
  <c r="Y21" i="54"/>
  <c r="S21" i="54"/>
  <c r="I21" i="54"/>
  <c r="CA21" i="54"/>
  <c r="BS21" i="54"/>
  <c r="AM21" i="54"/>
  <c r="BO21" i="54"/>
  <c r="AS21" i="54"/>
  <c r="CK21" i="54"/>
  <c r="BQ21" i="54"/>
  <c r="BG21" i="54"/>
  <c r="CM21" i="54"/>
  <c r="U21" i="54"/>
  <c r="AC21" i="54"/>
  <c r="AU20" i="54"/>
  <c r="CG20" i="54"/>
  <c r="AY20" i="54"/>
  <c r="S19" i="28"/>
  <c r="CG20" i="28"/>
  <c r="BQ20" i="28"/>
  <c r="BG18" i="28"/>
  <c r="AP20" i="31"/>
  <c r="AR21" i="32"/>
  <c r="AH21" i="31"/>
  <c r="AY21" i="31"/>
  <c r="AL21" i="31"/>
  <c r="U21" i="31"/>
  <c r="BK21" i="31"/>
  <c r="Z19" i="26"/>
  <c r="AQ19" i="26"/>
  <c r="A21" i="26"/>
  <c r="Q20" i="26"/>
  <c r="AJ20" i="28"/>
  <c r="CI19" i="28"/>
  <c r="U20" i="54"/>
  <c r="C20" i="54"/>
  <c r="BA20" i="54"/>
  <c r="AR20" i="31"/>
  <c r="AM20" i="31"/>
  <c r="G21" i="31"/>
  <c r="BA19" i="28"/>
  <c r="AC19" i="28"/>
  <c r="AB21" i="32"/>
  <c r="M22" i="32"/>
  <c r="N22" i="32" s="1"/>
  <c r="BC21" i="31"/>
  <c r="O21" i="31"/>
  <c r="C19" i="26"/>
  <c r="AS19" i="26"/>
  <c r="AT19" i="31"/>
  <c r="H19" i="28"/>
  <c r="AM19" i="26"/>
  <c r="N20" i="28"/>
  <c r="L20" i="28"/>
  <c r="A22" i="28"/>
  <c r="BU21" i="28"/>
  <c r="BM21" i="28"/>
  <c r="CM20" i="54"/>
  <c r="CC20" i="54"/>
  <c r="BU20" i="28"/>
  <c r="E19" i="28"/>
  <c r="S64" i="62"/>
  <c r="S66" i="62" s="1"/>
  <c r="C22" i="32"/>
  <c r="AJ21" i="31"/>
  <c r="O19" i="26"/>
  <c r="AU19" i="26"/>
  <c r="N19" i="28"/>
  <c r="AH20" i="28"/>
  <c r="AF20" i="28"/>
  <c r="C20" i="28"/>
  <c r="AM21" i="32"/>
  <c r="AS20" i="54"/>
  <c r="BY20" i="54"/>
  <c r="AQ20" i="31"/>
  <c r="AK20" i="31"/>
  <c r="AW19" i="31"/>
  <c r="F22" i="32"/>
  <c r="BW19" i="28"/>
  <c r="AQ22" i="32"/>
  <c r="O20" i="32"/>
  <c r="AD18" i="26"/>
  <c r="BB19" i="28"/>
  <c r="AS19" i="28"/>
  <c r="N21" i="32"/>
  <c r="AH19" i="28"/>
  <c r="BS19" i="28"/>
  <c r="AT22" i="32"/>
  <c r="AW19" i="26"/>
  <c r="P21" i="32"/>
  <c r="D21" i="32"/>
  <c r="M20" i="31"/>
  <c r="BE21" i="31"/>
  <c r="E64" i="62"/>
  <c r="E66" i="62" s="1"/>
  <c r="BA21" i="31"/>
  <c r="CM19" i="28"/>
  <c r="AC18" i="26"/>
  <c r="CM20" i="28"/>
  <c r="CK20" i="28"/>
  <c r="BO20" i="28"/>
  <c r="AN20" i="28"/>
  <c r="C20" i="31"/>
  <c r="BO20" i="54"/>
  <c r="AA20" i="54"/>
  <c r="AG20" i="54"/>
  <c r="L20" i="32"/>
  <c r="AS20" i="31"/>
  <c r="AO21" i="31"/>
  <c r="AO20" i="31"/>
  <c r="BD18" i="28"/>
  <c r="BI20" i="28"/>
  <c r="J22" i="32"/>
  <c r="S22" i="32"/>
  <c r="BI21" i="31"/>
  <c r="B21" i="31"/>
  <c r="J21" i="31"/>
  <c r="A23" i="31"/>
  <c r="E20" i="31"/>
  <c r="T19" i="26"/>
  <c r="AY19" i="26"/>
  <c r="AU19" i="31"/>
  <c r="AC20" i="28"/>
  <c r="AA20" i="28"/>
  <c r="K20" i="31"/>
  <c r="BF18" i="28"/>
  <c r="BG21" i="31"/>
  <c r="BK20" i="54"/>
  <c r="BS20" i="54"/>
  <c r="AE18" i="26"/>
  <c r="X19" i="28"/>
  <c r="AU18" i="28"/>
  <c r="AC21" i="31"/>
  <c r="AW21" i="54" l="1"/>
  <c r="B25" i="42"/>
  <c r="AU22" i="32"/>
  <c r="AE21" i="54"/>
  <c r="H20" i="28"/>
  <c r="D23" i="32"/>
  <c r="BG19" i="28"/>
  <c r="AQ19" i="28"/>
  <c r="BW21" i="54"/>
  <c r="AK21" i="54"/>
  <c r="AA21" i="54"/>
  <c r="M23" i="32"/>
  <c r="V23" i="32"/>
  <c r="E20" i="28"/>
  <c r="BD19" i="28"/>
  <c r="T22" i="32"/>
  <c r="BF19" i="28"/>
  <c r="BG22" i="31"/>
  <c r="AJ21" i="28"/>
  <c r="BI21" i="28"/>
  <c r="A23" i="28"/>
  <c r="BQ22" i="28"/>
  <c r="V22" i="28"/>
  <c r="L22" i="28"/>
  <c r="CK22" i="28"/>
  <c r="AL22" i="31"/>
  <c r="BC22" i="31"/>
  <c r="G19" i="26"/>
  <c r="N21" i="28"/>
  <c r="L21" i="28"/>
  <c r="CK21" i="28"/>
  <c r="AV20" i="31"/>
  <c r="BY21" i="28"/>
  <c r="AS20" i="26"/>
  <c r="AW20" i="26"/>
  <c r="AT20" i="31"/>
  <c r="AU21" i="54"/>
  <c r="BY21" i="54"/>
  <c r="M21" i="54"/>
  <c r="AO21" i="54"/>
  <c r="E19" i="26"/>
  <c r="J23" i="32"/>
  <c r="K23" i="32" s="1"/>
  <c r="S23" i="32"/>
  <c r="AA21" i="28"/>
  <c r="AM19" i="28"/>
  <c r="AG22" i="31"/>
  <c r="BM22" i="31"/>
  <c r="G21" i="54"/>
  <c r="BK22" i="31"/>
  <c r="T20" i="26"/>
  <c r="U20" i="26" s="1"/>
  <c r="W22" i="31"/>
  <c r="AB19" i="26"/>
  <c r="AF19" i="26" s="1"/>
  <c r="J22" i="31"/>
  <c r="B22" i="31"/>
  <c r="AE22" i="31"/>
  <c r="AA22" i="31"/>
  <c r="CE21" i="28"/>
  <c r="CC21" i="28"/>
  <c r="Q21" i="28"/>
  <c r="G20" i="26"/>
  <c r="C20" i="26"/>
  <c r="AR21" i="31"/>
  <c r="AM21" i="31"/>
  <c r="BA21" i="54"/>
  <c r="BE21" i="54"/>
  <c r="I19" i="26"/>
  <c r="U19" i="26"/>
  <c r="J19" i="28"/>
  <c r="E21" i="31"/>
  <c r="O21" i="32"/>
  <c r="AM22" i="32"/>
  <c r="C23" i="32"/>
  <c r="V20" i="26"/>
  <c r="AM20" i="26"/>
  <c r="S20" i="26"/>
  <c r="C21" i="54"/>
  <c r="AR22" i="32"/>
  <c r="AU20" i="31"/>
  <c r="P22" i="32"/>
  <c r="D22" i="32"/>
  <c r="AN21" i="28"/>
  <c r="AO21" i="28" s="1"/>
  <c r="AR21" i="28"/>
  <c r="BQ21" i="28"/>
  <c r="AZ20" i="28"/>
  <c r="AK21" i="28"/>
  <c r="AK20" i="28"/>
  <c r="AU20" i="26"/>
  <c r="O20" i="26"/>
  <c r="AJ22" i="32"/>
  <c r="AC22" i="31"/>
  <c r="CG21" i="54"/>
  <c r="AG21" i="54"/>
  <c r="BC21" i="54"/>
  <c r="CC21" i="54"/>
  <c r="AM23" i="32"/>
  <c r="CA20" i="28"/>
  <c r="AK20" i="26"/>
  <c r="K21" i="54"/>
  <c r="AU19" i="28"/>
  <c r="AN22" i="31"/>
  <c r="Y22" i="31"/>
  <c r="AH22" i="31"/>
  <c r="AY22" i="31"/>
  <c r="K21" i="31"/>
  <c r="G22" i="31"/>
  <c r="AV21" i="28"/>
  <c r="AW21" i="28" s="1"/>
  <c r="V21" i="28"/>
  <c r="BI22" i="31"/>
  <c r="X20" i="26"/>
  <c r="AO20" i="26"/>
  <c r="A22" i="26"/>
  <c r="Q21" i="26"/>
  <c r="AM21" i="26"/>
  <c r="Q22" i="32"/>
  <c r="G22" i="32"/>
  <c r="AI21" i="54"/>
  <c r="E21" i="54"/>
  <c r="A23" i="54"/>
  <c r="CE22" i="54"/>
  <c r="AM22" i="54"/>
  <c r="AW22" i="54"/>
  <c r="BG22" i="54"/>
  <c r="BC22" i="54"/>
  <c r="AE22" i="54"/>
  <c r="K22" i="54"/>
  <c r="AC22" i="54"/>
  <c r="S22" i="54"/>
  <c r="Q22" i="54"/>
  <c r="AG22" i="54"/>
  <c r="AY22" i="54"/>
  <c r="BQ22" i="54"/>
  <c r="BE22" i="54"/>
  <c r="I22" i="54"/>
  <c r="BM22" i="54"/>
  <c r="CK22" i="54"/>
  <c r="AQ22" i="54"/>
  <c r="CG22" i="54"/>
  <c r="CA22" i="54"/>
  <c r="AA23" i="32"/>
  <c r="M21" i="31"/>
  <c r="BM21" i="54"/>
  <c r="BB20" i="28"/>
  <c r="AS20" i="28"/>
  <c r="L22" i="31"/>
  <c r="D22" i="31"/>
  <c r="Q22" i="31"/>
  <c r="CE20" i="28"/>
  <c r="I21" i="31"/>
  <c r="W22" i="32"/>
  <c r="AJ22" i="31"/>
  <c r="BA22" i="31"/>
  <c r="AW20" i="31"/>
  <c r="AI18" i="26"/>
  <c r="I22" i="31"/>
  <c r="S20" i="28"/>
  <c r="BA20" i="28"/>
  <c r="AO20" i="28"/>
  <c r="AG18" i="26"/>
  <c r="AH18" i="26"/>
  <c r="AF21" i="28"/>
  <c r="O22" i="31"/>
  <c r="AY20" i="26"/>
  <c r="Z20" i="26"/>
  <c r="AA20" i="26" s="1"/>
  <c r="AQ20" i="26"/>
  <c r="U22" i="31"/>
  <c r="AP21" i="31"/>
  <c r="AI21" i="31"/>
  <c r="BK20" i="28"/>
  <c r="Q21" i="54"/>
  <c r="W21" i="54"/>
  <c r="O21" i="54"/>
  <c r="CI21" i="54"/>
  <c r="BW20" i="28"/>
  <c r="AD19" i="26"/>
  <c r="Y19" i="26"/>
  <c r="AD24" i="32"/>
  <c r="A25" i="32"/>
  <c r="AF18" i="26"/>
  <c r="BU21" i="54"/>
  <c r="M20" i="26"/>
  <c r="AE19" i="26"/>
  <c r="AI19" i="26" s="1"/>
  <c r="AA19" i="26"/>
  <c r="AQ21" i="54"/>
  <c r="U23" i="31"/>
  <c r="AY23" i="31"/>
  <c r="A24" i="31"/>
  <c r="S22" i="31"/>
  <c r="C21" i="31"/>
  <c r="K22" i="32"/>
  <c r="L21" i="32"/>
  <c r="AQ21" i="31"/>
  <c r="AK21" i="31"/>
  <c r="BE22" i="31"/>
  <c r="C21" i="28"/>
  <c r="CG21" i="28"/>
  <c r="AB22" i="32"/>
  <c r="BE19" i="28"/>
  <c r="H20" i="26"/>
  <c r="D20" i="26"/>
  <c r="K20" i="26"/>
  <c r="AY21" i="54"/>
  <c r="CE21" i="54"/>
  <c r="BK21" i="54"/>
  <c r="BC20" i="28"/>
  <c r="AW20" i="28"/>
  <c r="AY19" i="28"/>
  <c r="X20" i="28"/>
  <c r="AC19" i="26"/>
  <c r="AG19" i="26" s="1"/>
  <c r="W19" i="26"/>
  <c r="BS20" i="28"/>
  <c r="AS21" i="31"/>
  <c r="AL23" i="32"/>
  <c r="AE22" i="32"/>
  <c r="B24" i="42" l="1"/>
  <c r="G23" i="31"/>
  <c r="BE20" i="28"/>
  <c r="I20" i="26"/>
  <c r="AN23" i="31"/>
  <c r="AO23" i="31" s="1"/>
  <c r="AA23" i="31"/>
  <c r="AM24" i="32"/>
  <c r="AL24" i="32"/>
  <c r="AQ22" i="31"/>
  <c r="AU22" i="31" s="1"/>
  <c r="AK22" i="31"/>
  <c r="BO22" i="54"/>
  <c r="W22" i="54"/>
  <c r="X21" i="26"/>
  <c r="Y21" i="26" s="1"/>
  <c r="AO21" i="26"/>
  <c r="A23" i="26"/>
  <c r="S22" i="26"/>
  <c r="AW22" i="26"/>
  <c r="AQ22" i="26"/>
  <c r="AO22" i="26"/>
  <c r="K22" i="26"/>
  <c r="AS22" i="26"/>
  <c r="C22" i="26"/>
  <c r="AS22" i="31"/>
  <c r="AO22" i="31"/>
  <c r="K22" i="31"/>
  <c r="AS22" i="54"/>
  <c r="BY22" i="28"/>
  <c r="CI22" i="28"/>
  <c r="CG22" i="28"/>
  <c r="BD20" i="28"/>
  <c r="AU23" i="32"/>
  <c r="AY20" i="28"/>
  <c r="BG23" i="31"/>
  <c r="AA24" i="32"/>
  <c r="U22" i="54"/>
  <c r="BW22" i="54"/>
  <c r="CC22" i="54"/>
  <c r="AS21" i="26"/>
  <c r="Z21" i="26"/>
  <c r="AQ21" i="26"/>
  <c r="S21" i="28"/>
  <c r="M22" i="54"/>
  <c r="CC22" i="28"/>
  <c r="BS22" i="28"/>
  <c r="AR22" i="28"/>
  <c r="AS22" i="28" s="1"/>
  <c r="N23" i="32"/>
  <c r="AK22" i="54"/>
  <c r="AA22" i="28"/>
  <c r="AL23" i="31"/>
  <c r="AA23" i="54"/>
  <c r="AI23" i="54"/>
  <c r="AC23" i="54"/>
  <c r="BQ23" i="54"/>
  <c r="BC23" i="54"/>
  <c r="BA23" i="54"/>
  <c r="A24" i="54"/>
  <c r="M23" i="54"/>
  <c r="I23" i="54"/>
  <c r="CM23" i="54"/>
  <c r="Q23" i="54"/>
  <c r="BW23" i="54"/>
  <c r="CA23" i="54"/>
  <c r="AW23" i="54"/>
  <c r="BI23" i="54"/>
  <c r="Y23" i="54"/>
  <c r="S23" i="54"/>
  <c r="AO23" i="54"/>
  <c r="BE23" i="54"/>
  <c r="BG23" i="54"/>
  <c r="AU23" i="54"/>
  <c r="AK23" i="54"/>
  <c r="AM23" i="54"/>
  <c r="CK23" i="54"/>
  <c r="CG23" i="54"/>
  <c r="T21" i="26"/>
  <c r="AY21" i="26"/>
  <c r="E21" i="28"/>
  <c r="AU21" i="31"/>
  <c r="S23" i="31"/>
  <c r="AQ20" i="28"/>
  <c r="C22" i="28"/>
  <c r="AJ22" i="28"/>
  <c r="CI21" i="28"/>
  <c r="W23" i="32"/>
  <c r="J24" i="32"/>
  <c r="S24" i="32"/>
  <c r="AC23" i="31"/>
  <c r="AU24" i="32"/>
  <c r="AT24" i="32"/>
  <c r="CI22" i="54"/>
  <c r="AT21" i="31"/>
  <c r="CA21" i="28"/>
  <c r="AI22" i="54"/>
  <c r="X21" i="28"/>
  <c r="O21" i="26"/>
  <c r="BA21" i="28"/>
  <c r="AQ21" i="28"/>
  <c r="AH19" i="26"/>
  <c r="BC23" i="31"/>
  <c r="Q22" i="28"/>
  <c r="BI22" i="28"/>
  <c r="P23" i="32"/>
  <c r="BI23" i="31"/>
  <c r="Y23" i="31"/>
  <c r="A26" i="32"/>
  <c r="AD25" i="32"/>
  <c r="AT25" i="32"/>
  <c r="F25" i="32"/>
  <c r="AI25" i="32"/>
  <c r="C24" i="32"/>
  <c r="E22" i="31"/>
  <c r="C22" i="54"/>
  <c r="BI22" i="54"/>
  <c r="O22" i="54"/>
  <c r="M21" i="26"/>
  <c r="AP22" i="31"/>
  <c r="AI22" i="31"/>
  <c r="BO21" i="28"/>
  <c r="AW21" i="26"/>
  <c r="AR23" i="32"/>
  <c r="AW21" i="31"/>
  <c r="AE23" i="32"/>
  <c r="AO22" i="54"/>
  <c r="CM21" i="28"/>
  <c r="AR22" i="31"/>
  <c r="AV22" i="31" s="1"/>
  <c r="AM22" i="31"/>
  <c r="AF22" i="28"/>
  <c r="Y22" i="54"/>
  <c r="AK21" i="26"/>
  <c r="AM20" i="28"/>
  <c r="AG23" i="31"/>
  <c r="BK23" i="31"/>
  <c r="AJ23" i="31"/>
  <c r="BA23" i="31"/>
  <c r="AE23" i="31"/>
  <c r="BC24" i="31"/>
  <c r="AG24" i="31"/>
  <c r="A25" i="31"/>
  <c r="Y24" i="31"/>
  <c r="O24" i="31"/>
  <c r="Q24" i="31"/>
  <c r="J23" i="31"/>
  <c r="B23" i="31"/>
  <c r="O23" i="31"/>
  <c r="M24" i="32"/>
  <c r="V24" i="32"/>
  <c r="AQ24" i="32"/>
  <c r="CM22" i="54"/>
  <c r="AU22" i="54"/>
  <c r="BS22" i="54"/>
  <c r="V21" i="26"/>
  <c r="AU21" i="26"/>
  <c r="AB23" i="32"/>
  <c r="BC21" i="28"/>
  <c r="BG21" i="28" s="1"/>
  <c r="Q23" i="32"/>
  <c r="G23" i="32"/>
  <c r="BB21" i="28"/>
  <c r="AS21" i="28"/>
  <c r="AC21" i="28"/>
  <c r="BA22" i="54"/>
  <c r="AB20" i="26"/>
  <c r="G22" i="54"/>
  <c r="BY22" i="54"/>
  <c r="BG20" i="28"/>
  <c r="AV21" i="31"/>
  <c r="AZ21" i="28"/>
  <c r="T23" i="32"/>
  <c r="AU20" i="28"/>
  <c r="AA22" i="54"/>
  <c r="AD20" i="26"/>
  <c r="AH20" i="26" s="1"/>
  <c r="Y20" i="26"/>
  <c r="BW21" i="28"/>
  <c r="BS21" i="28"/>
  <c r="J20" i="28"/>
  <c r="AC20" i="26"/>
  <c r="W20" i="26"/>
  <c r="AJ23" i="32"/>
  <c r="BE23" i="31"/>
  <c r="C22" i="31"/>
  <c r="W23" i="31"/>
  <c r="AV22" i="28"/>
  <c r="BU22" i="28"/>
  <c r="BK21" i="28"/>
  <c r="H21" i="28"/>
  <c r="F24" i="32"/>
  <c r="AH23" i="31"/>
  <c r="L23" i="31"/>
  <c r="D23" i="31"/>
  <c r="Q23" i="31"/>
  <c r="M22" i="31"/>
  <c r="AI24" i="32"/>
  <c r="AE20" i="26"/>
  <c r="AH21" i="28"/>
  <c r="E22" i="54"/>
  <c r="BK22" i="54"/>
  <c r="O22" i="32"/>
  <c r="D21" i="26"/>
  <c r="E21" i="26" s="1"/>
  <c r="H21" i="26"/>
  <c r="L22" i="32"/>
  <c r="S21" i="26"/>
  <c r="C21" i="26"/>
  <c r="BM23" i="31"/>
  <c r="E20" i="26"/>
  <c r="AN22" i="28"/>
  <c r="BM22" i="28"/>
  <c r="A24" i="28"/>
  <c r="L23" i="28"/>
  <c r="BU23" i="28"/>
  <c r="BF20" i="28"/>
  <c r="BU22" i="54"/>
  <c r="K21" i="26"/>
  <c r="Q22" i="26" l="1"/>
  <c r="B23" i="42"/>
  <c r="Q24" i="32"/>
  <c r="G24" i="32"/>
  <c r="AN24" i="31"/>
  <c r="AO24" i="31" s="1"/>
  <c r="BE24" i="31"/>
  <c r="AL25" i="32"/>
  <c r="W24" i="32"/>
  <c r="BM24" i="31"/>
  <c r="AS23" i="54"/>
  <c r="AG23" i="54"/>
  <c r="AR23" i="31"/>
  <c r="AM23" i="31"/>
  <c r="AT22" i="31"/>
  <c r="AY22" i="26"/>
  <c r="V22" i="26"/>
  <c r="C25" i="32"/>
  <c r="AA24" i="31"/>
  <c r="I21" i="26"/>
  <c r="AG20" i="26"/>
  <c r="AJ23" i="28"/>
  <c r="BI23" i="28"/>
  <c r="H22" i="28"/>
  <c r="C23" i="31"/>
  <c r="CK23" i="28"/>
  <c r="C23" i="28"/>
  <c r="X22" i="28"/>
  <c r="O23" i="32"/>
  <c r="AP23" i="31"/>
  <c r="AI23" i="31"/>
  <c r="T24" i="32"/>
  <c r="B24" i="31"/>
  <c r="J24" i="31"/>
  <c r="AC22" i="28"/>
  <c r="J25" i="32"/>
  <c r="BE21" i="28"/>
  <c r="AQ23" i="54"/>
  <c r="BY23" i="54"/>
  <c r="G23" i="54"/>
  <c r="BG24" i="31"/>
  <c r="H22" i="26"/>
  <c r="D22" i="26"/>
  <c r="E22" i="26" s="1"/>
  <c r="AC23" i="28"/>
  <c r="AA23" i="28"/>
  <c r="N22" i="28"/>
  <c r="G21" i="26"/>
  <c r="AR23" i="28"/>
  <c r="BQ23" i="28"/>
  <c r="AJ24" i="32"/>
  <c r="AF20" i="26"/>
  <c r="W24" i="31"/>
  <c r="W25" i="32"/>
  <c r="M25" i="32"/>
  <c r="N25" i="32" s="1"/>
  <c r="V25" i="32"/>
  <c r="Q23" i="28"/>
  <c r="BK23" i="54"/>
  <c r="BS23" i="54"/>
  <c r="BU23" i="54"/>
  <c r="AW22" i="31"/>
  <c r="A24" i="26"/>
  <c r="AO23" i="26"/>
  <c r="AS23" i="26"/>
  <c r="AY23" i="54"/>
  <c r="BY23" i="28"/>
  <c r="CG23" i="28"/>
  <c r="N24" i="32"/>
  <c r="AH24" i="31"/>
  <c r="AY24" i="31"/>
  <c r="P24" i="32"/>
  <c r="D24" i="32"/>
  <c r="L23" i="32"/>
  <c r="S25" i="32"/>
  <c r="AB21" i="26"/>
  <c r="U21" i="26"/>
  <c r="CE23" i="54"/>
  <c r="U23" i="54"/>
  <c r="CI23" i="54"/>
  <c r="T22" i="26"/>
  <c r="X22" i="26"/>
  <c r="C23" i="54"/>
  <c r="AJ24" i="31"/>
  <c r="AK24" i="31" s="1"/>
  <c r="BA24" i="31"/>
  <c r="AI20" i="26"/>
  <c r="AV23" i="28"/>
  <c r="AW23" i="28" s="1"/>
  <c r="CC23" i="28"/>
  <c r="S24" i="31"/>
  <c r="AE24" i="31"/>
  <c r="AD26" i="32"/>
  <c r="F26" i="32"/>
  <c r="S26" i="32"/>
  <c r="A27" i="32"/>
  <c r="AL26" i="32"/>
  <c r="M23" i="31"/>
  <c r="AM21" i="28"/>
  <c r="BM23" i="54"/>
  <c r="BD21" i="28"/>
  <c r="CE22" i="28"/>
  <c r="AE21" i="26"/>
  <c r="AA21" i="26"/>
  <c r="AB24" i="32"/>
  <c r="E22" i="28"/>
  <c r="O22" i="26"/>
  <c r="M22" i="26"/>
  <c r="BW22" i="28"/>
  <c r="AN23" i="28"/>
  <c r="BM23" i="28"/>
  <c r="A25" i="28"/>
  <c r="C24" i="28"/>
  <c r="V24" i="28"/>
  <c r="AF24" i="28"/>
  <c r="BO22" i="28"/>
  <c r="AY22" i="28"/>
  <c r="BC22" i="28"/>
  <c r="AW22" i="28"/>
  <c r="CM22" i="28"/>
  <c r="AR24" i="32"/>
  <c r="BF21" i="28"/>
  <c r="AC21" i="26"/>
  <c r="W21" i="26"/>
  <c r="D24" i="31"/>
  <c r="E24" i="31" s="1"/>
  <c r="L24" i="31"/>
  <c r="AC24" i="31"/>
  <c r="U25" i="31"/>
  <c r="A26" i="31"/>
  <c r="Q25" i="31"/>
  <c r="AH22" i="28"/>
  <c r="E23" i="31"/>
  <c r="AQ25" i="32"/>
  <c r="AZ22" i="28"/>
  <c r="AK22" i="28"/>
  <c r="CC23" i="54"/>
  <c r="BK24" i="31"/>
  <c r="AU22" i="26"/>
  <c r="Z22" i="26"/>
  <c r="AA22" i="26" s="1"/>
  <c r="AD21" i="26"/>
  <c r="K23" i="54"/>
  <c r="AU21" i="28"/>
  <c r="AF23" i="28"/>
  <c r="BA22" i="28"/>
  <c r="AY21" i="28"/>
  <c r="BI24" i="31"/>
  <c r="AA25" i="32"/>
  <c r="S22" i="28"/>
  <c r="AO22" i="28"/>
  <c r="AE23" i="54"/>
  <c r="O23" i="54"/>
  <c r="AE24" i="32"/>
  <c r="BB22" i="28"/>
  <c r="BF22" i="28" s="1"/>
  <c r="J21" i="28"/>
  <c r="CA22" i="28"/>
  <c r="U24" i="31"/>
  <c r="AS23" i="31"/>
  <c r="AM22" i="26"/>
  <c r="AK22" i="26"/>
  <c r="V23" i="28"/>
  <c r="AL24" i="31"/>
  <c r="AQ23" i="31"/>
  <c r="AK23" i="31"/>
  <c r="K24" i="32"/>
  <c r="BK22" i="28"/>
  <c r="W23" i="54"/>
  <c r="BG24" i="54"/>
  <c r="A25" i="54"/>
  <c r="CK24" i="54"/>
  <c r="AM24" i="54"/>
  <c r="S24" i="54"/>
  <c r="BQ24" i="54"/>
  <c r="AI24" i="54"/>
  <c r="AC24" i="54"/>
  <c r="W24" i="54"/>
  <c r="BO24" i="54"/>
  <c r="BO23" i="54"/>
  <c r="I23" i="31"/>
  <c r="I24" i="31"/>
  <c r="K23" i="31"/>
  <c r="G22" i="26"/>
  <c r="E23" i="54"/>
  <c r="I24" i="54" l="1"/>
  <c r="AW24" i="54"/>
  <c r="CA24" i="54"/>
  <c r="B22" i="42"/>
  <c r="I25" i="31"/>
  <c r="G23" i="26"/>
  <c r="AA24" i="54"/>
  <c r="CE24" i="54"/>
  <c r="P25" i="32"/>
  <c r="BD22" i="28"/>
  <c r="Y25" i="31"/>
  <c r="BM25" i="31"/>
  <c r="N24" i="28"/>
  <c r="X24" i="28"/>
  <c r="A26" i="28"/>
  <c r="CK25" i="28"/>
  <c r="BM25" i="28"/>
  <c r="L25" i="28"/>
  <c r="Q25" i="28"/>
  <c r="BQ25" i="28"/>
  <c r="C25" i="28"/>
  <c r="V25" i="28"/>
  <c r="CC25" i="28"/>
  <c r="BY25" i="28"/>
  <c r="Q24" i="28"/>
  <c r="AU26" i="32"/>
  <c r="S23" i="26"/>
  <c r="C23" i="26"/>
  <c r="BQ24" i="28"/>
  <c r="D25" i="32"/>
  <c r="G24" i="31"/>
  <c r="C24" i="54"/>
  <c r="AK24" i="54"/>
  <c r="AY24" i="54"/>
  <c r="AH23" i="28"/>
  <c r="AM22" i="28"/>
  <c r="AN25" i="31"/>
  <c r="BE25" i="31"/>
  <c r="O26" i="31"/>
  <c r="AY26" i="31"/>
  <c r="A27" i="31"/>
  <c r="U26" i="31"/>
  <c r="BE26" i="31"/>
  <c r="AG26" i="31"/>
  <c r="BM26" i="31"/>
  <c r="AE26" i="31"/>
  <c r="W26" i="31"/>
  <c r="AN24" i="28"/>
  <c r="BM24" i="28"/>
  <c r="CA24" i="28"/>
  <c r="BY24" i="28"/>
  <c r="CE23" i="28"/>
  <c r="AJ26" i="32"/>
  <c r="AI26" i="32"/>
  <c r="BU24" i="28"/>
  <c r="H23" i="28"/>
  <c r="AE25" i="32"/>
  <c r="AU23" i="26"/>
  <c r="K23" i="26"/>
  <c r="AQ24" i="54"/>
  <c r="AM25" i="32"/>
  <c r="G25" i="32"/>
  <c r="BK24" i="54"/>
  <c r="Q24" i="54"/>
  <c r="AU22" i="28"/>
  <c r="AE22" i="26"/>
  <c r="AJ25" i="31"/>
  <c r="BA25" i="31"/>
  <c r="AE25" i="31"/>
  <c r="AA24" i="28"/>
  <c r="S23" i="28"/>
  <c r="C26" i="32"/>
  <c r="AF21" i="26"/>
  <c r="AT26" i="32"/>
  <c r="X23" i="26"/>
  <c r="Y23" i="26" s="1"/>
  <c r="A25" i="26"/>
  <c r="AO24" i="26"/>
  <c r="S24" i="26"/>
  <c r="O24" i="26"/>
  <c r="AS24" i="26"/>
  <c r="Q24" i="26"/>
  <c r="AG21" i="26"/>
  <c r="K24" i="31"/>
  <c r="CM23" i="28"/>
  <c r="AO24" i="54"/>
  <c r="BC24" i="54"/>
  <c r="AE24" i="54"/>
  <c r="BI24" i="54"/>
  <c r="AQ22" i="28"/>
  <c r="W25" i="31"/>
  <c r="S25" i="31"/>
  <c r="BK24" i="28"/>
  <c r="AJ24" i="28"/>
  <c r="AV24" i="28"/>
  <c r="BW24" i="28"/>
  <c r="BI24" i="28"/>
  <c r="AI27" i="32"/>
  <c r="A28" i="32"/>
  <c r="V27" i="32"/>
  <c r="F27" i="32"/>
  <c r="AB26" i="32"/>
  <c r="AA26" i="32"/>
  <c r="AD22" i="26"/>
  <c r="Y22" i="26"/>
  <c r="CI23" i="28"/>
  <c r="O23" i="26"/>
  <c r="Q23" i="26"/>
  <c r="J22" i="28"/>
  <c r="BB23" i="28"/>
  <c r="AS23" i="28"/>
  <c r="T25" i="32"/>
  <c r="AV23" i="31"/>
  <c r="O24" i="54"/>
  <c r="K24" i="54"/>
  <c r="AW23" i="31"/>
  <c r="AB25" i="32"/>
  <c r="BE22" i="28"/>
  <c r="AR25" i="32"/>
  <c r="L25" i="31"/>
  <c r="D25" i="31"/>
  <c r="AG25" i="31"/>
  <c r="BO23" i="28"/>
  <c r="AQ26" i="32"/>
  <c r="T23" i="26"/>
  <c r="U23" i="26" s="1"/>
  <c r="AK23" i="26"/>
  <c r="D23" i="26"/>
  <c r="E23" i="26" s="1"/>
  <c r="H23" i="26"/>
  <c r="CC24" i="54"/>
  <c r="BS23" i="28"/>
  <c r="I22" i="26"/>
  <c r="K25" i="32"/>
  <c r="C24" i="31"/>
  <c r="AM23" i="28"/>
  <c r="AZ23" i="28"/>
  <c r="AK23" i="28"/>
  <c r="AI21" i="26"/>
  <c r="E24" i="54"/>
  <c r="M24" i="54"/>
  <c r="CI24" i="54"/>
  <c r="AU25" i="32"/>
  <c r="AU23" i="31"/>
  <c r="CG24" i="54"/>
  <c r="BI25" i="31"/>
  <c r="BG25" i="31"/>
  <c r="AC25" i="31"/>
  <c r="AR24" i="28"/>
  <c r="BA23" i="28"/>
  <c r="AO23" i="28"/>
  <c r="J26" i="32"/>
  <c r="AJ25" i="32"/>
  <c r="CC24" i="28"/>
  <c r="BC23" i="28"/>
  <c r="AB22" i="26"/>
  <c r="AF22" i="26" s="1"/>
  <c r="U22" i="26"/>
  <c r="AY23" i="26"/>
  <c r="Z23" i="26"/>
  <c r="AQ23" i="26"/>
  <c r="G24" i="54"/>
  <c r="E23" i="28"/>
  <c r="BK23" i="28"/>
  <c r="AS24" i="54"/>
  <c r="AG24" i="54"/>
  <c r="U25" i="54"/>
  <c r="S25" i="54"/>
  <c r="AW25" i="54"/>
  <c r="BO25" i="54"/>
  <c r="CK25" i="54"/>
  <c r="W25" i="54"/>
  <c r="BA25" i="54"/>
  <c r="I25" i="54"/>
  <c r="Y25" i="54"/>
  <c r="A26" i="54"/>
  <c r="BE25" i="54"/>
  <c r="CA25" i="54"/>
  <c r="AC25" i="54"/>
  <c r="BQ25" i="54"/>
  <c r="BG25" i="54"/>
  <c r="Q25" i="54"/>
  <c r="BW25" i="54"/>
  <c r="AM25" i="54"/>
  <c r="CM24" i="54"/>
  <c r="BS24" i="54"/>
  <c r="Y24" i="54"/>
  <c r="BA24" i="54"/>
  <c r="Q25" i="32"/>
  <c r="BK25" i="31"/>
  <c r="AL25" i="31"/>
  <c r="AM25" i="31" s="1"/>
  <c r="BC25" i="31"/>
  <c r="CG24" i="28"/>
  <c r="H24" i="28"/>
  <c r="AQ24" i="31"/>
  <c r="BY24" i="54"/>
  <c r="L24" i="32"/>
  <c r="AP24" i="31"/>
  <c r="AI24" i="31"/>
  <c r="AW23" i="26"/>
  <c r="M23" i="26"/>
  <c r="BG22" i="28"/>
  <c r="AT23" i="31"/>
  <c r="X23" i="28"/>
  <c r="AC22" i="26"/>
  <c r="W22" i="26"/>
  <c r="O24" i="32"/>
  <c r="BE24" i="54"/>
  <c r="BM24" i="54"/>
  <c r="BW24" i="54"/>
  <c r="AR24" i="31"/>
  <c r="AM24" i="31"/>
  <c r="AH21" i="26"/>
  <c r="AH25" i="31"/>
  <c r="AI25" i="31" s="1"/>
  <c r="AY25" i="31"/>
  <c r="AA25" i="31"/>
  <c r="B25" i="31"/>
  <c r="J25" i="31"/>
  <c r="O25" i="31"/>
  <c r="CK24" i="28"/>
  <c r="BW23" i="28"/>
  <c r="U24" i="54"/>
  <c r="BU24" i="54"/>
  <c r="M24" i="31"/>
  <c r="M26" i="32"/>
  <c r="V26" i="32"/>
  <c r="L24" i="28"/>
  <c r="AU24" i="54"/>
  <c r="CA23" i="28"/>
  <c r="V23" i="26"/>
  <c r="AM23" i="26"/>
  <c r="N23" i="28"/>
  <c r="AS24" i="31"/>
  <c r="B21" i="42" l="1"/>
  <c r="G26" i="31"/>
  <c r="BC25" i="54"/>
  <c r="CM24" i="28"/>
  <c r="C25" i="31"/>
  <c r="BS25" i="54"/>
  <c r="A27" i="54"/>
  <c r="CK26" i="54"/>
  <c r="CA26" i="54"/>
  <c r="BQ26" i="54"/>
  <c r="AW26" i="54"/>
  <c r="AM26" i="54"/>
  <c r="AC26" i="54"/>
  <c r="BG26" i="54"/>
  <c r="S26" i="54"/>
  <c r="AA26" i="54"/>
  <c r="I26" i="54"/>
  <c r="AO26" i="54"/>
  <c r="AS26" i="54"/>
  <c r="E26" i="54"/>
  <c r="W26" i="54"/>
  <c r="CC26" i="54"/>
  <c r="AG26" i="54"/>
  <c r="BI26" i="54"/>
  <c r="BO26" i="54"/>
  <c r="BE26" i="54"/>
  <c r="AI26" i="54"/>
  <c r="AU26" i="54"/>
  <c r="BK26" i="54"/>
  <c r="CM25" i="54"/>
  <c r="AI25" i="54"/>
  <c r="E25" i="31"/>
  <c r="K25" i="54"/>
  <c r="J23" i="28"/>
  <c r="CI24" i="28"/>
  <c r="AB27" i="32"/>
  <c r="AA27" i="32"/>
  <c r="AE25" i="54"/>
  <c r="M24" i="26"/>
  <c r="T24" i="26"/>
  <c r="AK24" i="26"/>
  <c r="AL26" i="31"/>
  <c r="BC26" i="31"/>
  <c r="C25" i="54"/>
  <c r="CG25" i="54"/>
  <c r="AV25" i="28"/>
  <c r="BU25" i="28"/>
  <c r="L25" i="32"/>
  <c r="AU25" i="54"/>
  <c r="I26" i="31"/>
  <c r="M25" i="31"/>
  <c r="BF23" i="28"/>
  <c r="J27" i="32"/>
  <c r="K27" i="32" s="1"/>
  <c r="S27" i="32"/>
  <c r="AZ24" i="28"/>
  <c r="AK24" i="28"/>
  <c r="AO25" i="54"/>
  <c r="AQ25" i="54"/>
  <c r="Z24" i="26"/>
  <c r="V24" i="26"/>
  <c r="AM24" i="26"/>
  <c r="AD23" i="26"/>
  <c r="AM26" i="32"/>
  <c r="BG26" i="31"/>
  <c r="AH26" i="31"/>
  <c r="AI26" i="31" s="1"/>
  <c r="AS25" i="31"/>
  <c r="AW25" i="31" s="1"/>
  <c r="AO25" i="31"/>
  <c r="AA25" i="28"/>
  <c r="AJ25" i="28"/>
  <c r="BI25" i="28"/>
  <c r="CI25" i="54"/>
  <c r="BK25" i="54"/>
  <c r="AE23" i="26"/>
  <c r="AI23" i="26" s="1"/>
  <c r="AA23" i="26"/>
  <c r="M25" i="54"/>
  <c r="E25" i="54"/>
  <c r="BE23" i="28"/>
  <c r="G25" i="31"/>
  <c r="AU23" i="28"/>
  <c r="W27" i="32"/>
  <c r="M27" i="32"/>
  <c r="N27" i="32" s="1"/>
  <c r="AY24" i="26"/>
  <c r="AC24" i="28"/>
  <c r="Q26" i="54"/>
  <c r="J26" i="31"/>
  <c r="B26" i="31"/>
  <c r="CC25" i="54"/>
  <c r="AR25" i="28"/>
  <c r="AS25" i="28" s="1"/>
  <c r="CI25" i="28"/>
  <c r="BD23" i="28"/>
  <c r="AK25" i="54"/>
  <c r="AY23" i="28"/>
  <c r="AQ23" i="28"/>
  <c r="AU24" i="31"/>
  <c r="M26" i="54"/>
  <c r="AQ27" i="32"/>
  <c r="BC26" i="54"/>
  <c r="AW24" i="26"/>
  <c r="AA25" i="54"/>
  <c r="AN26" i="31"/>
  <c r="AC26" i="31"/>
  <c r="BY25" i="54"/>
  <c r="S25" i="28"/>
  <c r="AH24" i="28"/>
  <c r="AT24" i="31"/>
  <c r="BI25" i="54"/>
  <c r="BM25" i="54"/>
  <c r="BG23" i="28"/>
  <c r="AB23" i="26"/>
  <c r="AR26" i="32"/>
  <c r="AT27" i="32"/>
  <c r="X24" i="26"/>
  <c r="BA24" i="28"/>
  <c r="AO24" i="28"/>
  <c r="D26" i="31"/>
  <c r="L26" i="31"/>
  <c r="Q26" i="31"/>
  <c r="AI22" i="26"/>
  <c r="AC23" i="26"/>
  <c r="W23" i="26"/>
  <c r="BB24" i="28"/>
  <c r="BF24" i="28" s="1"/>
  <c r="AS24" i="28"/>
  <c r="I23" i="26"/>
  <c r="AG22" i="26"/>
  <c r="J24" i="28"/>
  <c r="E24" i="28"/>
  <c r="T26" i="32"/>
  <c r="C27" i="32"/>
  <c r="D24" i="26"/>
  <c r="H24" i="26"/>
  <c r="I24" i="26" s="1"/>
  <c r="K24" i="26"/>
  <c r="AU24" i="26"/>
  <c r="S24" i="28"/>
  <c r="CE25" i="54"/>
  <c r="BO24" i="28"/>
  <c r="BI26" i="31"/>
  <c r="Y26" i="31"/>
  <c r="BK26" i="31"/>
  <c r="AN25" i="28"/>
  <c r="AH22" i="26"/>
  <c r="N26" i="32"/>
  <c r="O25" i="32"/>
  <c r="Q26" i="32"/>
  <c r="O25" i="54"/>
  <c r="AG25" i="54"/>
  <c r="K26" i="32"/>
  <c r="BS24" i="28"/>
  <c r="AD27" i="32"/>
  <c r="AT28" i="32"/>
  <c r="AI28" i="32"/>
  <c r="A29" i="32"/>
  <c r="AY25" i="54"/>
  <c r="A26" i="26"/>
  <c r="K25" i="26"/>
  <c r="AA26" i="31"/>
  <c r="AJ26" i="31"/>
  <c r="BA26" i="31"/>
  <c r="S26" i="31"/>
  <c r="CE25" i="28"/>
  <c r="A27" i="28"/>
  <c r="CG25" i="28"/>
  <c r="W26" i="32"/>
  <c r="AW24" i="31"/>
  <c r="AP25" i="31"/>
  <c r="K25" i="31"/>
  <c r="AV24" i="31"/>
  <c r="AR25" i="31"/>
  <c r="AS25" i="54"/>
  <c r="AQ24" i="26"/>
  <c r="AE26" i="32"/>
  <c r="CE24" i="28"/>
  <c r="G26" i="32"/>
  <c r="AL27" i="32"/>
  <c r="BC24" i="28"/>
  <c r="AW24" i="28"/>
  <c r="P26" i="32"/>
  <c r="D26" i="32"/>
  <c r="AQ25" i="31"/>
  <c r="AK25" i="31"/>
  <c r="A28" i="31"/>
  <c r="C24" i="26"/>
  <c r="BU25" i="54"/>
  <c r="AF25" i="28"/>
  <c r="G25" i="54"/>
  <c r="B20" i="42" l="1"/>
  <c r="X25" i="28"/>
  <c r="S27" i="31"/>
  <c r="BK26" i="28"/>
  <c r="AJ26" i="28"/>
  <c r="BI26" i="28"/>
  <c r="AQ26" i="31"/>
  <c r="AK26" i="31"/>
  <c r="X25" i="26"/>
  <c r="Y25" i="26" s="1"/>
  <c r="O26" i="32"/>
  <c r="AQ25" i="26"/>
  <c r="BE24" i="28"/>
  <c r="AD24" i="26"/>
  <c r="Y24" i="26"/>
  <c r="AV25" i="31"/>
  <c r="K26" i="31"/>
  <c r="E25" i="28"/>
  <c r="BU26" i="54"/>
  <c r="AQ26" i="54"/>
  <c r="A28" i="54"/>
  <c r="L27" i="31"/>
  <c r="D27" i="31"/>
  <c r="Q27" i="31"/>
  <c r="L26" i="32"/>
  <c r="G27" i="31"/>
  <c r="Y27" i="31"/>
  <c r="BM27" i="31"/>
  <c r="AE27" i="31"/>
  <c r="AH25" i="28"/>
  <c r="AR26" i="28"/>
  <c r="BQ26" i="28"/>
  <c r="D25" i="26"/>
  <c r="H25" i="26"/>
  <c r="J28" i="32"/>
  <c r="CA25" i="28"/>
  <c r="BE27" i="31"/>
  <c r="BB25" i="28"/>
  <c r="AU25" i="28"/>
  <c r="AZ25" i="28"/>
  <c r="AK25" i="28"/>
  <c r="AK26" i="28"/>
  <c r="CG26" i="54"/>
  <c r="G26" i="54"/>
  <c r="CI26" i="54"/>
  <c r="W27" i="31"/>
  <c r="U27" i="31"/>
  <c r="J27" i="31"/>
  <c r="B27" i="31"/>
  <c r="C27" i="31" s="1"/>
  <c r="O27" i="31"/>
  <c r="AJ27" i="31"/>
  <c r="BA27" i="31"/>
  <c r="BG28" i="31"/>
  <c r="A29" i="31"/>
  <c r="BE28" i="31"/>
  <c r="BC28" i="31"/>
  <c r="BA28" i="31"/>
  <c r="W28" i="31"/>
  <c r="BI27" i="31"/>
  <c r="BK27" i="31"/>
  <c r="AG27" i="31"/>
  <c r="AF26" i="28"/>
  <c r="CM26" i="28"/>
  <c r="CK26" i="28"/>
  <c r="AA27" i="31"/>
  <c r="AY25" i="26"/>
  <c r="AQ28" i="32"/>
  <c r="BK25" i="28"/>
  <c r="AE24" i="26"/>
  <c r="AI24" i="26" s="1"/>
  <c r="AA24" i="26"/>
  <c r="C25" i="26"/>
  <c r="AR26" i="31"/>
  <c r="AM26" i="31"/>
  <c r="BW26" i="54"/>
  <c r="BS26" i="54"/>
  <c r="AH27" i="31"/>
  <c r="AY27" i="31"/>
  <c r="AC27" i="31"/>
  <c r="BG24" i="28"/>
  <c r="N26" i="28"/>
  <c r="L26" i="28"/>
  <c r="BY26" i="28"/>
  <c r="A28" i="28"/>
  <c r="Q27" i="28"/>
  <c r="CC27" i="28"/>
  <c r="CG27" i="28"/>
  <c r="L27" i="28"/>
  <c r="M25" i="26"/>
  <c r="A27" i="26"/>
  <c r="M26" i="26"/>
  <c r="AM26" i="26"/>
  <c r="AK26" i="26"/>
  <c r="AU26" i="26"/>
  <c r="AS26" i="26"/>
  <c r="AW26" i="26"/>
  <c r="AA29" i="32"/>
  <c r="A30" i="32"/>
  <c r="C28" i="32"/>
  <c r="N25" i="28"/>
  <c r="AU27" i="32"/>
  <c r="AS26" i="31"/>
  <c r="AO26" i="31"/>
  <c r="AW25" i="26"/>
  <c r="AQ24" i="28"/>
  <c r="T27" i="32"/>
  <c r="Q27" i="32"/>
  <c r="G27" i="32"/>
  <c r="BY26" i="54"/>
  <c r="AY24" i="28"/>
  <c r="AN26" i="28"/>
  <c r="AO26" i="28" s="1"/>
  <c r="BM26" i="28"/>
  <c r="O25" i="26"/>
  <c r="Q25" i="26"/>
  <c r="M28" i="32"/>
  <c r="V28" i="32"/>
  <c r="AA28" i="32"/>
  <c r="AT25" i="31"/>
  <c r="BA25" i="28"/>
  <c r="AO25" i="28"/>
  <c r="AU24" i="28"/>
  <c r="AP26" i="31"/>
  <c r="AH23" i="26"/>
  <c r="BW25" i="28"/>
  <c r="AE26" i="54"/>
  <c r="C26" i="54"/>
  <c r="O26" i="54"/>
  <c r="AL27" i="31"/>
  <c r="BC27" i="31"/>
  <c r="Q26" i="28"/>
  <c r="CM25" i="28"/>
  <c r="AS25" i="26"/>
  <c r="V25" i="26"/>
  <c r="W25" i="26" s="1"/>
  <c r="AM25" i="26"/>
  <c r="F28" i="32"/>
  <c r="E24" i="26"/>
  <c r="AG23" i="26"/>
  <c r="H25" i="28"/>
  <c r="AE27" i="32"/>
  <c r="AC25" i="28"/>
  <c r="AM24" i="28"/>
  <c r="BC25" i="28"/>
  <c r="AY25" i="28"/>
  <c r="AW25" i="28"/>
  <c r="AB24" i="26"/>
  <c r="U24" i="26"/>
  <c r="AK26" i="54"/>
  <c r="Y26" i="54"/>
  <c r="AA26" i="28"/>
  <c r="V26" i="28"/>
  <c r="BG27" i="31"/>
  <c r="AJ27" i="32"/>
  <c r="CC26" i="28"/>
  <c r="AV26" i="28"/>
  <c r="BU26" i="28"/>
  <c r="Z25" i="26"/>
  <c r="AL28" i="32"/>
  <c r="AD28" i="32"/>
  <c r="BO25" i="28"/>
  <c r="M26" i="31"/>
  <c r="AO25" i="26"/>
  <c r="AR27" i="32"/>
  <c r="BD24" i="28"/>
  <c r="S28" i="32"/>
  <c r="AU25" i="31"/>
  <c r="BE27" i="54"/>
  <c r="AY26" i="54"/>
  <c r="BS25" i="28"/>
  <c r="AM27" i="32"/>
  <c r="AN27" i="31"/>
  <c r="G24" i="26"/>
  <c r="G25" i="26"/>
  <c r="C26" i="28"/>
  <c r="CG26" i="28"/>
  <c r="T25" i="26"/>
  <c r="AK25" i="26"/>
  <c r="S25" i="26"/>
  <c r="P27" i="32"/>
  <c r="D27" i="32"/>
  <c r="E26" i="31"/>
  <c r="AF23" i="26"/>
  <c r="C26" i="31"/>
  <c r="I27" i="31"/>
  <c r="AC24" i="26"/>
  <c r="W24" i="26"/>
  <c r="BM26" i="54"/>
  <c r="BM27" i="54"/>
  <c r="K26" i="54"/>
  <c r="U26" i="54"/>
  <c r="BA26" i="54"/>
  <c r="CM27" i="54"/>
  <c r="CM26" i="54"/>
  <c r="CE26" i="54"/>
  <c r="AU25" i="26"/>
  <c r="Q26" i="26" l="1"/>
  <c r="B19" i="42"/>
  <c r="BW26" i="28"/>
  <c r="BO27" i="28"/>
  <c r="AN27" i="28"/>
  <c r="V27" i="28"/>
  <c r="AH26" i="28"/>
  <c r="AE28" i="31"/>
  <c r="AH28" i="31"/>
  <c r="AY28" i="31"/>
  <c r="O28" i="31"/>
  <c r="BD25" i="28"/>
  <c r="BO26" i="28"/>
  <c r="K28" i="32"/>
  <c r="CC27" i="54"/>
  <c r="AS27" i="54"/>
  <c r="CI27" i="54"/>
  <c r="E27" i="54"/>
  <c r="AA27" i="54"/>
  <c r="CG27" i="54"/>
  <c r="Y27" i="54"/>
  <c r="AQ26" i="26"/>
  <c r="U28" i="31"/>
  <c r="S28" i="31"/>
  <c r="AC26" i="28"/>
  <c r="AT26" i="31"/>
  <c r="AM28" i="32"/>
  <c r="BA26" i="28"/>
  <c r="BE26" i="28" s="1"/>
  <c r="O27" i="32"/>
  <c r="AM29" i="32"/>
  <c r="AL29" i="32"/>
  <c r="CA27" i="28"/>
  <c r="AV26" i="31"/>
  <c r="AM25" i="28"/>
  <c r="CA26" i="28"/>
  <c r="T28" i="32"/>
  <c r="BQ27" i="28"/>
  <c r="E27" i="31"/>
  <c r="BU27" i="54"/>
  <c r="AU27" i="54"/>
  <c r="U27" i="54"/>
  <c r="BC27" i="54"/>
  <c r="M27" i="54"/>
  <c r="AD25" i="26"/>
  <c r="BI27" i="28"/>
  <c r="AY26" i="28"/>
  <c r="BC26" i="28"/>
  <c r="BG26" i="28" s="1"/>
  <c r="AW26" i="28"/>
  <c r="AB25" i="26"/>
  <c r="AF25" i="26" s="1"/>
  <c r="U25" i="26"/>
  <c r="AJ28" i="32"/>
  <c r="G29" i="32"/>
  <c r="F29" i="32"/>
  <c r="AO27" i="31"/>
  <c r="AG24" i="26"/>
  <c r="AE25" i="26"/>
  <c r="AA25" i="26"/>
  <c r="BE25" i="28"/>
  <c r="AQ29" i="32"/>
  <c r="O26" i="26"/>
  <c r="AU28" i="32"/>
  <c r="J28" i="31"/>
  <c r="K28" i="31" s="1"/>
  <c r="B28" i="31"/>
  <c r="AL28" i="31"/>
  <c r="AM28" i="31" s="1"/>
  <c r="M27" i="31"/>
  <c r="AO27" i="54"/>
  <c r="BY27" i="54"/>
  <c r="AY27" i="54"/>
  <c r="S27" i="54"/>
  <c r="G27" i="54"/>
  <c r="BS26" i="28"/>
  <c r="AS27" i="31"/>
  <c r="AC25" i="26"/>
  <c r="AR27" i="31"/>
  <c r="AM27" i="31"/>
  <c r="W28" i="32"/>
  <c r="AW26" i="31"/>
  <c r="P28" i="32"/>
  <c r="L28" i="32" s="1"/>
  <c r="D28" i="32"/>
  <c r="AI29" i="32"/>
  <c r="C26" i="26"/>
  <c r="T26" i="26"/>
  <c r="U26" i="26" s="1"/>
  <c r="AG28" i="31"/>
  <c r="AN28" i="31"/>
  <c r="BG25" i="28"/>
  <c r="Y28" i="31"/>
  <c r="Q27" i="54"/>
  <c r="CE27" i="54"/>
  <c r="BS27" i="54"/>
  <c r="I27" i="54"/>
  <c r="BO27" i="54"/>
  <c r="W27" i="54"/>
  <c r="AQ25" i="28"/>
  <c r="L27" i="32"/>
  <c r="G26" i="26"/>
  <c r="Q28" i="32"/>
  <c r="G28" i="32"/>
  <c r="N28" i="32"/>
  <c r="AY26" i="26"/>
  <c r="S30" i="32"/>
  <c r="AD30" i="32"/>
  <c r="AI30" i="32"/>
  <c r="AQ30" i="32"/>
  <c r="V30" i="32"/>
  <c r="A31" i="32"/>
  <c r="V26" i="26"/>
  <c r="A29" i="28"/>
  <c r="AF28" i="28"/>
  <c r="CK28" i="28"/>
  <c r="AC28" i="31"/>
  <c r="BK28" i="31"/>
  <c r="L28" i="31"/>
  <c r="D28" i="31"/>
  <c r="Q28" i="31"/>
  <c r="K27" i="54"/>
  <c r="AQ27" i="54"/>
  <c r="AI27" i="54"/>
  <c r="BG27" i="54"/>
  <c r="AC27" i="54"/>
  <c r="AH25" i="26"/>
  <c r="AD29" i="32"/>
  <c r="AZ26" i="28"/>
  <c r="BM27" i="28"/>
  <c r="CE26" i="28"/>
  <c r="J29" i="32"/>
  <c r="S29" i="32"/>
  <c r="C29" i="32"/>
  <c r="X26" i="26"/>
  <c r="AO26" i="26"/>
  <c r="AF27" i="28"/>
  <c r="AR27" i="28"/>
  <c r="AS27" i="28" s="1"/>
  <c r="H26" i="28"/>
  <c r="AP27" i="31"/>
  <c r="AI27" i="31"/>
  <c r="BI28" i="31"/>
  <c r="AJ28" i="31"/>
  <c r="AK28" i="31" s="1"/>
  <c r="BM28" i="31"/>
  <c r="AW27" i="54"/>
  <c r="BA27" i="54"/>
  <c r="AG27" i="54"/>
  <c r="AM27" i="54"/>
  <c r="CA27" i="54"/>
  <c r="E26" i="28"/>
  <c r="X26" i="28"/>
  <c r="AF24" i="26"/>
  <c r="M29" i="32"/>
  <c r="V29" i="32"/>
  <c r="S26" i="26"/>
  <c r="A28" i="26"/>
  <c r="S27" i="26"/>
  <c r="M27" i="26"/>
  <c r="AV27" i="28"/>
  <c r="BU27" i="28"/>
  <c r="AA27" i="28"/>
  <c r="BY27" i="28"/>
  <c r="CI26" i="28"/>
  <c r="Y29" i="31"/>
  <c r="A30" i="31"/>
  <c r="BE29" i="31"/>
  <c r="I25" i="26"/>
  <c r="BB26" i="28"/>
  <c r="AU26" i="28"/>
  <c r="AS26" i="28"/>
  <c r="C27" i="54"/>
  <c r="BW27" i="54"/>
  <c r="AE27" i="54"/>
  <c r="BQ27" i="54"/>
  <c r="A29" i="54"/>
  <c r="AK28" i="54"/>
  <c r="AO28" i="54"/>
  <c r="O28" i="54"/>
  <c r="M28" i="54"/>
  <c r="AM28" i="54"/>
  <c r="AU26" i="31"/>
  <c r="BK27" i="54"/>
  <c r="S26" i="28"/>
  <c r="AT29" i="32"/>
  <c r="H26" i="26"/>
  <c r="D26" i="26"/>
  <c r="K26" i="26"/>
  <c r="Z26" i="26"/>
  <c r="AJ27" i="28"/>
  <c r="AR28" i="32"/>
  <c r="CK27" i="28"/>
  <c r="AA28" i="31"/>
  <c r="AQ27" i="31"/>
  <c r="AK27" i="31"/>
  <c r="K27" i="31"/>
  <c r="BF25" i="28"/>
  <c r="E25" i="26"/>
  <c r="AK27" i="54"/>
  <c r="O27" i="54"/>
  <c r="BI27" i="54"/>
  <c r="CK27" i="54"/>
  <c r="AB28" i="32"/>
  <c r="J25" i="28"/>
  <c r="J26" i="28"/>
  <c r="AE28" i="32"/>
  <c r="AH24" i="26"/>
  <c r="C27" i="28"/>
  <c r="B18" i="42" l="1"/>
  <c r="K28" i="54"/>
  <c r="AG28" i="54"/>
  <c r="C28" i="54"/>
  <c r="U29" i="31"/>
  <c r="AL29" i="31"/>
  <c r="BC29" i="31"/>
  <c r="I29" i="31"/>
  <c r="AW27" i="26"/>
  <c r="AS27" i="26"/>
  <c r="AT27" i="31"/>
  <c r="AD26" i="26"/>
  <c r="Y26" i="26"/>
  <c r="K29" i="32"/>
  <c r="AC28" i="54"/>
  <c r="BY28" i="28"/>
  <c r="AC26" i="26"/>
  <c r="W26" i="26"/>
  <c r="AS28" i="31"/>
  <c r="AR29" i="32"/>
  <c r="Q29" i="32"/>
  <c r="T29" i="32"/>
  <c r="AU27" i="26"/>
  <c r="BS27" i="28"/>
  <c r="CK28" i="54"/>
  <c r="CC28" i="54"/>
  <c r="W29" i="31"/>
  <c r="S29" i="31"/>
  <c r="BI29" i="31"/>
  <c r="BW27" i="28"/>
  <c r="Z27" i="26"/>
  <c r="AA27" i="26" s="1"/>
  <c r="AQ27" i="26"/>
  <c r="Q27" i="26"/>
  <c r="N29" i="32"/>
  <c r="BA28" i="54"/>
  <c r="AK27" i="28"/>
  <c r="CG28" i="28"/>
  <c r="Q28" i="28"/>
  <c r="A30" i="28"/>
  <c r="BU29" i="28"/>
  <c r="C29" i="28"/>
  <c r="CK29" i="28"/>
  <c r="CC29" i="28"/>
  <c r="BM29" i="28"/>
  <c r="L29" i="28"/>
  <c r="V29" i="28"/>
  <c r="CG29" i="28"/>
  <c r="AA30" i="32"/>
  <c r="E27" i="28"/>
  <c r="AA28" i="54"/>
  <c r="X27" i="28"/>
  <c r="BK27" i="28"/>
  <c r="BI28" i="54"/>
  <c r="BE28" i="54"/>
  <c r="BQ28" i="54"/>
  <c r="AA29" i="31"/>
  <c r="G29" i="31"/>
  <c r="AG29" i="31"/>
  <c r="BC27" i="28"/>
  <c r="AW27" i="28"/>
  <c r="A29" i="26"/>
  <c r="K28" i="26"/>
  <c r="AU28" i="26"/>
  <c r="AQ28" i="26"/>
  <c r="AK28" i="26"/>
  <c r="O28" i="26"/>
  <c r="W29" i="32"/>
  <c r="CM28" i="28"/>
  <c r="AV28" i="28"/>
  <c r="AW28" i="28" s="1"/>
  <c r="BU28" i="28"/>
  <c r="AE29" i="32"/>
  <c r="AR28" i="31"/>
  <c r="BC28" i="54"/>
  <c r="I28" i="31"/>
  <c r="AA28" i="28"/>
  <c r="AU27" i="31"/>
  <c r="AE26" i="26"/>
  <c r="AI26" i="26" s="1"/>
  <c r="AA26" i="26"/>
  <c r="AU29" i="32"/>
  <c r="AQ28" i="54"/>
  <c r="CG28" i="54"/>
  <c r="CM28" i="54"/>
  <c r="BF26" i="28"/>
  <c r="J29" i="31"/>
  <c r="B29" i="31"/>
  <c r="BK29" i="31"/>
  <c r="BG29" i="31"/>
  <c r="Q29" i="31"/>
  <c r="P29" i="32"/>
  <c r="D29" i="32"/>
  <c r="BD26" i="28"/>
  <c r="N28" i="28"/>
  <c r="H28" i="28"/>
  <c r="L28" i="28"/>
  <c r="V28" i="28"/>
  <c r="D30" i="32"/>
  <c r="C30" i="32"/>
  <c r="I28" i="54"/>
  <c r="BK28" i="54"/>
  <c r="K27" i="26"/>
  <c r="CM27" i="28"/>
  <c r="AG25" i="26"/>
  <c r="BY28" i="54"/>
  <c r="AU28" i="54"/>
  <c r="G28" i="54"/>
  <c r="W28" i="54"/>
  <c r="I29" i="54"/>
  <c r="BG29" i="54"/>
  <c r="AU29" i="54"/>
  <c r="CC29" i="54"/>
  <c r="E29" i="54"/>
  <c r="CA29" i="54"/>
  <c r="AY29" i="54"/>
  <c r="AS29" i="54"/>
  <c r="AI29" i="54"/>
  <c r="Q29" i="54"/>
  <c r="C29" i="54"/>
  <c r="A30" i="54"/>
  <c r="BY29" i="54"/>
  <c r="AJ29" i="31"/>
  <c r="BA29" i="31"/>
  <c r="AH29" i="31"/>
  <c r="AY29" i="31"/>
  <c r="X27" i="26"/>
  <c r="AO27" i="26"/>
  <c r="AH27" i="28"/>
  <c r="AM26" i="28"/>
  <c r="CC28" i="28"/>
  <c r="C31" i="32"/>
  <c r="AD31" i="32"/>
  <c r="AQ31" i="32"/>
  <c r="A32" i="32"/>
  <c r="AC28" i="28"/>
  <c r="C28" i="31"/>
  <c r="AI25" i="26"/>
  <c r="CE27" i="28"/>
  <c r="AQ26" i="28"/>
  <c r="BA27" i="28"/>
  <c r="AO27" i="28"/>
  <c r="CA28" i="54"/>
  <c r="BG28" i="54"/>
  <c r="AN29" i="31"/>
  <c r="BM29" i="31"/>
  <c r="V27" i="26"/>
  <c r="W27" i="26" s="1"/>
  <c r="AM27" i="26"/>
  <c r="T27" i="26"/>
  <c r="AK27" i="26"/>
  <c r="AB29" i="32"/>
  <c r="BB27" i="28"/>
  <c r="AI28" i="54"/>
  <c r="E28" i="31"/>
  <c r="AJ28" i="28"/>
  <c r="AK28" i="28" s="1"/>
  <c r="BI28" i="28"/>
  <c r="C28" i="28"/>
  <c r="H27" i="28"/>
  <c r="AT30" i="32"/>
  <c r="J30" i="32"/>
  <c r="K30" i="32" s="1"/>
  <c r="AB26" i="26"/>
  <c r="AY28" i="54"/>
  <c r="AO28" i="31"/>
  <c r="CI28" i="54"/>
  <c r="AY27" i="26"/>
  <c r="BU28" i="54"/>
  <c r="Y28" i="54"/>
  <c r="G28" i="31"/>
  <c r="E26" i="26"/>
  <c r="BO28" i="54"/>
  <c r="BS28" i="54"/>
  <c r="AE28" i="54"/>
  <c r="BE30" i="31"/>
  <c r="A31" i="31"/>
  <c r="AE30" i="31"/>
  <c r="AC27" i="28"/>
  <c r="D27" i="26"/>
  <c r="H27" i="26"/>
  <c r="AN28" i="28"/>
  <c r="BM28" i="28"/>
  <c r="N27" i="28"/>
  <c r="M30" i="32"/>
  <c r="Q28" i="54"/>
  <c r="O29" i="31"/>
  <c r="C27" i="26"/>
  <c r="AV27" i="31"/>
  <c r="F30" i="32"/>
  <c r="S27" i="28"/>
  <c r="E28" i="54"/>
  <c r="AZ27" i="28"/>
  <c r="I26" i="26"/>
  <c r="AS28" i="54"/>
  <c r="BW28" i="54"/>
  <c r="BM28" i="54"/>
  <c r="AC29" i="31"/>
  <c r="L29" i="31"/>
  <c r="D29" i="31"/>
  <c r="AE29" i="31"/>
  <c r="O27" i="26"/>
  <c r="AW28" i="54"/>
  <c r="AQ28" i="31"/>
  <c r="M28" i="31"/>
  <c r="AR28" i="28"/>
  <c r="BQ28" i="28"/>
  <c r="AL30" i="32"/>
  <c r="O28" i="32"/>
  <c r="CE28" i="54"/>
  <c r="AW27" i="31"/>
  <c r="S28" i="54"/>
  <c r="CI27" i="28"/>
  <c r="G27" i="26"/>
  <c r="U28" i="54"/>
  <c r="AP28" i="31"/>
  <c r="AI28" i="31"/>
  <c r="AJ29" i="32"/>
  <c r="B17" i="42" l="1"/>
  <c r="BB28" i="28"/>
  <c r="AS28" i="28"/>
  <c r="N30" i="32"/>
  <c r="AO29" i="54"/>
  <c r="Y29" i="54"/>
  <c r="L29" i="32"/>
  <c r="BG30" i="31"/>
  <c r="W29" i="54"/>
  <c r="T28" i="26"/>
  <c r="S28" i="26"/>
  <c r="X29" i="28"/>
  <c r="U29" i="54"/>
  <c r="AR30" i="32"/>
  <c r="AA29" i="28"/>
  <c r="AR29" i="31"/>
  <c r="AM29" i="31"/>
  <c r="AQ29" i="54"/>
  <c r="B30" i="31"/>
  <c r="C30" i="31" s="1"/>
  <c r="J30" i="31"/>
  <c r="O30" i="31"/>
  <c r="AM27" i="28"/>
  <c r="AZ28" i="28"/>
  <c r="AU27" i="28"/>
  <c r="AU31" i="32"/>
  <c r="AT31" i="32"/>
  <c r="AC30" i="54"/>
  <c r="A31" i="54"/>
  <c r="CG30" i="54"/>
  <c r="CK30" i="54"/>
  <c r="O30" i="54"/>
  <c r="CI30" i="54"/>
  <c r="BE30" i="54"/>
  <c r="G30" i="54"/>
  <c r="Y30" i="54"/>
  <c r="BC30" i="54"/>
  <c r="CM29" i="54"/>
  <c r="CK29" i="54"/>
  <c r="AJ30" i="32"/>
  <c r="BC28" i="28"/>
  <c r="BG28" i="28" s="1"/>
  <c r="Z28" i="26"/>
  <c r="BG27" i="28"/>
  <c r="BK29" i="28"/>
  <c r="AJ29" i="28"/>
  <c r="BI29" i="28"/>
  <c r="E29" i="28"/>
  <c r="AU30" i="32"/>
  <c r="AE30" i="32"/>
  <c r="AC29" i="54"/>
  <c r="CG29" i="54"/>
  <c r="AK29" i="54"/>
  <c r="BO29" i="54"/>
  <c r="BK29" i="54"/>
  <c r="S29" i="54"/>
  <c r="G29" i="54"/>
  <c r="BW28" i="28"/>
  <c r="AS28" i="26"/>
  <c r="D28" i="26"/>
  <c r="H28" i="26"/>
  <c r="I28" i="26" s="1"/>
  <c r="AY27" i="28"/>
  <c r="CA29" i="28"/>
  <c r="BY29" i="28"/>
  <c r="AV29" i="28"/>
  <c r="BS28" i="28"/>
  <c r="BD27" i="28"/>
  <c r="I30" i="31"/>
  <c r="BI30" i="31"/>
  <c r="BO28" i="28"/>
  <c r="AF26" i="26"/>
  <c r="J27" i="28"/>
  <c r="AU28" i="31"/>
  <c r="AG30" i="31"/>
  <c r="A32" i="31"/>
  <c r="AA31" i="31"/>
  <c r="BG31" i="31"/>
  <c r="W31" i="31"/>
  <c r="AG31" i="31"/>
  <c r="AY31" i="31"/>
  <c r="BK31" i="31"/>
  <c r="AN30" i="31"/>
  <c r="AO30" i="31" s="1"/>
  <c r="AC27" i="26"/>
  <c r="AS29" i="31"/>
  <c r="T31" i="32"/>
  <c r="J31" i="32"/>
  <c r="S31" i="32"/>
  <c r="BK28" i="28"/>
  <c r="AP29" i="31"/>
  <c r="AI29" i="31"/>
  <c r="O29" i="54"/>
  <c r="BQ29" i="54"/>
  <c r="BM29" i="54"/>
  <c r="S30" i="31"/>
  <c r="BI29" i="54"/>
  <c r="A30" i="26"/>
  <c r="AW29" i="26"/>
  <c r="AS29" i="26"/>
  <c r="AQ29" i="26"/>
  <c r="BU29" i="54"/>
  <c r="S29" i="28"/>
  <c r="Q29" i="28"/>
  <c r="BS29" i="28"/>
  <c r="AR29" i="28"/>
  <c r="BQ29" i="28"/>
  <c r="CI28" i="28"/>
  <c r="AE27" i="26"/>
  <c r="AO29" i="31"/>
  <c r="AH26" i="26"/>
  <c r="AH30" i="31"/>
  <c r="AL30" i="31"/>
  <c r="L30" i="31"/>
  <c r="D30" i="31"/>
  <c r="Q30" i="31"/>
  <c r="E27" i="26"/>
  <c r="A33" i="32"/>
  <c r="AQ32" i="32"/>
  <c r="F31" i="32"/>
  <c r="AD27" i="26"/>
  <c r="BA29" i="54"/>
  <c r="M29" i="54"/>
  <c r="C29" i="31"/>
  <c r="AB30" i="32"/>
  <c r="AG26" i="26"/>
  <c r="BC30" i="31"/>
  <c r="AM30" i="32"/>
  <c r="I27" i="26"/>
  <c r="Y30" i="31"/>
  <c r="BK30" i="31"/>
  <c r="U30" i="31"/>
  <c r="AB27" i="26"/>
  <c r="U27" i="26"/>
  <c r="BE27" i="28"/>
  <c r="AL31" i="32"/>
  <c r="AH28" i="28"/>
  <c r="K29" i="54"/>
  <c r="BW29" i="54"/>
  <c r="X28" i="28"/>
  <c r="W30" i="31"/>
  <c r="K30" i="31"/>
  <c r="K29" i="31"/>
  <c r="C28" i="26"/>
  <c r="X28" i="26"/>
  <c r="Y28" i="26" s="1"/>
  <c r="M28" i="26"/>
  <c r="Q28" i="26"/>
  <c r="AN29" i="28"/>
  <c r="S28" i="28"/>
  <c r="AW28" i="31"/>
  <c r="AC30" i="31"/>
  <c r="Q30" i="32"/>
  <c r="G30" i="32"/>
  <c r="BA28" i="28"/>
  <c r="AO28" i="28"/>
  <c r="M29" i="31"/>
  <c r="AT28" i="31"/>
  <c r="AA30" i="31"/>
  <c r="T30" i="32"/>
  <c r="E28" i="28"/>
  <c r="AQ27" i="28"/>
  <c r="M31" i="32"/>
  <c r="V31" i="32"/>
  <c r="AQ29" i="31"/>
  <c r="AK29" i="31"/>
  <c r="AM29" i="54"/>
  <c r="BE29" i="54"/>
  <c r="AG29" i="54"/>
  <c r="BS29" i="54"/>
  <c r="AV28" i="31"/>
  <c r="AW28" i="26"/>
  <c r="AF29" i="28"/>
  <c r="BA30" i="31"/>
  <c r="CE29" i="54"/>
  <c r="Y27" i="26"/>
  <c r="BM30" i="31"/>
  <c r="AJ30" i="31"/>
  <c r="E29" i="31"/>
  <c r="BF27" i="28"/>
  <c r="BF28" i="28"/>
  <c r="BY30" i="54"/>
  <c r="CE28" i="28"/>
  <c r="AY30" i="31"/>
  <c r="BC29" i="54"/>
  <c r="AA29" i="54"/>
  <c r="CI29" i="54"/>
  <c r="AW29" i="54"/>
  <c r="P30" i="32"/>
  <c r="AI31" i="32"/>
  <c r="AY28" i="26"/>
  <c r="V28" i="26"/>
  <c r="AM28" i="26"/>
  <c r="AA31" i="32"/>
  <c r="CE29" i="28"/>
  <c r="A31" i="28"/>
  <c r="BY30" i="28"/>
  <c r="AE29" i="54"/>
  <c r="O29" i="32"/>
  <c r="CA28" i="28"/>
  <c r="K30" i="54"/>
  <c r="AO28" i="26"/>
  <c r="W30" i="32"/>
  <c r="Q29" i="26" l="1"/>
  <c r="B16" i="42"/>
  <c r="AV30" i="28"/>
  <c r="BW30" i="28"/>
  <c r="BU30" i="28"/>
  <c r="AF30" i="28"/>
  <c r="AH29" i="28"/>
  <c r="P31" i="32"/>
  <c r="L31" i="32" s="1"/>
  <c r="D31" i="32"/>
  <c r="AH27" i="26"/>
  <c r="AB32" i="32"/>
  <c r="W32" i="32"/>
  <c r="M32" i="32"/>
  <c r="V32" i="32"/>
  <c r="S29" i="26"/>
  <c r="A31" i="26"/>
  <c r="AO30" i="26"/>
  <c r="AM30" i="26"/>
  <c r="AS30" i="26"/>
  <c r="AY30" i="26"/>
  <c r="K30" i="26"/>
  <c r="O30" i="26"/>
  <c r="C30" i="26"/>
  <c r="AU30" i="26"/>
  <c r="B31" i="31"/>
  <c r="J31" i="31"/>
  <c r="BC29" i="28"/>
  <c r="AW30" i="28"/>
  <c r="AW29" i="28"/>
  <c r="AU29" i="26"/>
  <c r="AD32" i="32"/>
  <c r="AE31" i="31"/>
  <c r="W30" i="54"/>
  <c r="AG30" i="54"/>
  <c r="AI30" i="54"/>
  <c r="AM28" i="28"/>
  <c r="W28" i="26"/>
  <c r="AQ28" i="28"/>
  <c r="C32" i="32"/>
  <c r="J32" i="32"/>
  <c r="T32" i="32"/>
  <c r="S32" i="32"/>
  <c r="M29" i="26"/>
  <c r="V29" i="26"/>
  <c r="AM29" i="26"/>
  <c r="I31" i="31"/>
  <c r="BW29" i="28"/>
  <c r="AZ29" i="28"/>
  <c r="AM29" i="28"/>
  <c r="AK29" i="28"/>
  <c r="I30" i="54"/>
  <c r="AU30" i="54"/>
  <c r="BO29" i="28"/>
  <c r="O31" i="31"/>
  <c r="E30" i="31"/>
  <c r="AQ30" i="31"/>
  <c r="J28" i="28"/>
  <c r="CI29" i="28"/>
  <c r="AC28" i="26"/>
  <c r="AG28" i="26" s="1"/>
  <c r="BE28" i="28"/>
  <c r="M30" i="31"/>
  <c r="C29" i="26"/>
  <c r="AW29" i="31"/>
  <c r="AL31" i="31"/>
  <c r="AM31" i="31" s="1"/>
  <c r="D31" i="31"/>
  <c r="L31" i="31"/>
  <c r="Q32" i="31"/>
  <c r="O32" i="31"/>
  <c r="U32" i="31"/>
  <c r="AY32" i="31"/>
  <c r="Y32" i="31"/>
  <c r="A33" i="31"/>
  <c r="S31" i="31"/>
  <c r="AY28" i="28"/>
  <c r="AY30" i="54"/>
  <c r="CE30" i="54"/>
  <c r="BI30" i="54"/>
  <c r="AB28" i="26"/>
  <c r="AF28" i="26" s="1"/>
  <c r="U28" i="26"/>
  <c r="AU28" i="28"/>
  <c r="BC31" i="31"/>
  <c r="CE30" i="28"/>
  <c r="CC30" i="28"/>
  <c r="AK30" i="31"/>
  <c r="AM31" i="32"/>
  <c r="AE32" i="32"/>
  <c r="AY29" i="26"/>
  <c r="U31" i="31"/>
  <c r="AN31" i="31"/>
  <c r="BE31" i="31"/>
  <c r="BM31" i="31"/>
  <c r="AE31" i="32"/>
  <c r="Q30" i="28"/>
  <c r="BM30" i="54"/>
  <c r="C30" i="54"/>
  <c r="S30" i="54"/>
  <c r="Q30" i="54"/>
  <c r="BG31" i="54"/>
  <c r="S31" i="54"/>
  <c r="AE31" i="54"/>
  <c r="BO31" i="54"/>
  <c r="A32" i="54"/>
  <c r="CM31" i="54"/>
  <c r="AM31" i="54"/>
  <c r="BS31" i="54"/>
  <c r="BE31" i="54"/>
  <c r="AG31" i="54"/>
  <c r="BA31" i="54"/>
  <c r="CG31" i="54"/>
  <c r="AU31" i="54"/>
  <c r="AW31" i="54"/>
  <c r="BU31" i="54"/>
  <c r="Q31" i="54"/>
  <c r="BK31" i="54"/>
  <c r="AC31" i="54"/>
  <c r="L30" i="32"/>
  <c r="G31" i="32"/>
  <c r="U30" i="54"/>
  <c r="CK30" i="28"/>
  <c r="E30" i="28"/>
  <c r="C30" i="28"/>
  <c r="N29" i="28"/>
  <c r="AR30" i="31"/>
  <c r="AM30" i="31"/>
  <c r="X29" i="26"/>
  <c r="Y29" i="26" s="1"/>
  <c r="AO29" i="26"/>
  <c r="T29" i="26"/>
  <c r="AK29" i="26"/>
  <c r="AT29" i="31"/>
  <c r="AJ31" i="32"/>
  <c r="AG27" i="26"/>
  <c r="AJ31" i="31"/>
  <c r="AK31" i="31" s="1"/>
  <c r="BA31" i="31"/>
  <c r="AA32" i="32"/>
  <c r="CM30" i="54"/>
  <c r="AQ30" i="54"/>
  <c r="CA30" i="54"/>
  <c r="AE30" i="54"/>
  <c r="AM30" i="54"/>
  <c r="CG30" i="28"/>
  <c r="AR30" i="28"/>
  <c r="BQ30" i="28"/>
  <c r="X30" i="28"/>
  <c r="V30" i="28"/>
  <c r="AJ30" i="28"/>
  <c r="BI30" i="28"/>
  <c r="A32" i="28"/>
  <c r="BQ31" i="28"/>
  <c r="C31" i="28"/>
  <c r="BU31" i="28"/>
  <c r="BI31" i="28"/>
  <c r="L31" i="28"/>
  <c r="AF31" i="28"/>
  <c r="AR31" i="32"/>
  <c r="N31" i="32"/>
  <c r="H29" i="28"/>
  <c r="F32" i="32"/>
  <c r="Z29" i="26"/>
  <c r="AA29" i="26" s="1"/>
  <c r="E28" i="26"/>
  <c r="AH31" i="31"/>
  <c r="AI31" i="31" s="1"/>
  <c r="AA30" i="54"/>
  <c r="AW30" i="54"/>
  <c r="BS30" i="54"/>
  <c r="BG30" i="54"/>
  <c r="W31" i="32"/>
  <c r="BA29" i="28"/>
  <c r="AF27" i="26"/>
  <c r="G29" i="26"/>
  <c r="G28" i="26"/>
  <c r="Q31" i="32"/>
  <c r="O31" i="32" s="1"/>
  <c r="A34" i="32"/>
  <c r="AP30" i="31"/>
  <c r="AI30" i="31"/>
  <c r="AI27" i="26"/>
  <c r="BB29" i="28"/>
  <c r="AS29" i="28"/>
  <c r="H29" i="26"/>
  <c r="D29" i="26"/>
  <c r="K29" i="26"/>
  <c r="AO29" i="28"/>
  <c r="BI31" i="31"/>
  <c r="Y31" i="31"/>
  <c r="K31" i="32"/>
  <c r="J29" i="28"/>
  <c r="AK30" i="54"/>
  <c r="BW30" i="54"/>
  <c r="BK30" i="54"/>
  <c r="BU30" i="54"/>
  <c r="AT32" i="32"/>
  <c r="G30" i="31"/>
  <c r="CM29" i="28"/>
  <c r="CC30" i="54"/>
  <c r="AB31" i="32"/>
  <c r="AN30" i="28"/>
  <c r="BM30" i="28"/>
  <c r="AU29" i="31"/>
  <c r="L30" i="28"/>
  <c r="AC29" i="28"/>
  <c r="O30" i="32"/>
  <c r="AD28" i="26"/>
  <c r="AL32" i="32"/>
  <c r="AI32" i="32"/>
  <c r="Q31" i="31"/>
  <c r="O29" i="26"/>
  <c r="BQ30" i="54"/>
  <c r="AS30" i="31"/>
  <c r="AW30" i="31" s="1"/>
  <c r="G31" i="31"/>
  <c r="AC31" i="31"/>
  <c r="AA30" i="28"/>
  <c r="AE28" i="26"/>
  <c r="AI28" i="26" s="1"/>
  <c r="AA28" i="26"/>
  <c r="M30" i="54"/>
  <c r="AS30" i="54"/>
  <c r="BO30" i="54"/>
  <c r="BA30" i="54"/>
  <c r="E30" i="54"/>
  <c r="BD28" i="28"/>
  <c r="AV29" i="31"/>
  <c r="AO30" i="54"/>
  <c r="AC32" i="31" l="1"/>
  <c r="Q30" i="26"/>
  <c r="B15" i="42"/>
  <c r="G30" i="26"/>
  <c r="I32" i="31"/>
  <c r="AJ33" i="32"/>
  <c r="AI33" i="32"/>
  <c r="BO30" i="28"/>
  <c r="AD34" i="32"/>
  <c r="AA34" i="32"/>
  <c r="AQ34" i="32"/>
  <c r="V34" i="32"/>
  <c r="S34" i="32"/>
  <c r="A35" i="32"/>
  <c r="AI34" i="32"/>
  <c r="AL33" i="32"/>
  <c r="AE29" i="26"/>
  <c r="AV30" i="31"/>
  <c r="C31" i="54"/>
  <c r="CA31" i="54"/>
  <c r="E31" i="54"/>
  <c r="BK33" i="31"/>
  <c r="A34" i="31"/>
  <c r="BG33" i="31"/>
  <c r="BC33" i="31"/>
  <c r="AG33" i="31"/>
  <c r="AE33" i="31"/>
  <c r="BA33" i="31"/>
  <c r="AA32" i="31"/>
  <c r="AN32" i="31"/>
  <c r="BE32" i="31"/>
  <c r="E31" i="31"/>
  <c r="CI30" i="28"/>
  <c r="Y31" i="54"/>
  <c r="BD29" i="28"/>
  <c r="C31" i="31"/>
  <c r="S30" i="26"/>
  <c r="AE33" i="32"/>
  <c r="AD33" i="32"/>
  <c r="BK30" i="28"/>
  <c r="J33" i="32"/>
  <c r="S33" i="32"/>
  <c r="AA33" i="32"/>
  <c r="CG31" i="28"/>
  <c r="A33" i="28"/>
  <c r="BU32" i="28"/>
  <c r="Q32" i="28"/>
  <c r="CG32" i="28"/>
  <c r="AA32" i="28"/>
  <c r="BM32" i="28"/>
  <c r="V31" i="28"/>
  <c r="AU30" i="28"/>
  <c r="BB30" i="28"/>
  <c r="BF30" i="28" s="1"/>
  <c r="AQ31" i="31"/>
  <c r="AD29" i="26"/>
  <c r="AH29" i="26" s="1"/>
  <c r="U31" i="54"/>
  <c r="AO31" i="54"/>
  <c r="BI31" i="54"/>
  <c r="BI32" i="31"/>
  <c r="AH32" i="31"/>
  <c r="AL32" i="31"/>
  <c r="BC32" i="31"/>
  <c r="K32" i="32"/>
  <c r="CC31" i="54"/>
  <c r="A32" i="26"/>
  <c r="C31" i="26"/>
  <c r="AW31" i="26"/>
  <c r="AM31" i="26"/>
  <c r="BC30" i="28"/>
  <c r="AR32" i="32"/>
  <c r="Q32" i="32"/>
  <c r="G32" i="32"/>
  <c r="H30" i="28"/>
  <c r="BF29" i="28"/>
  <c r="F33" i="32"/>
  <c r="BE29" i="28"/>
  <c r="AP31" i="31"/>
  <c r="AH28" i="26"/>
  <c r="BY31" i="28"/>
  <c r="AB29" i="26"/>
  <c r="U29" i="26"/>
  <c r="BW31" i="54"/>
  <c r="AS31" i="54"/>
  <c r="I31" i="54"/>
  <c r="AR31" i="31"/>
  <c r="C33" i="32"/>
  <c r="AU29" i="28"/>
  <c r="M33" i="32"/>
  <c r="V33" i="32"/>
  <c r="N31" i="28"/>
  <c r="H31" i="28"/>
  <c r="AR31" i="28"/>
  <c r="AU32" i="32"/>
  <c r="O31" i="54"/>
  <c r="AY32" i="54"/>
  <c r="AQ32" i="54"/>
  <c r="AI32" i="54"/>
  <c r="CI32" i="54"/>
  <c r="Q32" i="54"/>
  <c r="CG32" i="54"/>
  <c r="CE32" i="54"/>
  <c r="K32" i="54"/>
  <c r="M32" i="54"/>
  <c r="A33" i="54"/>
  <c r="W32" i="54"/>
  <c r="AU32" i="54"/>
  <c r="AS31" i="31"/>
  <c r="AO31" i="31"/>
  <c r="AG32" i="31"/>
  <c r="BK32" i="31"/>
  <c r="I29" i="26"/>
  <c r="K31" i="54"/>
  <c r="AE32" i="31"/>
  <c r="T30" i="26"/>
  <c r="AK30" i="26"/>
  <c r="S30" i="28"/>
  <c r="AJ32" i="32"/>
  <c r="BA30" i="28"/>
  <c r="BE30" i="28" s="1"/>
  <c r="BM31" i="28"/>
  <c r="E29" i="26"/>
  <c r="AA31" i="28"/>
  <c r="AK31" i="54"/>
  <c r="AI31" i="54"/>
  <c r="BQ31" i="54"/>
  <c r="AY31" i="54"/>
  <c r="BM32" i="31"/>
  <c r="B32" i="31"/>
  <c r="J32" i="31"/>
  <c r="K32" i="31" s="1"/>
  <c r="V30" i="26"/>
  <c r="N32" i="32"/>
  <c r="W29" i="26"/>
  <c r="BS30" i="28"/>
  <c r="AU30" i="31"/>
  <c r="N30" i="28"/>
  <c r="AT33" i="32"/>
  <c r="AJ31" i="28"/>
  <c r="AK31" i="28" s="1"/>
  <c r="AM32" i="32"/>
  <c r="D33" i="32"/>
  <c r="CK31" i="28"/>
  <c r="Q31" i="28"/>
  <c r="M31" i="54"/>
  <c r="CE31" i="54"/>
  <c r="L32" i="31"/>
  <c r="M32" i="31" s="1"/>
  <c r="D32" i="31"/>
  <c r="E32" i="31" s="1"/>
  <c r="AS30" i="28"/>
  <c r="BG29" i="28"/>
  <c r="M30" i="26"/>
  <c r="AC30" i="28"/>
  <c r="BW31" i="28"/>
  <c r="AV31" i="28"/>
  <c r="AZ30" i="28"/>
  <c r="AK30" i="28"/>
  <c r="CA30" i="28"/>
  <c r="W31" i="54"/>
  <c r="AQ31" i="54"/>
  <c r="CK31" i="54"/>
  <c r="AA31" i="54"/>
  <c r="BC31" i="54"/>
  <c r="CC31" i="28"/>
  <c r="AO30" i="28"/>
  <c r="AJ32" i="31"/>
  <c r="BA32" i="31"/>
  <c r="AQ29" i="28"/>
  <c r="P32" i="32"/>
  <c r="AY29" i="28"/>
  <c r="H30" i="26"/>
  <c r="D30" i="26"/>
  <c r="X30" i="26"/>
  <c r="Y30" i="26" s="1"/>
  <c r="D32" i="32"/>
  <c r="BG32" i="31"/>
  <c r="AT30" i="31"/>
  <c r="AN31" i="28"/>
  <c r="AO31" i="28" s="1"/>
  <c r="CM30" i="28"/>
  <c r="BM31" i="54"/>
  <c r="BY31" i="54"/>
  <c r="CI31" i="54"/>
  <c r="G31" i="54"/>
  <c r="AH30" i="28"/>
  <c r="S32" i="31"/>
  <c r="W32" i="31"/>
  <c r="M31" i="31"/>
  <c r="AQ33" i="32"/>
  <c r="AC29" i="26"/>
  <c r="K31" i="31"/>
  <c r="Z30" i="26"/>
  <c r="AQ30" i="26"/>
  <c r="AW30" i="26"/>
  <c r="B14" i="42" l="1"/>
  <c r="I33" i="31"/>
  <c r="G31" i="26"/>
  <c r="AE30" i="26"/>
  <c r="AI30" i="26" s="1"/>
  <c r="AA30" i="26"/>
  <c r="E30" i="26"/>
  <c r="I30" i="26"/>
  <c r="AW31" i="31"/>
  <c r="AA32" i="54"/>
  <c r="CM31" i="28"/>
  <c r="AS32" i="54"/>
  <c r="Q33" i="32"/>
  <c r="G33" i="32"/>
  <c r="S31" i="26"/>
  <c r="AR32" i="31"/>
  <c r="AM32" i="31"/>
  <c r="V32" i="28"/>
  <c r="A34" i="28"/>
  <c r="C33" i="28"/>
  <c r="L33" i="28"/>
  <c r="BY33" i="28"/>
  <c r="AB33" i="32"/>
  <c r="AH33" i="31"/>
  <c r="AY33" i="31"/>
  <c r="U33" i="31"/>
  <c r="BI33" i="31"/>
  <c r="AU34" i="32"/>
  <c r="AT34" i="32"/>
  <c r="BO31" i="28"/>
  <c r="AC30" i="26"/>
  <c r="W30" i="26"/>
  <c r="BC31" i="28"/>
  <c r="AW31" i="28"/>
  <c r="BK32" i="54"/>
  <c r="S32" i="54"/>
  <c r="N33" i="32"/>
  <c r="AF29" i="26"/>
  <c r="AM30" i="28"/>
  <c r="BA31" i="28"/>
  <c r="BE31" i="28" s="1"/>
  <c r="AD30" i="26"/>
  <c r="I32" i="54"/>
  <c r="C32" i="54"/>
  <c r="AC31" i="28"/>
  <c r="CC32" i="54"/>
  <c r="A33" i="26"/>
  <c r="AO32" i="26"/>
  <c r="AY32" i="26"/>
  <c r="AM32" i="26"/>
  <c r="AS32" i="26"/>
  <c r="K32" i="26"/>
  <c r="AQ32" i="26"/>
  <c r="AO32" i="54"/>
  <c r="AU31" i="31"/>
  <c r="AN32" i="28"/>
  <c r="S32" i="28"/>
  <c r="Y33" i="31"/>
  <c r="AM33" i="32"/>
  <c r="AM32" i="54"/>
  <c r="BE32" i="54"/>
  <c r="CM32" i="54"/>
  <c r="CA32" i="54"/>
  <c r="AH31" i="28"/>
  <c r="AU31" i="26"/>
  <c r="Z31" i="26"/>
  <c r="AQ31" i="26"/>
  <c r="C32" i="28"/>
  <c r="AJ32" i="28"/>
  <c r="BK32" i="28"/>
  <c r="BI32" i="28"/>
  <c r="E31" i="28"/>
  <c r="AS32" i="31"/>
  <c r="AO32" i="31"/>
  <c r="AA33" i="31"/>
  <c r="AN33" i="31"/>
  <c r="BE33" i="31"/>
  <c r="W33" i="31"/>
  <c r="C34" i="32"/>
  <c r="C32" i="31"/>
  <c r="BA32" i="54"/>
  <c r="O32" i="54"/>
  <c r="BU32" i="54"/>
  <c r="BI32" i="54"/>
  <c r="G32" i="54"/>
  <c r="BB31" i="28"/>
  <c r="AS31" i="28"/>
  <c r="AY31" i="26"/>
  <c r="Q31" i="26"/>
  <c r="AF32" i="28"/>
  <c r="AV32" i="28"/>
  <c r="AW32" i="28" s="1"/>
  <c r="T33" i="32"/>
  <c r="AJ33" i="31"/>
  <c r="AL33" i="31"/>
  <c r="AI29" i="26"/>
  <c r="A36" i="32"/>
  <c r="S35" i="32"/>
  <c r="BY32" i="54"/>
  <c r="AU33" i="32"/>
  <c r="BS31" i="28"/>
  <c r="G32" i="31"/>
  <c r="BG30" i="28"/>
  <c r="T31" i="26"/>
  <c r="U31" i="26" s="1"/>
  <c r="AK31" i="26"/>
  <c r="H31" i="26"/>
  <c r="D31" i="26"/>
  <c r="K31" i="26"/>
  <c r="BM32" i="54"/>
  <c r="BY32" i="28"/>
  <c r="CK32" i="28"/>
  <c r="K33" i="32"/>
  <c r="BK31" i="28"/>
  <c r="AC33" i="31"/>
  <c r="BQ32" i="54"/>
  <c r="AV31" i="31"/>
  <c r="X31" i="28"/>
  <c r="J34" i="32"/>
  <c r="K34" i="32" s="1"/>
  <c r="F34" i="32"/>
  <c r="BW32" i="54"/>
  <c r="AQ32" i="31"/>
  <c r="AK32" i="31"/>
  <c r="CK32" i="54"/>
  <c r="BD30" i="28"/>
  <c r="S31" i="28"/>
  <c r="BO32" i="54"/>
  <c r="U30" i="26"/>
  <c r="AY30" i="28"/>
  <c r="V31" i="26"/>
  <c r="AS31" i="26"/>
  <c r="AP32" i="31"/>
  <c r="AI32" i="31"/>
  <c r="AR32" i="28"/>
  <c r="AS32" i="28" s="1"/>
  <c r="BQ32" i="28"/>
  <c r="CI31" i="28"/>
  <c r="S33" i="31"/>
  <c r="BM33" i="31"/>
  <c r="AL34" i="32"/>
  <c r="Y32" i="54"/>
  <c r="O33" i="54"/>
  <c r="CC33" i="54"/>
  <c r="AM33" i="54"/>
  <c r="AA33" i="54"/>
  <c r="AK33" i="54"/>
  <c r="CK33" i="54"/>
  <c r="AU33" i="54"/>
  <c r="BU33" i="54"/>
  <c r="M33" i="54"/>
  <c r="A34" i="54"/>
  <c r="BC32" i="54"/>
  <c r="CA31" i="28"/>
  <c r="P33" i="32"/>
  <c r="AZ31" i="28"/>
  <c r="BG32" i="54"/>
  <c r="AW32" i="54"/>
  <c r="AC32" i="54"/>
  <c r="AT31" i="31"/>
  <c r="O31" i="26"/>
  <c r="AG32" i="54"/>
  <c r="AG29" i="26"/>
  <c r="A35" i="31"/>
  <c r="CC32" i="28"/>
  <c r="M34" i="32"/>
  <c r="AQ30" i="28"/>
  <c r="AB30" i="26"/>
  <c r="E32" i="54"/>
  <c r="AK32" i="54"/>
  <c r="BS32" i="54"/>
  <c r="W33" i="32"/>
  <c r="J30" i="28"/>
  <c r="O32" i="32"/>
  <c r="L32" i="32"/>
  <c r="X31" i="26"/>
  <c r="AO31" i="26"/>
  <c r="M31" i="26"/>
  <c r="AR33" i="32"/>
  <c r="AE32" i="54"/>
  <c r="U32" i="54"/>
  <c r="L32" i="28"/>
  <c r="B33" i="31"/>
  <c r="J33" i="31"/>
  <c r="O33" i="31"/>
  <c r="D33" i="31"/>
  <c r="L33" i="31"/>
  <c r="Q33" i="31"/>
  <c r="CE31" i="28"/>
  <c r="Q32" i="26" l="1"/>
  <c r="B13" i="42"/>
  <c r="G32" i="26"/>
  <c r="Y34" i="31"/>
  <c r="S34" i="31"/>
  <c r="AE33" i="54"/>
  <c r="K33" i="31"/>
  <c r="CE32" i="28"/>
  <c r="D34" i="31"/>
  <c r="L34" i="31"/>
  <c r="M34" i="31" s="1"/>
  <c r="Q34" i="31"/>
  <c r="AE34" i="31"/>
  <c r="G34" i="31"/>
  <c r="BE33" i="54"/>
  <c r="AM31" i="28"/>
  <c r="I33" i="54"/>
  <c r="BS33" i="54"/>
  <c r="AT32" i="31"/>
  <c r="G35" i="32"/>
  <c r="F35" i="32"/>
  <c r="AR33" i="31"/>
  <c r="BC32" i="28"/>
  <c r="E32" i="28"/>
  <c r="A34" i="26"/>
  <c r="AS33" i="26"/>
  <c r="BW33" i="28"/>
  <c r="AV33" i="28"/>
  <c r="AW33" i="28" s="1"/>
  <c r="BU33" i="28"/>
  <c r="Q33" i="28"/>
  <c r="A35" i="28"/>
  <c r="BI34" i="28"/>
  <c r="CG34" i="28"/>
  <c r="CC34" i="28"/>
  <c r="BU34" i="28"/>
  <c r="AF34" i="28"/>
  <c r="S32" i="26"/>
  <c r="N32" i="28"/>
  <c r="AG34" i="31"/>
  <c r="BK34" i="31"/>
  <c r="BM33" i="54"/>
  <c r="BG33" i="54"/>
  <c r="AW33" i="54"/>
  <c r="CA32" i="28"/>
  <c r="AB31" i="26"/>
  <c r="AR35" i="32"/>
  <c r="AQ35" i="32"/>
  <c r="BA33" i="54"/>
  <c r="AW32" i="31"/>
  <c r="AE31" i="26"/>
  <c r="Z32" i="26"/>
  <c r="AA32" i="26" s="1"/>
  <c r="U33" i="54"/>
  <c r="BW32" i="28"/>
  <c r="CE33" i="54"/>
  <c r="BO32" i="28"/>
  <c r="AR33" i="28"/>
  <c r="AS33" i="28" s="1"/>
  <c r="BQ33" i="28"/>
  <c r="N33" i="28"/>
  <c r="AA31" i="26"/>
  <c r="BY33" i="54"/>
  <c r="AC34" i="31"/>
  <c r="N34" i="32"/>
  <c r="AH34" i="31"/>
  <c r="AY34" i="31"/>
  <c r="W33" i="54"/>
  <c r="AY33" i="54"/>
  <c r="AS33" i="54"/>
  <c r="AC33" i="54"/>
  <c r="BQ33" i="54"/>
  <c r="AG33" i="54"/>
  <c r="T34" i="32"/>
  <c r="J35" i="32"/>
  <c r="K35" i="32" s="1"/>
  <c r="D35" i="32"/>
  <c r="C35" i="32"/>
  <c r="AS33" i="31"/>
  <c r="AO33" i="54"/>
  <c r="BA32" i="28"/>
  <c r="BE32" i="28" s="1"/>
  <c r="H32" i="26"/>
  <c r="D32" i="26"/>
  <c r="E32" i="26" s="1"/>
  <c r="AU32" i="26"/>
  <c r="AH30" i="26"/>
  <c r="AN33" i="28"/>
  <c r="BM33" i="28"/>
  <c r="CI32" i="28"/>
  <c r="O33" i="32"/>
  <c r="W34" i="32"/>
  <c r="BG34" i="31"/>
  <c r="L33" i="32"/>
  <c r="AR34" i="32"/>
  <c r="E33" i="31"/>
  <c r="U34" i="31"/>
  <c r="BC33" i="54"/>
  <c r="S33" i="54"/>
  <c r="AC31" i="26"/>
  <c r="AG31" i="26" s="1"/>
  <c r="W31" i="26"/>
  <c r="CM32" i="28"/>
  <c r="AL35" i="32"/>
  <c r="AT35" i="32"/>
  <c r="K33" i="54"/>
  <c r="AQ33" i="31"/>
  <c r="AU33" i="31" s="1"/>
  <c r="AO32" i="28"/>
  <c r="AZ32" i="28"/>
  <c r="BD32" i="28" s="1"/>
  <c r="AK32" i="28"/>
  <c r="C32" i="26"/>
  <c r="T32" i="26"/>
  <c r="AK32" i="26"/>
  <c r="AF30" i="26"/>
  <c r="CG33" i="28"/>
  <c r="V33" i="28"/>
  <c r="AM33" i="31"/>
  <c r="H32" i="28"/>
  <c r="AD31" i="26"/>
  <c r="M33" i="31"/>
  <c r="AA34" i="31"/>
  <c r="W34" i="31"/>
  <c r="AN34" i="31"/>
  <c r="BE35" i="31"/>
  <c r="A36" i="31"/>
  <c r="BC35" i="31"/>
  <c r="BA35" i="31"/>
  <c r="AY35" i="31"/>
  <c r="AE35" i="31"/>
  <c r="O35" i="31"/>
  <c r="H33" i="28"/>
  <c r="BQ34" i="54"/>
  <c r="CK34" i="54"/>
  <c r="BY34" i="54"/>
  <c r="O34" i="54"/>
  <c r="S34" i="54"/>
  <c r="BI34" i="54"/>
  <c r="BK34" i="54"/>
  <c r="AY34" i="54"/>
  <c r="W34" i="54"/>
  <c r="AO34" i="54"/>
  <c r="BE34" i="54"/>
  <c r="BW34" i="54"/>
  <c r="A35" i="54"/>
  <c r="CM34" i="54"/>
  <c r="CE34" i="54"/>
  <c r="U34" i="54"/>
  <c r="Q34" i="54"/>
  <c r="C34" i="54"/>
  <c r="CM33" i="54"/>
  <c r="BI33" i="54"/>
  <c r="I31" i="26"/>
  <c r="BS32" i="28"/>
  <c r="AA35" i="32"/>
  <c r="AD35" i="32"/>
  <c r="AH32" i="28"/>
  <c r="E33" i="54"/>
  <c r="E31" i="26"/>
  <c r="AU32" i="31"/>
  <c r="M32" i="26"/>
  <c r="AQ31" i="28"/>
  <c r="AF33" i="28"/>
  <c r="AW32" i="26"/>
  <c r="C33" i="31"/>
  <c r="G33" i="31"/>
  <c r="AL34" i="31"/>
  <c r="O34" i="31"/>
  <c r="AJ34" i="31"/>
  <c r="AK34" i="31" s="1"/>
  <c r="BA34" i="31"/>
  <c r="BK33" i="54"/>
  <c r="Q33" i="54"/>
  <c r="C33" i="54"/>
  <c r="BB32" i="28"/>
  <c r="BF32" i="28" s="1"/>
  <c r="BW33" i="54"/>
  <c r="A37" i="32"/>
  <c r="AA36" i="32"/>
  <c r="P34" i="32"/>
  <c r="D34" i="32"/>
  <c r="AO33" i="31"/>
  <c r="X32" i="26"/>
  <c r="CG33" i="54"/>
  <c r="CC33" i="28"/>
  <c r="X32" i="28"/>
  <c r="BM34" i="31"/>
  <c r="J34" i="31"/>
  <c r="B34" i="31"/>
  <c r="AI33" i="54"/>
  <c r="G33" i="54"/>
  <c r="AM34" i="32"/>
  <c r="M35" i="32"/>
  <c r="V35" i="32"/>
  <c r="BC34" i="31"/>
  <c r="AE34" i="32"/>
  <c r="BF31" i="28"/>
  <c r="BE34" i="31"/>
  <c r="AB34" i="32"/>
  <c r="O32" i="26"/>
  <c r="Y31" i="26"/>
  <c r="AY31" i="28"/>
  <c r="BI34" i="31"/>
  <c r="CK33" i="28"/>
  <c r="AV32" i="31"/>
  <c r="BD31" i="28"/>
  <c r="CI33" i="54"/>
  <c r="BO33" i="54"/>
  <c r="Q34" i="32"/>
  <c r="G34" i="32"/>
  <c r="AI35" i="32"/>
  <c r="AU31" i="28"/>
  <c r="AJ34" i="32"/>
  <c r="J31" i="28"/>
  <c r="J32" i="28"/>
  <c r="AQ33" i="54"/>
  <c r="V32" i="26"/>
  <c r="AC32" i="28"/>
  <c r="BG31" i="28"/>
  <c r="AG30" i="26"/>
  <c r="AP33" i="31"/>
  <c r="AI33" i="31"/>
  <c r="AA33" i="28"/>
  <c r="AJ33" i="28"/>
  <c r="AK33" i="28" s="1"/>
  <c r="BI33" i="28"/>
  <c r="Y33" i="54"/>
  <c r="CA33" i="54"/>
  <c r="AK33" i="31"/>
  <c r="Q33" i="26" l="1"/>
  <c r="AC35" i="31"/>
  <c r="B12" i="42"/>
  <c r="G33" i="26"/>
  <c r="G35" i="31"/>
  <c r="AA34" i="54"/>
  <c r="AS34" i="31"/>
  <c r="AH31" i="26"/>
  <c r="X33" i="28"/>
  <c r="U35" i="31"/>
  <c r="AW33" i="31"/>
  <c r="AN34" i="28"/>
  <c r="BM34" i="28"/>
  <c r="BK34" i="28"/>
  <c r="AJ34" i="28"/>
  <c r="AK34" i="28" s="1"/>
  <c r="M33" i="26"/>
  <c r="Z33" i="26"/>
  <c r="AQ33" i="26"/>
  <c r="S33" i="26"/>
  <c r="Q35" i="32"/>
  <c r="O35" i="32" s="1"/>
  <c r="E34" i="31"/>
  <c r="W35" i="32"/>
  <c r="AQ34" i="54"/>
  <c r="AD32" i="26"/>
  <c r="Y32" i="26"/>
  <c r="G34" i="54"/>
  <c r="J35" i="31"/>
  <c r="K35" i="31" s="1"/>
  <c r="B35" i="31"/>
  <c r="C35" i="31" s="1"/>
  <c r="BM35" i="31"/>
  <c r="AU35" i="32"/>
  <c r="AS34" i="54"/>
  <c r="CI33" i="28"/>
  <c r="BO33" i="28"/>
  <c r="BA34" i="54"/>
  <c r="P35" i="32"/>
  <c r="AQ36" i="32"/>
  <c r="AF31" i="26"/>
  <c r="CG34" i="54"/>
  <c r="V34" i="28"/>
  <c r="CA34" i="28"/>
  <c r="BY34" i="28"/>
  <c r="Q34" i="28"/>
  <c r="BC33" i="28"/>
  <c r="AY33" i="28"/>
  <c r="AY33" i="26"/>
  <c r="C33" i="26"/>
  <c r="CC34" i="54"/>
  <c r="AK34" i="54"/>
  <c r="BM34" i="54"/>
  <c r="M34" i="54"/>
  <c r="I34" i="31"/>
  <c r="AG34" i="54"/>
  <c r="BI35" i="31"/>
  <c r="AL35" i="31"/>
  <c r="AM35" i="31" s="1"/>
  <c r="CA33" i="28"/>
  <c r="AP34" i="31"/>
  <c r="AT34" i="31" s="1"/>
  <c r="AI34" i="31"/>
  <c r="I32" i="26"/>
  <c r="AR34" i="28"/>
  <c r="AS34" i="28" s="1"/>
  <c r="BQ34" i="28"/>
  <c r="CM34" i="28"/>
  <c r="CK34" i="28"/>
  <c r="T33" i="26"/>
  <c r="AK33" i="26"/>
  <c r="AM32" i="28"/>
  <c r="BK33" i="28"/>
  <c r="L34" i="32"/>
  <c r="AU32" i="28"/>
  <c r="AD36" i="32"/>
  <c r="E33" i="28"/>
  <c r="AZ33" i="28"/>
  <c r="BD33" i="28" s="1"/>
  <c r="AM33" i="28"/>
  <c r="AJ35" i="32"/>
  <c r="K34" i="31"/>
  <c r="AQ37" i="32"/>
  <c r="AL37" i="32"/>
  <c r="AT37" i="32"/>
  <c r="A38" i="32"/>
  <c r="S37" i="32"/>
  <c r="F37" i="32"/>
  <c r="C34" i="31"/>
  <c r="BC34" i="54"/>
  <c r="AU35" i="54"/>
  <c r="CI35" i="54"/>
  <c r="AA35" i="54"/>
  <c r="A36" i="54"/>
  <c r="BQ35" i="54"/>
  <c r="Q35" i="54"/>
  <c r="M35" i="54"/>
  <c r="AQ35" i="54"/>
  <c r="BU35" i="54"/>
  <c r="AI35" i="54"/>
  <c r="BG35" i="54"/>
  <c r="AC35" i="54"/>
  <c r="AW35" i="54"/>
  <c r="S35" i="54"/>
  <c r="BE35" i="54"/>
  <c r="BC35" i="54"/>
  <c r="E34" i="54"/>
  <c r="BS34" i="54"/>
  <c r="L35" i="31"/>
  <c r="D35" i="31"/>
  <c r="U36" i="31"/>
  <c r="Q36" i="31"/>
  <c r="S36" i="31"/>
  <c r="AY36" i="31"/>
  <c r="BE36" i="31"/>
  <c r="AE36" i="31"/>
  <c r="A37" i="31"/>
  <c r="W35" i="31"/>
  <c r="AB32" i="26"/>
  <c r="U32" i="26"/>
  <c r="AM34" i="54"/>
  <c r="BG35" i="31"/>
  <c r="O34" i="32"/>
  <c r="I34" i="54"/>
  <c r="V33" i="26"/>
  <c r="AV33" i="31"/>
  <c r="CA34" i="54"/>
  <c r="J36" i="32"/>
  <c r="BU34" i="54"/>
  <c r="AJ36" i="32"/>
  <c r="AI36" i="32"/>
  <c r="AQ34" i="31"/>
  <c r="AC32" i="26"/>
  <c r="AG32" i="26" s="1"/>
  <c r="W32" i="26"/>
  <c r="CM33" i="28"/>
  <c r="Y34" i="54"/>
  <c r="AA35" i="31"/>
  <c r="AH35" i="31"/>
  <c r="Y35" i="31"/>
  <c r="N35" i="32"/>
  <c r="S36" i="32"/>
  <c r="BB33" i="28"/>
  <c r="C34" i="28"/>
  <c r="S33" i="28"/>
  <c r="AU33" i="26"/>
  <c r="Q35" i="31"/>
  <c r="AL36" i="32"/>
  <c r="BK35" i="31"/>
  <c r="I35" i="31"/>
  <c r="AN35" i="31"/>
  <c r="AO35" i="31" s="1"/>
  <c r="AM35" i="32"/>
  <c r="AQ32" i="28"/>
  <c r="AO34" i="31"/>
  <c r="BS33" i="28"/>
  <c r="AI31" i="26"/>
  <c r="AE35" i="32"/>
  <c r="AG35" i="31"/>
  <c r="AA34" i="28"/>
  <c r="L34" i="28"/>
  <c r="X33" i="26"/>
  <c r="AO33" i="26"/>
  <c r="D33" i="26"/>
  <c r="H33" i="26"/>
  <c r="K33" i="26"/>
  <c r="AM33" i="26"/>
  <c r="BG34" i="54"/>
  <c r="C36" i="32"/>
  <c r="K34" i="54"/>
  <c r="CI34" i="54"/>
  <c r="AC34" i="54"/>
  <c r="T35" i="32"/>
  <c r="AE34" i="54"/>
  <c r="AW34" i="54"/>
  <c r="A36" i="28"/>
  <c r="CC35" i="28"/>
  <c r="BU35" i="28"/>
  <c r="AC33" i="28"/>
  <c r="AW33" i="26"/>
  <c r="O33" i="26"/>
  <c r="AY32" i="28"/>
  <c r="S35" i="31"/>
  <c r="AU34" i="54"/>
  <c r="M36" i="32"/>
  <c r="V36" i="32"/>
  <c r="AR34" i="31"/>
  <c r="AV34" i="31" s="1"/>
  <c r="AT33" i="31"/>
  <c r="AI34" i="54"/>
  <c r="CE33" i="28"/>
  <c r="F36" i="32"/>
  <c r="AH33" i="28"/>
  <c r="AJ35" i="31"/>
  <c r="AB35" i="32"/>
  <c r="AT36" i="32"/>
  <c r="AM34" i="31"/>
  <c r="BA33" i="28"/>
  <c r="AO33" i="28"/>
  <c r="BO34" i="54"/>
  <c r="AE32" i="26"/>
  <c r="AV34" i="28"/>
  <c r="A35" i="26"/>
  <c r="BG32" i="28"/>
  <c r="B11" i="42" l="1"/>
  <c r="G36" i="31"/>
  <c r="Z34" i="26"/>
  <c r="BC34" i="28"/>
  <c r="AW34" i="28"/>
  <c r="BE33" i="28"/>
  <c r="O34" i="26"/>
  <c r="S34" i="26"/>
  <c r="BW34" i="28"/>
  <c r="AC34" i="28"/>
  <c r="AS35" i="31"/>
  <c r="AW35" i="31" s="1"/>
  <c r="AC36" i="31"/>
  <c r="AH36" i="31"/>
  <c r="BK35" i="54"/>
  <c r="AM35" i="54"/>
  <c r="CC35" i="54"/>
  <c r="M37" i="32"/>
  <c r="V37" i="32"/>
  <c r="CE34" i="28"/>
  <c r="AZ34" i="28"/>
  <c r="BD34" i="28" s="1"/>
  <c r="AW34" i="26"/>
  <c r="AQ33" i="28"/>
  <c r="AQ35" i="31"/>
  <c r="AU35" i="31" s="1"/>
  <c r="AK35" i="31"/>
  <c r="AH34" i="28"/>
  <c r="AD33" i="26"/>
  <c r="H34" i="28"/>
  <c r="S34" i="28"/>
  <c r="L36" i="31"/>
  <c r="D36" i="31"/>
  <c r="E36" i="31" s="1"/>
  <c r="G35" i="54"/>
  <c r="CA35" i="54"/>
  <c r="AD37" i="32"/>
  <c r="BM36" i="31"/>
  <c r="CM35" i="54"/>
  <c r="AE33" i="26"/>
  <c r="AI33" i="26" s="1"/>
  <c r="AA33" i="26"/>
  <c r="M34" i="26"/>
  <c r="CI34" i="28"/>
  <c r="AI32" i="26"/>
  <c r="S35" i="28"/>
  <c r="A37" i="28"/>
  <c r="CG36" i="28"/>
  <c r="BY36" i="28"/>
  <c r="AF36" i="28"/>
  <c r="CK36" i="28"/>
  <c r="C36" i="28"/>
  <c r="V36" i="28"/>
  <c r="BM36" i="28"/>
  <c r="BI36" i="28"/>
  <c r="CC36" i="28"/>
  <c r="L36" i="28"/>
  <c r="D34" i="26"/>
  <c r="H34" i="26"/>
  <c r="K34" i="26"/>
  <c r="AF35" i="28"/>
  <c r="AR36" i="32"/>
  <c r="T36" i="32"/>
  <c r="BI36" i="31"/>
  <c r="BG36" i="31"/>
  <c r="I35" i="54"/>
  <c r="BO35" i="54"/>
  <c r="AY35" i="54"/>
  <c r="BI35" i="54"/>
  <c r="CK35" i="54"/>
  <c r="J33" i="28"/>
  <c r="BS34" i="28"/>
  <c r="AR35" i="31"/>
  <c r="BO34" i="28"/>
  <c r="AW34" i="31"/>
  <c r="Q35" i="28"/>
  <c r="BO35" i="28"/>
  <c r="AN35" i="28"/>
  <c r="BM35" i="28"/>
  <c r="AY34" i="26"/>
  <c r="L35" i="28"/>
  <c r="AU34" i="26"/>
  <c r="N34" i="28"/>
  <c r="AP35" i="31"/>
  <c r="AI35" i="31"/>
  <c r="E34" i="28"/>
  <c r="C34" i="26"/>
  <c r="A36" i="26"/>
  <c r="S35" i="26"/>
  <c r="Q35" i="26"/>
  <c r="AY35" i="26"/>
  <c r="O35" i="26"/>
  <c r="AU35" i="26"/>
  <c r="AS35" i="26"/>
  <c r="AK35" i="26"/>
  <c r="N36" i="32"/>
  <c r="AV35" i="28"/>
  <c r="AW35" i="28" s="1"/>
  <c r="E35" i="28"/>
  <c r="Y33" i="26"/>
  <c r="AA35" i="28"/>
  <c r="C35" i="28"/>
  <c r="K36" i="32"/>
  <c r="W36" i="31"/>
  <c r="AE35" i="54"/>
  <c r="BW35" i="54"/>
  <c r="E35" i="54"/>
  <c r="AA38" i="32"/>
  <c r="V38" i="32"/>
  <c r="A39" i="32"/>
  <c r="U35" i="54"/>
  <c r="BB34" i="28"/>
  <c r="AI36" i="31"/>
  <c r="K35" i="54"/>
  <c r="BG33" i="28"/>
  <c r="Y36" i="31"/>
  <c r="T34" i="26"/>
  <c r="AK34" i="26"/>
  <c r="AM36" i="32"/>
  <c r="X34" i="26"/>
  <c r="AO34" i="26"/>
  <c r="W36" i="32"/>
  <c r="CA35" i="28"/>
  <c r="CE35" i="28"/>
  <c r="I33" i="26"/>
  <c r="AC33" i="26"/>
  <c r="J36" i="31"/>
  <c r="B36" i="31"/>
  <c r="O36" i="31"/>
  <c r="C35" i="54"/>
  <c r="BM35" i="54"/>
  <c r="CE35" i="54"/>
  <c r="CA36" i="54"/>
  <c r="AA36" i="54"/>
  <c r="AS36" i="54"/>
  <c r="BA36" i="54"/>
  <c r="AW36" i="54"/>
  <c r="S36" i="54"/>
  <c r="BY36" i="54"/>
  <c r="BE36" i="54"/>
  <c r="A37" i="54"/>
  <c r="O36" i="54"/>
  <c r="AU36" i="54"/>
  <c r="O35" i="54"/>
  <c r="AI37" i="32"/>
  <c r="CK35" i="28"/>
  <c r="V34" i="26"/>
  <c r="AM34" i="26"/>
  <c r="Q34" i="26"/>
  <c r="AJ35" i="28"/>
  <c r="BI35" i="28"/>
  <c r="CG35" i="28"/>
  <c r="P36" i="32"/>
  <c r="D36" i="32"/>
  <c r="E33" i="26"/>
  <c r="BF33" i="28"/>
  <c r="AF32" i="26"/>
  <c r="AL36" i="31"/>
  <c r="BC36" i="31"/>
  <c r="AK35" i="54"/>
  <c r="BA35" i="54"/>
  <c r="AO35" i="54"/>
  <c r="W35" i="54"/>
  <c r="AS35" i="54"/>
  <c r="AB36" i="32"/>
  <c r="X34" i="28"/>
  <c r="L35" i="32"/>
  <c r="BA34" i="28"/>
  <c r="AO34" i="28"/>
  <c r="AG35" i="54"/>
  <c r="AU36" i="32"/>
  <c r="AU33" i="28"/>
  <c r="AU34" i="31"/>
  <c r="AN36" i="31"/>
  <c r="AA36" i="31"/>
  <c r="E35" i="31"/>
  <c r="AA37" i="32"/>
  <c r="AS34" i="26"/>
  <c r="BK36" i="31"/>
  <c r="C37" i="32"/>
  <c r="AQ34" i="26"/>
  <c r="X35" i="28"/>
  <c r="V35" i="28"/>
  <c r="Q36" i="32"/>
  <c r="G36" i="32"/>
  <c r="AR35" i="28"/>
  <c r="BS35" i="28"/>
  <c r="BQ35" i="28"/>
  <c r="BQ36" i="28"/>
  <c r="BI37" i="31"/>
  <c r="A38" i="31"/>
  <c r="BA37" i="31"/>
  <c r="BC37" i="31"/>
  <c r="O37" i="31"/>
  <c r="AJ36" i="31"/>
  <c r="BA36" i="31"/>
  <c r="M35" i="31"/>
  <c r="Y35" i="54"/>
  <c r="BY35" i="54"/>
  <c r="BS35" i="54"/>
  <c r="J37" i="32"/>
  <c r="AE36" i="32"/>
  <c r="AB33" i="26"/>
  <c r="U33" i="26"/>
  <c r="CG35" i="54"/>
  <c r="BY35" i="28"/>
  <c r="AG36" i="31"/>
  <c r="AH32" i="26"/>
  <c r="W33" i="26"/>
  <c r="B10" i="42" l="1"/>
  <c r="BK37" i="31"/>
  <c r="AH37" i="31"/>
  <c r="Q36" i="54"/>
  <c r="BG37" i="54"/>
  <c r="AQ37" i="54"/>
  <c r="O37" i="54"/>
  <c r="BM37" i="54"/>
  <c r="AO37" i="54"/>
  <c r="CA37" i="54"/>
  <c r="A38" i="54"/>
  <c r="BI37" i="54"/>
  <c r="BU37" i="54"/>
  <c r="AC37" i="54"/>
  <c r="AK37" i="54"/>
  <c r="CG37" i="54"/>
  <c r="S37" i="54"/>
  <c r="AS37" i="54"/>
  <c r="I37" i="54"/>
  <c r="AU37" i="54"/>
  <c r="M37" i="54"/>
  <c r="BS37" i="54"/>
  <c r="CE37" i="54"/>
  <c r="BY37" i="54"/>
  <c r="BC37" i="54"/>
  <c r="BW36" i="54"/>
  <c r="AQ36" i="54"/>
  <c r="BI36" i="54"/>
  <c r="AG33" i="26"/>
  <c r="C38" i="32"/>
  <c r="P37" i="32"/>
  <c r="D37" i="32"/>
  <c r="I34" i="26"/>
  <c r="AE37" i="32"/>
  <c r="BE34" i="28"/>
  <c r="BK38" i="31"/>
  <c r="AG38" i="31"/>
  <c r="S38" i="31"/>
  <c r="AY38" i="31"/>
  <c r="BM38" i="31"/>
  <c r="O38" i="31"/>
  <c r="BC38" i="31"/>
  <c r="AA38" i="31"/>
  <c r="A39" i="31"/>
  <c r="AE38" i="31"/>
  <c r="W38" i="31"/>
  <c r="BI38" i="31"/>
  <c r="AM37" i="32"/>
  <c r="Q37" i="32"/>
  <c r="AQ36" i="31"/>
  <c r="J37" i="31"/>
  <c r="K37" i="31" s="1"/>
  <c r="B37" i="31"/>
  <c r="C37" i="31" s="1"/>
  <c r="AL37" i="31"/>
  <c r="BG37" i="31"/>
  <c r="U36" i="54"/>
  <c r="M36" i="54"/>
  <c r="CE36" i="54"/>
  <c r="AM38" i="32"/>
  <c r="AL38" i="32"/>
  <c r="AC37" i="31"/>
  <c r="CG36" i="54"/>
  <c r="K37" i="32"/>
  <c r="A37" i="26"/>
  <c r="AW36" i="26"/>
  <c r="O36" i="26"/>
  <c r="AQ36" i="26"/>
  <c r="M36" i="26"/>
  <c r="AU36" i="26"/>
  <c r="T37" i="32"/>
  <c r="CI35" i="28"/>
  <c r="E34" i="26"/>
  <c r="A38" i="28"/>
  <c r="BI37" i="28"/>
  <c r="C35" i="26"/>
  <c r="AQ38" i="32"/>
  <c r="AU34" i="28"/>
  <c r="L37" i="31"/>
  <c r="D37" i="31"/>
  <c r="Q37" i="31"/>
  <c r="S37" i="31"/>
  <c r="AR37" i="32"/>
  <c r="L36" i="32"/>
  <c r="AC34" i="26"/>
  <c r="AG34" i="26" s="1"/>
  <c r="AU37" i="32"/>
  <c r="E36" i="54"/>
  <c r="AC36" i="54"/>
  <c r="CI36" i="54"/>
  <c r="G34" i="26"/>
  <c r="M38" i="32"/>
  <c r="N38" i="32" s="1"/>
  <c r="BC36" i="54"/>
  <c r="T35" i="26"/>
  <c r="U35" i="26" s="1"/>
  <c r="Y34" i="26"/>
  <c r="AK36" i="31"/>
  <c r="H36" i="28"/>
  <c r="BW36" i="28"/>
  <c r="AV36" i="28"/>
  <c r="BU36" i="28"/>
  <c r="H35" i="28"/>
  <c r="AM35" i="26"/>
  <c r="AA36" i="28"/>
  <c r="BM37" i="31"/>
  <c r="AJ37" i="31"/>
  <c r="AE37" i="31"/>
  <c r="G37" i="32"/>
  <c r="AA37" i="31"/>
  <c r="C36" i="54"/>
  <c r="BU36" i="54"/>
  <c r="BS36" i="54"/>
  <c r="I36" i="54"/>
  <c r="AM36" i="54"/>
  <c r="BW35" i="28"/>
  <c r="X35" i="26"/>
  <c r="AO35" i="26"/>
  <c r="M35" i="26"/>
  <c r="AT35" i="31"/>
  <c r="CM35" i="28"/>
  <c r="BA35" i="28"/>
  <c r="BE35" i="28" s="1"/>
  <c r="AO35" i="28"/>
  <c r="J34" i="28"/>
  <c r="Q36" i="28"/>
  <c r="I36" i="31"/>
  <c r="I37" i="31"/>
  <c r="AO36" i="31"/>
  <c r="AR36" i="31"/>
  <c r="AM36" i="31"/>
  <c r="AJ37" i="32"/>
  <c r="AY36" i="54"/>
  <c r="AE36" i="54"/>
  <c r="F38" i="32"/>
  <c r="Z35" i="26"/>
  <c r="G35" i="26"/>
  <c r="AH36" i="28"/>
  <c r="AM34" i="28"/>
  <c r="C36" i="31"/>
  <c r="AY37" i="31"/>
  <c r="AQ35" i="26"/>
  <c r="AV35" i="31"/>
  <c r="AF33" i="26"/>
  <c r="AG36" i="54"/>
  <c r="K36" i="54"/>
  <c r="Y36" i="54"/>
  <c r="Y37" i="54"/>
  <c r="AD38" i="32"/>
  <c r="BC35" i="28"/>
  <c r="AY35" i="28"/>
  <c r="N35" i="28"/>
  <c r="AJ36" i="28"/>
  <c r="AK36" i="28" s="1"/>
  <c r="BK36" i="28"/>
  <c r="N37" i="32"/>
  <c r="BK36" i="54"/>
  <c r="AC35" i="28"/>
  <c r="AY34" i="28"/>
  <c r="W37" i="32"/>
  <c r="W34" i="26"/>
  <c r="U37" i="31"/>
  <c r="O36" i="32"/>
  <c r="AG37" i="31"/>
  <c r="AN37" i="31"/>
  <c r="AO37" i="31" s="1"/>
  <c r="BE37" i="31"/>
  <c r="BB35" i="28"/>
  <c r="BF35" i="28" s="1"/>
  <c r="AS35" i="28"/>
  <c r="AI36" i="54"/>
  <c r="AS36" i="31"/>
  <c r="AQ34" i="28"/>
  <c r="AM35" i="28"/>
  <c r="AZ35" i="28"/>
  <c r="AK35" i="28"/>
  <c r="BM36" i="54"/>
  <c r="CC36" i="54"/>
  <c r="BO36" i="54"/>
  <c r="G36" i="54"/>
  <c r="W36" i="54"/>
  <c r="BF34" i="28"/>
  <c r="AT39" i="32"/>
  <c r="A40" i="32"/>
  <c r="AJ38" i="32"/>
  <c r="AI38" i="32"/>
  <c r="AW35" i="26"/>
  <c r="CK36" i="54"/>
  <c r="AH35" i="28"/>
  <c r="AN36" i="28"/>
  <c r="M36" i="31"/>
  <c r="AH33" i="26"/>
  <c r="AE34" i="26"/>
  <c r="AA34" i="26"/>
  <c r="G37" i="31"/>
  <c r="BQ36" i="54"/>
  <c r="AB37" i="32"/>
  <c r="BK35" i="28"/>
  <c r="AO36" i="54"/>
  <c r="BG36" i="54"/>
  <c r="AK36" i="54"/>
  <c r="AD34" i="26"/>
  <c r="AB34" i="26"/>
  <c r="U34" i="26"/>
  <c r="J38" i="32"/>
  <c r="S38" i="32"/>
  <c r="AT38" i="32"/>
  <c r="W37" i="31"/>
  <c r="D35" i="26"/>
  <c r="H35" i="26"/>
  <c r="K35" i="26"/>
  <c r="V35" i="26"/>
  <c r="CM36" i="54"/>
  <c r="AR36" i="28"/>
  <c r="AS36" i="28" s="1"/>
  <c r="K36" i="31"/>
  <c r="Y37" i="31"/>
  <c r="AP36" i="31"/>
  <c r="BG34" i="28"/>
  <c r="AC38" i="31" l="1"/>
  <c r="B9" i="42"/>
  <c r="I38" i="31"/>
  <c r="AC36" i="28"/>
  <c r="CI36" i="28"/>
  <c r="E37" i="31"/>
  <c r="E37" i="28"/>
  <c r="C37" i="28"/>
  <c r="H36" i="26"/>
  <c r="D36" i="26"/>
  <c r="E36" i="26" s="1"/>
  <c r="Q36" i="26"/>
  <c r="AR37" i="31"/>
  <c r="AV37" i="31" s="1"/>
  <c r="B38" i="31"/>
  <c r="J38" i="31"/>
  <c r="K37" i="54"/>
  <c r="AW37" i="54"/>
  <c r="E37" i="54"/>
  <c r="K36" i="26"/>
  <c r="BS36" i="28"/>
  <c r="AV37" i="28"/>
  <c r="AW37" i="28" s="1"/>
  <c r="BW37" i="28"/>
  <c r="BU37" i="28"/>
  <c r="V37" i="28"/>
  <c r="T36" i="26"/>
  <c r="AK36" i="26"/>
  <c r="O39" i="31"/>
  <c r="BC39" i="31"/>
  <c r="Y39" i="31"/>
  <c r="A40" i="31"/>
  <c r="BG38" i="31"/>
  <c r="U38" i="31"/>
  <c r="X36" i="28"/>
  <c r="C39" i="32"/>
  <c r="AR38" i="32"/>
  <c r="C37" i="54"/>
  <c r="BK37" i="54"/>
  <c r="CM37" i="54"/>
  <c r="N36" i="28"/>
  <c r="M37" i="31"/>
  <c r="T38" i="32"/>
  <c r="AH34" i="26"/>
  <c r="BA36" i="28"/>
  <c r="BE36" i="28" s="1"/>
  <c r="AO36" i="28"/>
  <c r="S40" i="32"/>
  <c r="AA40" i="32"/>
  <c r="F40" i="32"/>
  <c r="A41" i="32"/>
  <c r="AQ40" i="32"/>
  <c r="AJ39" i="32"/>
  <c r="AW36" i="31"/>
  <c r="AA37" i="28"/>
  <c r="AD35" i="26"/>
  <c r="AH35" i="26" s="1"/>
  <c r="Y35" i="26"/>
  <c r="AB38" i="32"/>
  <c r="AQ37" i="31"/>
  <c r="AU37" i="31" s="1"/>
  <c r="AB35" i="26"/>
  <c r="V39" i="32"/>
  <c r="CC37" i="28"/>
  <c r="CK37" i="28"/>
  <c r="V36" i="26"/>
  <c r="AM36" i="26"/>
  <c r="BQ37" i="54"/>
  <c r="A39" i="54"/>
  <c r="O38" i="54"/>
  <c r="AS38" i="54"/>
  <c r="Y38" i="54"/>
  <c r="AA38" i="54"/>
  <c r="BE38" i="54"/>
  <c r="AG37" i="54"/>
  <c r="AP37" i="31"/>
  <c r="AI37" i="31"/>
  <c r="CC37" i="54"/>
  <c r="AE39" i="32"/>
  <c r="F39" i="32"/>
  <c r="AC35" i="26"/>
  <c r="J39" i="32"/>
  <c r="K39" i="32" s="1"/>
  <c r="S39" i="32"/>
  <c r="AQ35" i="28"/>
  <c r="AT36" i="31"/>
  <c r="BY37" i="28"/>
  <c r="X36" i="26"/>
  <c r="AO36" i="26"/>
  <c r="AJ38" i="31"/>
  <c r="BA38" i="31"/>
  <c r="AN38" i="31"/>
  <c r="BE38" i="31"/>
  <c r="AE38" i="32"/>
  <c r="BO37" i="54"/>
  <c r="AI37" i="54"/>
  <c r="AM37" i="54"/>
  <c r="AD39" i="32"/>
  <c r="W39" i="32"/>
  <c r="M39" i="32"/>
  <c r="AS37" i="31"/>
  <c r="AW37" i="31" s="1"/>
  <c r="AZ36" i="28"/>
  <c r="CE36" i="28"/>
  <c r="BO37" i="28"/>
  <c r="AN37" i="28"/>
  <c r="BM37" i="28"/>
  <c r="BB36" i="28"/>
  <c r="AI39" i="32"/>
  <c r="AA39" i="32"/>
  <c r="K38" i="32"/>
  <c r="L37" i="28"/>
  <c r="CI37" i="28"/>
  <c r="CG37" i="28"/>
  <c r="Z36" i="26"/>
  <c r="S36" i="26"/>
  <c r="AK37" i="31"/>
  <c r="L38" i="31"/>
  <c r="D38" i="31"/>
  <c r="Q38" i="31"/>
  <c r="Y38" i="31"/>
  <c r="U37" i="54"/>
  <c r="W37" i="54"/>
  <c r="AU38" i="32"/>
  <c r="AL39" i="32"/>
  <c r="BD35" i="28"/>
  <c r="BC36" i="28"/>
  <c r="W38" i="32"/>
  <c r="AR37" i="28"/>
  <c r="AS37" i="28" s="1"/>
  <c r="BS37" i="28"/>
  <c r="BQ37" i="28"/>
  <c r="AF37" i="28"/>
  <c r="E36" i="28"/>
  <c r="C36" i="26"/>
  <c r="O37" i="32"/>
  <c r="AH38" i="31"/>
  <c r="P38" i="32"/>
  <c r="D38" i="32"/>
  <c r="BA37" i="54"/>
  <c r="AY37" i="54"/>
  <c r="BE37" i="54"/>
  <c r="BW37" i="54"/>
  <c r="BO36" i="28"/>
  <c r="AE35" i="26"/>
  <c r="AI35" i="26" s="1"/>
  <c r="AA35" i="26"/>
  <c r="Q38" i="32"/>
  <c r="G38" i="32"/>
  <c r="AV36" i="31"/>
  <c r="S37" i="28"/>
  <c r="Q37" i="28"/>
  <c r="A38" i="26"/>
  <c r="AU37" i="26"/>
  <c r="AU36" i="31"/>
  <c r="AL38" i="31"/>
  <c r="AW36" i="28"/>
  <c r="AQ39" i="32"/>
  <c r="AA37" i="54"/>
  <c r="AM37" i="31"/>
  <c r="CM36" i="28"/>
  <c r="AU35" i="28"/>
  <c r="I35" i="26"/>
  <c r="AI34" i="26"/>
  <c r="CA36" i="28"/>
  <c r="E35" i="26"/>
  <c r="AF34" i="26"/>
  <c r="BG35" i="28"/>
  <c r="J35" i="28"/>
  <c r="S36" i="28"/>
  <c r="W35" i="26"/>
  <c r="AJ37" i="28"/>
  <c r="A39" i="28"/>
  <c r="AS36" i="26"/>
  <c r="K38" i="31"/>
  <c r="L37" i="32"/>
  <c r="AE37" i="54"/>
  <c r="CK37" i="54"/>
  <c r="G37" i="54"/>
  <c r="Q37" i="54"/>
  <c r="CI37" i="54"/>
  <c r="AY36" i="26"/>
  <c r="AA39" i="31" l="1"/>
  <c r="B8" i="42"/>
  <c r="BK37" i="28"/>
  <c r="AZ37" i="28"/>
  <c r="M37" i="26"/>
  <c r="AH37" i="28"/>
  <c r="H37" i="28"/>
  <c r="BU38" i="28"/>
  <c r="BM38" i="28"/>
  <c r="CK38" i="54"/>
  <c r="E38" i="54"/>
  <c r="AU38" i="54"/>
  <c r="CI38" i="54"/>
  <c r="BI38" i="54"/>
  <c r="D40" i="32"/>
  <c r="C40" i="32"/>
  <c r="AG39" i="31"/>
  <c r="AC39" i="31"/>
  <c r="AL39" i="31"/>
  <c r="AM39" i="31" s="1"/>
  <c r="X37" i="28"/>
  <c r="AW38" i="54"/>
  <c r="C38" i="31"/>
  <c r="AU39" i="32"/>
  <c r="AR38" i="31"/>
  <c r="D39" i="32"/>
  <c r="N37" i="28"/>
  <c r="AD36" i="26"/>
  <c r="Y36" i="26"/>
  <c r="T39" i="32"/>
  <c r="Q39" i="32"/>
  <c r="K38" i="54"/>
  <c r="AQ38" i="54"/>
  <c r="BQ38" i="54"/>
  <c r="S38" i="54"/>
  <c r="AM38" i="54"/>
  <c r="C38" i="28"/>
  <c r="CC38" i="28"/>
  <c r="AT40" i="32"/>
  <c r="U39" i="31"/>
  <c r="AN39" i="31"/>
  <c r="BE39" i="31"/>
  <c r="J39" i="31"/>
  <c r="B39" i="31"/>
  <c r="AR39" i="32"/>
  <c r="A40" i="28"/>
  <c r="BU39" i="28"/>
  <c r="V39" i="28"/>
  <c r="CG39" i="28"/>
  <c r="CC39" i="28"/>
  <c r="AF39" i="28"/>
  <c r="BY39" i="28"/>
  <c r="AA39" i="28"/>
  <c r="C39" i="28"/>
  <c r="S37" i="26"/>
  <c r="Z37" i="26"/>
  <c r="AA37" i="26" s="1"/>
  <c r="AQ37" i="26"/>
  <c r="Q38" i="28"/>
  <c r="BA37" i="28"/>
  <c r="BE37" i="28" s="1"/>
  <c r="AQ37" i="28"/>
  <c r="AQ38" i="31"/>
  <c r="AI38" i="54"/>
  <c r="Q38" i="54"/>
  <c r="CC38" i="54"/>
  <c r="BG38" i="54"/>
  <c r="CA38" i="54"/>
  <c r="G38" i="31"/>
  <c r="G39" i="31"/>
  <c r="AF35" i="26"/>
  <c r="A42" i="32"/>
  <c r="AA41" i="32"/>
  <c r="S41" i="32"/>
  <c r="AM40" i="32"/>
  <c r="BM38" i="54"/>
  <c r="U40" i="31"/>
  <c r="BI40" i="31"/>
  <c r="S40" i="31"/>
  <c r="A41" i="31"/>
  <c r="Q40" i="31"/>
  <c r="AH39" i="31"/>
  <c r="AY39" i="31"/>
  <c r="S39" i="31"/>
  <c r="AB36" i="26"/>
  <c r="U36" i="26"/>
  <c r="CG38" i="28"/>
  <c r="V37" i="26"/>
  <c r="W37" i="26" s="1"/>
  <c r="AM37" i="26"/>
  <c r="AW37" i="26"/>
  <c r="O38" i="32"/>
  <c r="L38" i="32"/>
  <c r="AE36" i="26"/>
  <c r="J36" i="28"/>
  <c r="AU36" i="28"/>
  <c r="N39" i="32"/>
  <c r="CG38" i="54"/>
  <c r="BU38" i="54"/>
  <c r="BA38" i="54"/>
  <c r="I38" i="54"/>
  <c r="AY38" i="54"/>
  <c r="CK38" i="28"/>
  <c r="M40" i="32"/>
  <c r="J40" i="32"/>
  <c r="AQ36" i="28"/>
  <c r="M38" i="31"/>
  <c r="W39" i="31"/>
  <c r="BG39" i="31"/>
  <c r="AN38" i="28"/>
  <c r="AO38" i="28" s="1"/>
  <c r="T37" i="26"/>
  <c r="AK37" i="26"/>
  <c r="AM39" i="32"/>
  <c r="BF36" i="28"/>
  <c r="BD36" i="28"/>
  <c r="BY38" i="28"/>
  <c r="AG35" i="26"/>
  <c r="AI38" i="31"/>
  <c r="M38" i="54"/>
  <c r="AE38" i="54"/>
  <c r="BW38" i="54"/>
  <c r="CM38" i="54"/>
  <c r="BC38" i="54"/>
  <c r="BM39" i="31"/>
  <c r="AK38" i="31"/>
  <c r="P39" i="32"/>
  <c r="BK38" i="28"/>
  <c r="AJ38" i="28"/>
  <c r="AA38" i="28"/>
  <c r="BI38" i="28"/>
  <c r="D37" i="26"/>
  <c r="E37" i="26" s="1"/>
  <c r="H37" i="26"/>
  <c r="K37" i="26"/>
  <c r="A39" i="26"/>
  <c r="M38" i="26"/>
  <c r="AO38" i="26"/>
  <c r="AK38" i="26"/>
  <c r="L38" i="28"/>
  <c r="AC38" i="54"/>
  <c r="BY38" i="54"/>
  <c r="Y39" i="54"/>
  <c r="AY39" i="54"/>
  <c r="A40" i="54"/>
  <c r="AG39" i="54"/>
  <c r="E39" i="54"/>
  <c r="CE39" i="54"/>
  <c r="AC36" i="26"/>
  <c r="CE37" i="28"/>
  <c r="AI40" i="32"/>
  <c r="BK39" i="31"/>
  <c r="AY37" i="26"/>
  <c r="V38" i="28"/>
  <c r="AL40" i="32"/>
  <c r="V40" i="32"/>
  <c r="AK37" i="28"/>
  <c r="BW38" i="28"/>
  <c r="AV38" i="28"/>
  <c r="X37" i="26"/>
  <c r="AO37" i="26"/>
  <c r="BB37" i="28"/>
  <c r="AS38" i="31"/>
  <c r="AW38" i="31" s="1"/>
  <c r="AO39" i="31"/>
  <c r="AO38" i="31"/>
  <c r="G37" i="26"/>
  <c r="G36" i="26"/>
  <c r="AO38" i="54"/>
  <c r="AK38" i="54"/>
  <c r="BS38" i="54"/>
  <c r="CE38" i="54"/>
  <c r="C38" i="54"/>
  <c r="G39" i="32"/>
  <c r="AM38" i="31"/>
  <c r="AE39" i="31"/>
  <c r="AJ39" i="31"/>
  <c r="BA39" i="31"/>
  <c r="AC37" i="28"/>
  <c r="AY36" i="28"/>
  <c r="AR38" i="28"/>
  <c r="BQ38" i="28"/>
  <c r="AF38" i="28"/>
  <c r="AS37" i="26"/>
  <c r="C37" i="26"/>
  <c r="O37" i="26"/>
  <c r="AA36" i="26"/>
  <c r="AM36" i="28"/>
  <c r="AP38" i="31"/>
  <c r="AB39" i="32"/>
  <c r="BG36" i="28"/>
  <c r="CA37" i="28"/>
  <c r="BO38" i="54"/>
  <c r="AT37" i="31"/>
  <c r="BK38" i="54"/>
  <c r="U38" i="54"/>
  <c r="W38" i="54"/>
  <c r="AG38" i="54"/>
  <c r="G38" i="54"/>
  <c r="CM37" i="28"/>
  <c r="AD40" i="32"/>
  <c r="AO37" i="28"/>
  <c r="BI39" i="31"/>
  <c r="L39" i="31"/>
  <c r="D39" i="31"/>
  <c r="Q39" i="31"/>
  <c r="BC37" i="28"/>
  <c r="Q37" i="26"/>
  <c r="I36" i="26"/>
  <c r="E38" i="31"/>
  <c r="W36" i="26"/>
  <c r="B7" i="42" l="1"/>
  <c r="G40" i="31"/>
  <c r="CG39" i="54"/>
  <c r="AU39" i="54"/>
  <c r="AH38" i="28"/>
  <c r="AJ40" i="32"/>
  <c r="AG36" i="26"/>
  <c r="C39" i="54"/>
  <c r="BE39" i="54"/>
  <c r="U39" i="54"/>
  <c r="Z38" i="26"/>
  <c r="AQ38" i="26"/>
  <c r="L39" i="32"/>
  <c r="AB37" i="26"/>
  <c r="U37" i="26"/>
  <c r="BO38" i="28"/>
  <c r="AP39" i="31"/>
  <c r="D40" i="31"/>
  <c r="E40" i="31" s="1"/>
  <c r="L40" i="31"/>
  <c r="AE40" i="31"/>
  <c r="J41" i="32"/>
  <c r="K41" i="32" s="1"/>
  <c r="AT41" i="32"/>
  <c r="CA39" i="54"/>
  <c r="AB40" i="32"/>
  <c r="L39" i="28"/>
  <c r="O40" i="31"/>
  <c r="AS39" i="31"/>
  <c r="CK39" i="28"/>
  <c r="AA39" i="54"/>
  <c r="I39" i="31"/>
  <c r="BG37" i="28"/>
  <c r="BS39" i="54"/>
  <c r="CK39" i="54"/>
  <c r="V38" i="26"/>
  <c r="W38" i="26" s="1"/>
  <c r="AC38" i="28"/>
  <c r="O38" i="26"/>
  <c r="BA38" i="28"/>
  <c r="BU39" i="54"/>
  <c r="CI38" i="28"/>
  <c r="BK40" i="31"/>
  <c r="F41" i="32"/>
  <c r="AU38" i="31"/>
  <c r="S39" i="28"/>
  <c r="AV39" i="28"/>
  <c r="AU38" i="26"/>
  <c r="AC40" i="31"/>
  <c r="AY37" i="28"/>
  <c r="BB38" i="28"/>
  <c r="AS38" i="28"/>
  <c r="BF37" i="28"/>
  <c r="BY39" i="54"/>
  <c r="K38" i="26"/>
  <c r="BC39" i="54"/>
  <c r="CM39" i="54"/>
  <c r="M40" i="31"/>
  <c r="AN40" i="31"/>
  <c r="BE40" i="31"/>
  <c r="BG41" i="31"/>
  <c r="A42" i="31"/>
  <c r="Y41" i="31"/>
  <c r="W41" i="32"/>
  <c r="M41" i="32"/>
  <c r="V41" i="32"/>
  <c r="CM39" i="28"/>
  <c r="CA38" i="28"/>
  <c r="AR40" i="32"/>
  <c r="AU40" i="32"/>
  <c r="AM39" i="54"/>
  <c r="BQ39" i="54"/>
  <c r="AH36" i="26"/>
  <c r="BI39" i="54"/>
  <c r="CM38" i="28"/>
  <c r="BS38" i="28"/>
  <c r="AK39" i="54"/>
  <c r="I39" i="54"/>
  <c r="W40" i="32"/>
  <c r="BK39" i="54"/>
  <c r="AQ39" i="31"/>
  <c r="AK39" i="31"/>
  <c r="AD37" i="26"/>
  <c r="AI39" i="54"/>
  <c r="BA39" i="54"/>
  <c r="O39" i="54"/>
  <c r="AS39" i="54"/>
  <c r="BM39" i="54"/>
  <c r="T38" i="26"/>
  <c r="AG40" i="31"/>
  <c r="AM37" i="28"/>
  <c r="H38" i="28"/>
  <c r="BS39" i="28"/>
  <c r="AR39" i="28"/>
  <c r="BQ39" i="28"/>
  <c r="C39" i="31"/>
  <c r="O39" i="32"/>
  <c r="BD37" i="28"/>
  <c r="AS38" i="26"/>
  <c r="I37" i="26"/>
  <c r="CE38" i="28"/>
  <c r="Q40" i="32"/>
  <c r="BW39" i="54"/>
  <c r="BM40" i="31"/>
  <c r="W40" i="31"/>
  <c r="AJ40" i="31"/>
  <c r="BA40" i="31"/>
  <c r="AD41" i="32"/>
  <c r="AI39" i="31"/>
  <c r="X38" i="28"/>
  <c r="K39" i="31"/>
  <c r="AR39" i="31"/>
  <c r="AV39" i="31" s="1"/>
  <c r="P40" i="32"/>
  <c r="E38" i="28"/>
  <c r="E39" i="31"/>
  <c r="CI39" i="54"/>
  <c r="M39" i="54"/>
  <c r="H38" i="26"/>
  <c r="D38" i="26"/>
  <c r="C38" i="26"/>
  <c r="AZ38" i="28"/>
  <c r="AK38" i="28"/>
  <c r="J37" i="28"/>
  <c r="S38" i="28"/>
  <c r="AC37" i="26"/>
  <c r="AG37" i="26" s="1"/>
  <c r="AH40" i="31"/>
  <c r="AY40" i="31"/>
  <c r="BG40" i="31"/>
  <c r="C41" i="32"/>
  <c r="E39" i="28"/>
  <c r="AY38" i="26"/>
  <c r="CC39" i="54"/>
  <c r="A41" i="54"/>
  <c r="BO40" i="54"/>
  <c r="CI40" i="54"/>
  <c r="CG40" i="54"/>
  <c r="BI40" i="54"/>
  <c r="BG40" i="54"/>
  <c r="E40" i="54"/>
  <c r="BW40" i="54"/>
  <c r="AC40" i="54"/>
  <c r="AA40" i="54"/>
  <c r="K40" i="54"/>
  <c r="G40" i="54"/>
  <c r="BE40" i="54"/>
  <c r="X38" i="26"/>
  <c r="N38" i="28"/>
  <c r="K40" i="32"/>
  <c r="AW39" i="54"/>
  <c r="B40" i="31"/>
  <c r="C40" i="31" s="1"/>
  <c r="J40" i="31"/>
  <c r="AL40" i="31"/>
  <c r="BC40" i="31"/>
  <c r="AI41" i="32"/>
  <c r="AL41" i="32"/>
  <c r="G40" i="32"/>
  <c r="AJ39" i="28"/>
  <c r="A41" i="28"/>
  <c r="CK40" i="28"/>
  <c r="BI40" i="28"/>
  <c r="AV38" i="31"/>
  <c r="Q38" i="26"/>
  <c r="BI39" i="28"/>
  <c r="M39" i="31"/>
  <c r="AU37" i="28"/>
  <c r="BC38" i="28"/>
  <c r="AW38" i="28"/>
  <c r="Q39" i="54"/>
  <c r="AO39" i="54"/>
  <c r="AC39" i="54"/>
  <c r="G39" i="54"/>
  <c r="S39" i="54"/>
  <c r="AE39" i="54"/>
  <c r="AE40" i="32"/>
  <c r="AT38" i="31"/>
  <c r="W39" i="54"/>
  <c r="BO39" i="54"/>
  <c r="BG39" i="54"/>
  <c r="K39" i="54"/>
  <c r="S38" i="26"/>
  <c r="A40" i="26"/>
  <c r="AS39" i="26"/>
  <c r="T40" i="32"/>
  <c r="N40" i="32"/>
  <c r="AW38" i="26"/>
  <c r="AF36" i="26"/>
  <c r="Y40" i="31"/>
  <c r="AA40" i="31"/>
  <c r="AQ41" i="32"/>
  <c r="AL42" i="32"/>
  <c r="A43" i="32"/>
  <c r="AI36" i="26"/>
  <c r="AE37" i="26"/>
  <c r="BO39" i="28"/>
  <c r="AN39" i="28"/>
  <c r="BM39" i="28"/>
  <c r="AM38" i="26"/>
  <c r="AQ39" i="54"/>
  <c r="Y37" i="26"/>
  <c r="Q39" i="28"/>
  <c r="AA41" i="31" l="1"/>
  <c r="B6" i="42"/>
  <c r="BO40" i="28"/>
  <c r="AN40" i="28"/>
  <c r="AO40" i="28" s="1"/>
  <c r="BM40" i="28"/>
  <c r="CG40" i="28"/>
  <c r="CI39" i="28"/>
  <c r="AM41" i="32"/>
  <c r="BM40" i="54"/>
  <c r="AW40" i="54"/>
  <c r="AQ39" i="26"/>
  <c r="AE41" i="32"/>
  <c r="AB41" i="32"/>
  <c r="AC41" i="31"/>
  <c r="W41" i="31"/>
  <c r="BW39" i="28"/>
  <c r="BE38" i="28"/>
  <c r="AC39" i="28"/>
  <c r="BF38" i="28"/>
  <c r="S40" i="54"/>
  <c r="AI42" i="32"/>
  <c r="M42" i="32"/>
  <c r="N42" i="32" s="1"/>
  <c r="V42" i="32"/>
  <c r="S39" i="26"/>
  <c r="AF40" i="28"/>
  <c r="AJ40" i="28"/>
  <c r="CA40" i="54"/>
  <c r="C42" i="32"/>
  <c r="BM41" i="31"/>
  <c r="AQ38" i="28"/>
  <c r="AU41" i="32"/>
  <c r="AT39" i="31"/>
  <c r="Q40" i="54"/>
  <c r="M39" i="26"/>
  <c r="AB42" i="32"/>
  <c r="AA42" i="32"/>
  <c r="G38" i="26"/>
  <c r="Y40" i="54"/>
  <c r="O40" i="54"/>
  <c r="BY40" i="54"/>
  <c r="BS40" i="54"/>
  <c r="J38" i="28"/>
  <c r="AH41" i="31"/>
  <c r="AY41" i="31"/>
  <c r="AG41" i="31"/>
  <c r="BK41" i="31"/>
  <c r="AE40" i="54"/>
  <c r="AU38" i="28"/>
  <c r="Q41" i="32"/>
  <c r="G41" i="32"/>
  <c r="AQ40" i="54"/>
  <c r="V39" i="26"/>
  <c r="H39" i="26"/>
  <c r="D39" i="26"/>
  <c r="K39" i="26"/>
  <c r="CC40" i="28"/>
  <c r="AR40" i="31"/>
  <c r="AM40" i="31"/>
  <c r="BA39" i="28"/>
  <c r="AO39" i="28"/>
  <c r="AU39" i="26"/>
  <c r="AW39" i="26"/>
  <c r="AR40" i="28"/>
  <c r="BQ40" i="28"/>
  <c r="CM40" i="54"/>
  <c r="BM41" i="54"/>
  <c r="CE41" i="54"/>
  <c r="A42" i="54"/>
  <c r="AM41" i="54"/>
  <c r="BY41" i="54"/>
  <c r="BW41" i="54"/>
  <c r="C41" i="54"/>
  <c r="AA41" i="54"/>
  <c r="I41" i="54"/>
  <c r="E41" i="54"/>
  <c r="P41" i="32"/>
  <c r="L41" i="32" s="1"/>
  <c r="D41" i="32"/>
  <c r="I40" i="54"/>
  <c r="G41" i="31"/>
  <c r="AL41" i="31"/>
  <c r="BC41" i="31"/>
  <c r="U41" i="31"/>
  <c r="AS40" i="31"/>
  <c r="AO40" i="31"/>
  <c r="M40" i="54"/>
  <c r="AC38" i="26"/>
  <c r="AI37" i="26"/>
  <c r="AR41" i="32"/>
  <c r="Z39" i="26"/>
  <c r="AV40" i="28"/>
  <c r="BU40" i="28"/>
  <c r="AQ42" i="32"/>
  <c r="AD42" i="32"/>
  <c r="C39" i="26"/>
  <c r="BG38" i="28"/>
  <c r="AT42" i="32"/>
  <c r="C40" i="28"/>
  <c r="AZ39" i="28"/>
  <c r="L40" i="32"/>
  <c r="AD38" i="26"/>
  <c r="Y38" i="26"/>
  <c r="C40" i="54"/>
  <c r="BC40" i="54"/>
  <c r="AS40" i="54"/>
  <c r="E38" i="26"/>
  <c r="O40" i="32"/>
  <c r="AY38" i="28"/>
  <c r="D41" i="31"/>
  <c r="L41" i="31"/>
  <c r="Q41" i="31"/>
  <c r="B41" i="31"/>
  <c r="C41" i="31" s="1"/>
  <c r="J41" i="31"/>
  <c r="O41" i="31"/>
  <c r="AK39" i="28"/>
  <c r="AE38" i="26"/>
  <c r="AA38" i="26"/>
  <c r="Q40" i="28"/>
  <c r="AJ41" i="32"/>
  <c r="K40" i="31"/>
  <c r="BA40" i="54"/>
  <c r="AI40" i="54"/>
  <c r="W40" i="54"/>
  <c r="CE39" i="28"/>
  <c r="AM38" i="28"/>
  <c r="AH39" i="28"/>
  <c r="AU40" i="54"/>
  <c r="N41" i="32"/>
  <c r="AJ41" i="31"/>
  <c r="BA41" i="31"/>
  <c r="AN41" i="31"/>
  <c r="AM39" i="26"/>
  <c r="I40" i="31"/>
  <c r="AW39" i="31"/>
  <c r="N39" i="28"/>
  <c r="CC40" i="54"/>
  <c r="T41" i="32"/>
  <c r="AF37" i="26"/>
  <c r="AM40" i="54"/>
  <c r="BQ40" i="54"/>
  <c r="BK39" i="28"/>
  <c r="U40" i="54"/>
  <c r="J42" i="32"/>
  <c r="S42" i="32"/>
  <c r="T39" i="26"/>
  <c r="AK39" i="26"/>
  <c r="A41" i="26"/>
  <c r="AK40" i="26"/>
  <c r="O40" i="26"/>
  <c r="AO40" i="26"/>
  <c r="Q39" i="26"/>
  <c r="L40" i="28"/>
  <c r="AA40" i="28"/>
  <c r="AY40" i="54"/>
  <c r="BK40" i="54"/>
  <c r="AK40" i="54"/>
  <c r="BD38" i="28"/>
  <c r="I38" i="26"/>
  <c r="AQ40" i="31"/>
  <c r="AU40" i="31" s="1"/>
  <c r="AK40" i="31"/>
  <c r="BB39" i="28"/>
  <c r="AS39" i="28"/>
  <c r="BK42" i="31"/>
  <c r="A43" i="31"/>
  <c r="AE42" i="31"/>
  <c r="S42" i="31"/>
  <c r="BI41" i="31"/>
  <c r="BU40" i="54"/>
  <c r="F42" i="32"/>
  <c r="AY39" i="26"/>
  <c r="X39" i="28"/>
  <c r="AD43" i="32"/>
  <c r="AA43" i="32"/>
  <c r="A44" i="32"/>
  <c r="AL43" i="32"/>
  <c r="S43" i="32"/>
  <c r="X39" i="26"/>
  <c r="AO39" i="26"/>
  <c r="X40" i="28"/>
  <c r="V40" i="28"/>
  <c r="CA40" i="28"/>
  <c r="BY40" i="28"/>
  <c r="A42" i="28"/>
  <c r="Q41" i="28"/>
  <c r="BQ41" i="28"/>
  <c r="CC41" i="28"/>
  <c r="CE40" i="54"/>
  <c r="AO40" i="54"/>
  <c r="AP40" i="31"/>
  <c r="AI40" i="31"/>
  <c r="O39" i="26"/>
  <c r="AB38" i="26"/>
  <c r="U38" i="26"/>
  <c r="AH37" i="26"/>
  <c r="AG40" i="54"/>
  <c r="CA39" i="28"/>
  <c r="AE41" i="31"/>
  <c r="BE41" i="31"/>
  <c r="BC39" i="28"/>
  <c r="AW39" i="28"/>
  <c r="AU39" i="31"/>
  <c r="I41" i="31"/>
  <c r="H39" i="28"/>
  <c r="BE41" i="54"/>
  <c r="S41" i="31"/>
  <c r="CK40" i="54"/>
  <c r="B5" i="42" l="1"/>
  <c r="AL42" i="31"/>
  <c r="BC42" i="31"/>
  <c r="BM42" i="31"/>
  <c r="BG39" i="28"/>
  <c r="AJ41" i="28"/>
  <c r="BG42" i="31"/>
  <c r="AH42" i="31"/>
  <c r="AY42" i="31"/>
  <c r="D40" i="26"/>
  <c r="E40" i="26" s="1"/>
  <c r="H40" i="26"/>
  <c r="K40" i="26"/>
  <c r="AW40" i="26"/>
  <c r="AQ41" i="31"/>
  <c r="AU41" i="31" s="1"/>
  <c r="AK41" i="31"/>
  <c r="BU41" i="28"/>
  <c r="AG38" i="26"/>
  <c r="BW40" i="28"/>
  <c r="BC41" i="54"/>
  <c r="CI41" i="54"/>
  <c r="CM40" i="28"/>
  <c r="Q40" i="26"/>
  <c r="I39" i="26"/>
  <c r="AP41" i="31"/>
  <c r="S41" i="54"/>
  <c r="BK40" i="28"/>
  <c r="BM41" i="28"/>
  <c r="Y42" i="31"/>
  <c r="AU39" i="28"/>
  <c r="AS40" i="26"/>
  <c r="A42" i="26"/>
  <c r="AS41" i="26"/>
  <c r="AQ41" i="26"/>
  <c r="AO41" i="26"/>
  <c r="AK41" i="26"/>
  <c r="AW41" i="26"/>
  <c r="AU42" i="32"/>
  <c r="BF39" i="28"/>
  <c r="CC41" i="54"/>
  <c r="AE42" i="32"/>
  <c r="W41" i="54"/>
  <c r="AE41" i="54"/>
  <c r="CK41" i="54"/>
  <c r="CG41" i="54"/>
  <c r="BG41" i="54"/>
  <c r="V43" i="32"/>
  <c r="AQ40" i="26"/>
  <c r="Q42" i="32"/>
  <c r="G42" i="32"/>
  <c r="AA41" i="28"/>
  <c r="A43" i="28"/>
  <c r="CK42" i="28"/>
  <c r="CC42" i="28"/>
  <c r="C42" i="28"/>
  <c r="CG42" i="28"/>
  <c r="BQ42" i="28"/>
  <c r="BU42" i="28"/>
  <c r="AA42" i="28"/>
  <c r="AM42" i="32"/>
  <c r="AB43" i="32"/>
  <c r="D42" i="31"/>
  <c r="L42" i="31"/>
  <c r="M42" i="31" s="1"/>
  <c r="X40" i="26"/>
  <c r="Y40" i="26" s="1"/>
  <c r="AI38" i="26"/>
  <c r="I42" i="31"/>
  <c r="M41" i="31"/>
  <c r="M40" i="26"/>
  <c r="BD39" i="28"/>
  <c r="J40" i="28"/>
  <c r="E40" i="28"/>
  <c r="AI41" i="54"/>
  <c r="CM41" i="54"/>
  <c r="BI41" i="54"/>
  <c r="AM39" i="28"/>
  <c r="BS41" i="54"/>
  <c r="AF41" i="28"/>
  <c r="AT40" i="31"/>
  <c r="AV41" i="28"/>
  <c r="BY41" i="28"/>
  <c r="T43" i="32"/>
  <c r="J43" i="32"/>
  <c r="K43" i="32" s="1"/>
  <c r="AQ43" i="32"/>
  <c r="BI42" i="31"/>
  <c r="U42" i="31"/>
  <c r="AY40" i="26"/>
  <c r="V40" i="26"/>
  <c r="AM40" i="26"/>
  <c r="AS41" i="31"/>
  <c r="AO41" i="31"/>
  <c r="E41" i="31"/>
  <c r="AR42" i="32"/>
  <c r="BC40" i="28"/>
  <c r="AW40" i="28"/>
  <c r="AQ41" i="54"/>
  <c r="BK41" i="54"/>
  <c r="K41" i="54"/>
  <c r="AJ42" i="32"/>
  <c r="BA41" i="54"/>
  <c r="CE40" i="28"/>
  <c r="BI41" i="28"/>
  <c r="Q41" i="54"/>
  <c r="AN41" i="28"/>
  <c r="J39" i="28"/>
  <c r="F43" i="32"/>
  <c r="AR41" i="28"/>
  <c r="AS41" i="28" s="1"/>
  <c r="BS41" i="28"/>
  <c r="AT43" i="32"/>
  <c r="AC42" i="31"/>
  <c r="L41" i="28"/>
  <c r="G40" i="26"/>
  <c r="BA42" i="31"/>
  <c r="K41" i="31"/>
  <c r="AH38" i="26"/>
  <c r="AE39" i="26"/>
  <c r="AA39" i="26"/>
  <c r="AK41" i="54"/>
  <c r="G41" i="54"/>
  <c r="BE39" i="28"/>
  <c r="AV40" i="31"/>
  <c r="CG41" i="28"/>
  <c r="AS41" i="54"/>
  <c r="AI41" i="31"/>
  <c r="AA42" i="31"/>
  <c r="AN42" i="31"/>
  <c r="BK43" i="31"/>
  <c r="BE43" i="31"/>
  <c r="O43" i="31"/>
  <c r="Q43" i="31"/>
  <c r="A44" i="31"/>
  <c r="AG43" i="31"/>
  <c r="AC43" i="31"/>
  <c r="Z40" i="26"/>
  <c r="K42" i="32"/>
  <c r="W42" i="31"/>
  <c r="AR41" i="31"/>
  <c r="AM41" i="31"/>
  <c r="BO41" i="54"/>
  <c r="AC41" i="54"/>
  <c r="CA41" i="54"/>
  <c r="BQ41" i="54"/>
  <c r="AY41" i="54"/>
  <c r="BS40" i="28"/>
  <c r="AI43" i="32"/>
  <c r="AC39" i="26"/>
  <c r="W39" i="26"/>
  <c r="O41" i="32"/>
  <c r="AH40" i="28"/>
  <c r="C43" i="32"/>
  <c r="BA40" i="28"/>
  <c r="AQ40" i="28"/>
  <c r="AU40" i="26"/>
  <c r="C41" i="28"/>
  <c r="AJ42" i="31"/>
  <c r="AC40" i="28"/>
  <c r="H40" i="28"/>
  <c r="S40" i="26"/>
  <c r="T42" i="32"/>
  <c r="Q42" i="31"/>
  <c r="AW41" i="54"/>
  <c r="W42" i="54"/>
  <c r="U42" i="54"/>
  <c r="M42" i="54"/>
  <c r="G42" i="54"/>
  <c r="BM42" i="54"/>
  <c r="A43" i="54"/>
  <c r="AG41" i="54"/>
  <c r="CK41" i="28"/>
  <c r="AQ39" i="28"/>
  <c r="M41" i="54"/>
  <c r="W42" i="32"/>
  <c r="CI40" i="28"/>
  <c r="AQ44" i="32"/>
  <c r="A45" i="32"/>
  <c r="AY39" i="28"/>
  <c r="AF38" i="26"/>
  <c r="V41" i="28"/>
  <c r="AD39" i="26"/>
  <c r="Y39" i="26"/>
  <c r="M43" i="32"/>
  <c r="BE42" i="31"/>
  <c r="J42" i="31"/>
  <c r="B42" i="31"/>
  <c r="O42" i="31"/>
  <c r="AG42" i="31"/>
  <c r="N40" i="28"/>
  <c r="C40" i="26"/>
  <c r="T40" i="26"/>
  <c r="AB39" i="26"/>
  <c r="P42" i="32"/>
  <c r="D42" i="32"/>
  <c r="AW40" i="31"/>
  <c r="BU41" i="54"/>
  <c r="O41" i="54"/>
  <c r="AO41" i="54"/>
  <c r="Y41" i="54"/>
  <c r="AU41" i="54"/>
  <c r="BB40" i="28"/>
  <c r="AS40" i="28"/>
  <c r="E39" i="26"/>
  <c r="U39" i="26"/>
  <c r="S40" i="28"/>
  <c r="G39" i="26"/>
  <c r="U41" i="54"/>
  <c r="AZ40" i="28"/>
  <c r="AK40" i="28"/>
  <c r="AA43" i="31" l="1"/>
  <c r="B4" i="42"/>
  <c r="G41" i="26"/>
  <c r="AM40" i="28"/>
  <c r="AI42" i="54"/>
  <c r="C44" i="32"/>
  <c r="AQ42" i="54"/>
  <c r="BA42" i="54"/>
  <c r="BG42" i="54"/>
  <c r="AK42" i="54"/>
  <c r="B43" i="31"/>
  <c r="C43" i="31" s="1"/>
  <c r="J43" i="31"/>
  <c r="K43" i="31" s="1"/>
  <c r="BI43" i="31"/>
  <c r="CI42" i="28"/>
  <c r="AN42" i="28"/>
  <c r="BO42" i="28"/>
  <c r="BM42" i="28"/>
  <c r="O42" i="32"/>
  <c r="AR42" i="31"/>
  <c r="AM42" i="31"/>
  <c r="BC42" i="54"/>
  <c r="CA41" i="28"/>
  <c r="W43" i="32"/>
  <c r="AT44" i="32"/>
  <c r="F44" i="32"/>
  <c r="AU42" i="54"/>
  <c r="C42" i="54"/>
  <c r="BO42" i="54"/>
  <c r="BK42" i="54"/>
  <c r="CI42" i="54"/>
  <c r="BS42" i="54"/>
  <c r="AH43" i="31"/>
  <c r="AI43" i="31" s="1"/>
  <c r="AY43" i="31"/>
  <c r="P43" i="32"/>
  <c r="D43" i="32"/>
  <c r="BM43" i="31"/>
  <c r="BB41" i="28"/>
  <c r="BF41" i="28" s="1"/>
  <c r="BC41" i="28"/>
  <c r="AM43" i="32"/>
  <c r="S42" i="28"/>
  <c r="BY42" i="28"/>
  <c r="AY41" i="26"/>
  <c r="C41" i="26"/>
  <c r="X41" i="28"/>
  <c r="L42" i="32"/>
  <c r="Q42" i="28"/>
  <c r="L42" i="28"/>
  <c r="A44" i="54"/>
  <c r="CA43" i="54"/>
  <c r="AG43" i="54"/>
  <c r="BU43" i="54"/>
  <c r="AM43" i="54"/>
  <c r="K43" i="54"/>
  <c r="CK43" i="54"/>
  <c r="AI43" i="54"/>
  <c r="M43" i="54"/>
  <c r="AE43" i="54"/>
  <c r="BC43" i="54"/>
  <c r="AS43" i="54"/>
  <c r="J44" i="32"/>
  <c r="S44" i="32"/>
  <c r="G42" i="31"/>
  <c r="G43" i="31"/>
  <c r="AT45" i="32"/>
  <c r="V45" i="32"/>
  <c r="F45" i="32"/>
  <c r="A46" i="32"/>
  <c r="S45" i="32"/>
  <c r="AD45" i="32"/>
  <c r="AI45" i="32"/>
  <c r="S42" i="54"/>
  <c r="CA42" i="54"/>
  <c r="AC42" i="54"/>
  <c r="AQ42" i="31"/>
  <c r="AK42" i="31"/>
  <c r="AG39" i="26"/>
  <c r="AY42" i="54"/>
  <c r="AE43" i="31"/>
  <c r="W43" i="31"/>
  <c r="AS42" i="31"/>
  <c r="AO42" i="31"/>
  <c r="BE40" i="28"/>
  <c r="AU43" i="32"/>
  <c r="AC40" i="26"/>
  <c r="W40" i="26"/>
  <c r="U43" i="31"/>
  <c r="BW41" i="28"/>
  <c r="BD40" i="28"/>
  <c r="E42" i="28"/>
  <c r="AG42" i="54"/>
  <c r="O41" i="26"/>
  <c r="A43" i="26"/>
  <c r="AQ42" i="26"/>
  <c r="Q43" i="32"/>
  <c r="O43" i="32" s="1"/>
  <c r="G43" i="32"/>
  <c r="AU40" i="28"/>
  <c r="AF39" i="26"/>
  <c r="C42" i="31"/>
  <c r="CK42" i="54"/>
  <c r="BQ42" i="54"/>
  <c r="AW42" i="54"/>
  <c r="AL43" i="31"/>
  <c r="S43" i="31"/>
  <c r="BW42" i="54"/>
  <c r="CM42" i="54"/>
  <c r="E42" i="31"/>
  <c r="AJ42" i="28"/>
  <c r="AK42" i="28" s="1"/>
  <c r="BI42" i="28"/>
  <c r="AU41" i="26"/>
  <c r="T41" i="26"/>
  <c r="BU42" i="54"/>
  <c r="BK41" i="28"/>
  <c r="O42" i="54"/>
  <c r="AT41" i="31"/>
  <c r="M44" i="32"/>
  <c r="V44" i="32"/>
  <c r="BF40" i="28"/>
  <c r="AL44" i="32"/>
  <c r="CC42" i="54"/>
  <c r="BI42" i="54"/>
  <c r="I42" i="54"/>
  <c r="AN43" i="31"/>
  <c r="AI44" i="32"/>
  <c r="AE42" i="54"/>
  <c r="AV41" i="31"/>
  <c r="AH39" i="26"/>
  <c r="H41" i="28"/>
  <c r="BA41" i="28"/>
  <c r="AO41" i="28"/>
  <c r="AW41" i="28"/>
  <c r="AH41" i="28"/>
  <c r="BW42" i="28"/>
  <c r="AV42" i="28"/>
  <c r="CE42" i="28"/>
  <c r="A44" i="28"/>
  <c r="L43" i="28"/>
  <c r="BE42" i="54"/>
  <c r="S41" i="26"/>
  <c r="AZ41" i="28"/>
  <c r="BD41" i="28" s="1"/>
  <c r="AK41" i="28"/>
  <c r="BC43" i="31"/>
  <c r="BG40" i="28"/>
  <c r="AO42" i="54"/>
  <c r="E41" i="28"/>
  <c r="AJ43" i="31"/>
  <c r="Y43" i="31"/>
  <c r="CM41" i="28"/>
  <c r="BO41" i="28"/>
  <c r="K42" i="54"/>
  <c r="E42" i="54"/>
  <c r="AR42" i="28"/>
  <c r="CM42" i="28"/>
  <c r="V41" i="26"/>
  <c r="AM41" i="26"/>
  <c r="X41" i="26"/>
  <c r="BA43" i="31"/>
  <c r="AB40" i="26"/>
  <c r="AF40" i="26" s="1"/>
  <c r="U40" i="26"/>
  <c r="Q42" i="54"/>
  <c r="CG42" i="54"/>
  <c r="AS42" i="54"/>
  <c r="Y42" i="54"/>
  <c r="CE42" i="54"/>
  <c r="BM44" i="31"/>
  <c r="BG44" i="31"/>
  <c r="Y44" i="31"/>
  <c r="A45" i="31"/>
  <c r="BC44" i="31"/>
  <c r="BG43" i="31"/>
  <c r="AA42" i="54"/>
  <c r="AI39" i="26"/>
  <c r="S41" i="28"/>
  <c r="AA44" i="32"/>
  <c r="AW41" i="31"/>
  <c r="AM42" i="54"/>
  <c r="AD40" i="26"/>
  <c r="AF42" i="28"/>
  <c r="AC41" i="28"/>
  <c r="D41" i="26"/>
  <c r="H41" i="26"/>
  <c r="K41" i="26"/>
  <c r="Q41" i="26"/>
  <c r="CI41" i="28"/>
  <c r="AP42" i="31"/>
  <c r="AI42" i="31"/>
  <c r="M41" i="26"/>
  <c r="AE44" i="32"/>
  <c r="AD44" i="32"/>
  <c r="N43" i="32"/>
  <c r="BY42" i="54"/>
  <c r="AE40" i="26"/>
  <c r="AI40" i="26" s="1"/>
  <c r="AA40" i="26"/>
  <c r="L43" i="31"/>
  <c r="D43" i="31"/>
  <c r="AE43" i="32"/>
  <c r="CE41" i="28"/>
  <c r="AY40" i="28"/>
  <c r="N41" i="28"/>
  <c r="V42" i="28"/>
  <c r="AR43" i="32"/>
  <c r="Z41" i="26"/>
  <c r="AA41" i="26" s="1"/>
  <c r="I40" i="26"/>
  <c r="AJ43" i="32"/>
  <c r="K42" i="31"/>
  <c r="I44" i="31" l="1"/>
  <c r="G42" i="26"/>
  <c r="D44" i="31"/>
  <c r="L44" i="31"/>
  <c r="I43" i="31"/>
  <c r="CC43" i="28"/>
  <c r="A45" i="28"/>
  <c r="Q44" i="28"/>
  <c r="BI44" i="28"/>
  <c r="CG44" i="28"/>
  <c r="BQ44" i="28"/>
  <c r="BU44" i="28"/>
  <c r="AQ41" i="28"/>
  <c r="AS43" i="31"/>
  <c r="AM44" i="32"/>
  <c r="X42" i="26"/>
  <c r="AO42" i="26"/>
  <c r="AG40" i="26"/>
  <c r="E43" i="54"/>
  <c r="BY43" i="54"/>
  <c r="AU43" i="54"/>
  <c r="BI43" i="54"/>
  <c r="BA42" i="28"/>
  <c r="BE42" i="28" s="1"/>
  <c r="AO42" i="28"/>
  <c r="O43" i="54"/>
  <c r="Q44" i="31"/>
  <c r="BI44" i="31"/>
  <c r="AA44" i="31"/>
  <c r="CG43" i="28"/>
  <c r="AA43" i="28"/>
  <c r="AB41" i="26"/>
  <c r="Z42" i="26"/>
  <c r="AW42" i="26"/>
  <c r="AW42" i="31"/>
  <c r="AR45" i="32"/>
  <c r="T44" i="32"/>
  <c r="CM43" i="54"/>
  <c r="BK43" i="54"/>
  <c r="CI43" i="54"/>
  <c r="AC43" i="54"/>
  <c r="AS42" i="26"/>
  <c r="P44" i="32"/>
  <c r="D44" i="32"/>
  <c r="X42" i="28"/>
  <c r="M44" i="31"/>
  <c r="H42" i="28"/>
  <c r="U45" i="31"/>
  <c r="Q45" i="31"/>
  <c r="A46" i="31"/>
  <c r="AE45" i="31"/>
  <c r="BE45" i="31"/>
  <c r="BG45" i="31"/>
  <c r="V43" i="28"/>
  <c r="Q43" i="28"/>
  <c r="BE41" i="28"/>
  <c r="AH40" i="26"/>
  <c r="Q42" i="26"/>
  <c r="M42" i="26"/>
  <c r="K44" i="32"/>
  <c r="AK43" i="54"/>
  <c r="AB44" i="32"/>
  <c r="Q43" i="54"/>
  <c r="AU44" i="32"/>
  <c r="G43" i="54"/>
  <c r="S44" i="31"/>
  <c r="BQ43" i="54"/>
  <c r="CA42" i="28"/>
  <c r="J41" i="28"/>
  <c r="AD41" i="26"/>
  <c r="Y41" i="26"/>
  <c r="AQ43" i="31"/>
  <c r="AU43" i="31" s="1"/>
  <c r="AK43" i="31"/>
  <c r="AY44" i="31"/>
  <c r="N43" i="28"/>
  <c r="BY43" i="28"/>
  <c r="AH42" i="28"/>
  <c r="BK42" i="28"/>
  <c r="V42" i="26"/>
  <c r="AM42" i="26"/>
  <c r="A44" i="26"/>
  <c r="Q43" i="26"/>
  <c r="AM43" i="26"/>
  <c r="AK43" i="26"/>
  <c r="J45" i="32"/>
  <c r="W43" i="54"/>
  <c r="AW43" i="54"/>
  <c r="AY43" i="54"/>
  <c r="BS42" i="28"/>
  <c r="N42" i="28"/>
  <c r="J44" i="31"/>
  <c r="B44" i="31"/>
  <c r="E41" i="26"/>
  <c r="AN44" i="31"/>
  <c r="BE44" i="31"/>
  <c r="AE41" i="26"/>
  <c r="AL44" i="31"/>
  <c r="AM44" i="31" s="1"/>
  <c r="BK44" i="31"/>
  <c r="AE44" i="31"/>
  <c r="C43" i="28"/>
  <c r="BW43" i="28"/>
  <c r="AV43" i="28"/>
  <c r="BU43" i="28"/>
  <c r="BS43" i="28"/>
  <c r="AR43" i="28"/>
  <c r="AS43" i="28" s="1"/>
  <c r="BQ43" i="28"/>
  <c r="BC42" i="28"/>
  <c r="AW42" i="28"/>
  <c r="W44" i="32"/>
  <c r="AM42" i="28"/>
  <c r="AZ42" i="28"/>
  <c r="BD42" i="28" s="1"/>
  <c r="C42" i="26"/>
  <c r="M43" i="31"/>
  <c r="AD46" i="32"/>
  <c r="A47" i="32"/>
  <c r="F46" i="32"/>
  <c r="I43" i="54"/>
  <c r="CC43" i="54"/>
  <c r="BS44" i="54"/>
  <c r="C44" i="54"/>
  <c r="O44" i="54"/>
  <c r="AO44" i="54"/>
  <c r="BK44" i="54"/>
  <c r="A45" i="54"/>
  <c r="N44" i="32"/>
  <c r="AA45" i="32"/>
  <c r="AF43" i="28"/>
  <c r="W44" i="31"/>
  <c r="AT42" i="31"/>
  <c r="AC44" i="31"/>
  <c r="AR44" i="32"/>
  <c r="AG44" i="31"/>
  <c r="AJ44" i="31"/>
  <c r="BA44" i="31"/>
  <c r="U41" i="26"/>
  <c r="BB42" i="28"/>
  <c r="AS42" i="28"/>
  <c r="CK43" i="28"/>
  <c r="AR43" i="31"/>
  <c r="AV43" i="31" s="1"/>
  <c r="AM43" i="31"/>
  <c r="AY42" i="26"/>
  <c r="AU42" i="26"/>
  <c r="BA43" i="54"/>
  <c r="CE43" i="54"/>
  <c r="AP43" i="31"/>
  <c r="BG43" i="54"/>
  <c r="L43" i="32"/>
  <c r="S43" i="54"/>
  <c r="BW43" i="54"/>
  <c r="AH44" i="31"/>
  <c r="E44" i="31"/>
  <c r="E43" i="31"/>
  <c r="BK43" i="28"/>
  <c r="AJ43" i="28"/>
  <c r="BI43" i="28"/>
  <c r="AC42" i="28"/>
  <c r="AC43" i="28"/>
  <c r="O42" i="26"/>
  <c r="S42" i="26"/>
  <c r="AM41" i="28"/>
  <c r="AO43" i="31"/>
  <c r="AU42" i="31"/>
  <c r="M45" i="32"/>
  <c r="AO43" i="54"/>
  <c r="Y43" i="54"/>
  <c r="CG43" i="54"/>
  <c r="BS43" i="54"/>
  <c r="BM43" i="54"/>
  <c r="BE43" i="54"/>
  <c r="BG41" i="28"/>
  <c r="AJ44" i="32"/>
  <c r="AQ45" i="32"/>
  <c r="I41" i="26"/>
  <c r="BO43" i="54"/>
  <c r="U44" i="31"/>
  <c r="AC41" i="26"/>
  <c r="W41" i="26"/>
  <c r="AN43" i="28"/>
  <c r="BM43" i="28"/>
  <c r="T42" i="26"/>
  <c r="AK42" i="26"/>
  <c r="D42" i="26"/>
  <c r="H42" i="26"/>
  <c r="K42" i="26"/>
  <c r="O44" i="31"/>
  <c r="AL45" i="32"/>
  <c r="C43" i="54"/>
  <c r="U43" i="54"/>
  <c r="AY41" i="28"/>
  <c r="Q44" i="32"/>
  <c r="G44" i="32"/>
  <c r="AV42" i="31"/>
  <c r="AU41" i="28"/>
  <c r="AA43" i="54"/>
  <c r="AQ43" i="54"/>
  <c r="C45" i="32"/>
  <c r="G43" i="26" l="1"/>
  <c r="AU42" i="28"/>
  <c r="I42" i="26"/>
  <c r="BU44" i="54"/>
  <c r="BQ44" i="54"/>
  <c r="BM44" i="54"/>
  <c r="S44" i="54"/>
  <c r="CC44" i="54"/>
  <c r="AB46" i="32"/>
  <c r="AA46" i="32"/>
  <c r="AR44" i="31"/>
  <c r="AV44" i="31" s="1"/>
  <c r="AW43" i="26"/>
  <c r="AU43" i="26"/>
  <c r="AC42" i="26"/>
  <c r="AG42" i="26" s="1"/>
  <c r="H43" i="28"/>
  <c r="AU45" i="32"/>
  <c r="X43" i="28"/>
  <c r="AC45" i="31"/>
  <c r="AE42" i="26"/>
  <c r="AA42" i="26"/>
  <c r="AA45" i="31"/>
  <c r="P45" i="32"/>
  <c r="D45" i="32"/>
  <c r="AA44" i="28"/>
  <c r="AN44" i="28"/>
  <c r="AO44" i="28" s="1"/>
  <c r="BO44" i="28"/>
  <c r="BM44" i="28"/>
  <c r="W42" i="26"/>
  <c r="AT43" i="31"/>
  <c r="AI47" i="32"/>
  <c r="F47" i="32"/>
  <c r="AL47" i="32"/>
  <c r="V47" i="32"/>
  <c r="A48" i="32"/>
  <c r="AQ47" i="32"/>
  <c r="AB42" i="26"/>
  <c r="BA43" i="28"/>
  <c r="AO43" i="28"/>
  <c r="CM43" i="28"/>
  <c r="BY44" i="54"/>
  <c r="BE44" i="54"/>
  <c r="K44" i="54"/>
  <c r="AQ46" i="32"/>
  <c r="J46" i="32"/>
  <c r="K46" i="32" s="1"/>
  <c r="S46" i="32"/>
  <c r="AW43" i="28"/>
  <c r="BK45" i="31"/>
  <c r="BF42" i="28"/>
  <c r="AJ45" i="32"/>
  <c r="AD42" i="26"/>
  <c r="Y42" i="26"/>
  <c r="BY44" i="28"/>
  <c r="S44" i="28"/>
  <c r="CE43" i="28"/>
  <c r="BO44" i="54"/>
  <c r="CK44" i="54"/>
  <c r="AI44" i="54"/>
  <c r="AW44" i="54"/>
  <c r="AT46" i="32"/>
  <c r="J42" i="28"/>
  <c r="C43" i="26"/>
  <c r="A45" i="26"/>
  <c r="W45" i="31"/>
  <c r="AH45" i="31"/>
  <c r="AI45" i="31" s="1"/>
  <c r="AY45" i="31"/>
  <c r="E43" i="28"/>
  <c r="AM44" i="54"/>
  <c r="G44" i="31"/>
  <c r="AM45" i="32"/>
  <c r="N45" i="32"/>
  <c r="AE44" i="54"/>
  <c r="AZ43" i="28"/>
  <c r="BD43" i="28" s="1"/>
  <c r="AK43" i="28"/>
  <c r="CE44" i="54"/>
  <c r="AA44" i="54"/>
  <c r="CM44" i="54"/>
  <c r="BA44" i="54"/>
  <c r="G46" i="32"/>
  <c r="AS43" i="26"/>
  <c r="AS44" i="31"/>
  <c r="O43" i="26"/>
  <c r="S43" i="26"/>
  <c r="O44" i="32"/>
  <c r="AJ45" i="31"/>
  <c r="BA45" i="31"/>
  <c r="J45" i="31"/>
  <c r="K45" i="31" s="1"/>
  <c r="B45" i="31"/>
  <c r="O45" i="31"/>
  <c r="AF44" i="28"/>
  <c r="S45" i="31"/>
  <c r="AJ44" i="28"/>
  <c r="AK44" i="28" s="1"/>
  <c r="U42" i="26"/>
  <c r="AS44" i="54"/>
  <c r="AG45" i="54"/>
  <c r="AY45" i="54"/>
  <c r="AE45" i="54"/>
  <c r="CA45" i="54"/>
  <c r="M45" i="54"/>
  <c r="Y45" i="54"/>
  <c r="CE45" i="54"/>
  <c r="BC45" i="54"/>
  <c r="BG45" i="54"/>
  <c r="CM45" i="54"/>
  <c r="Q45" i="54"/>
  <c r="BI45" i="54"/>
  <c r="G45" i="54"/>
  <c r="AS45" i="54"/>
  <c r="BY45" i="54"/>
  <c r="BO45" i="54"/>
  <c r="A46" i="54"/>
  <c r="E45" i="54"/>
  <c r="CI44" i="54"/>
  <c r="Y44" i="54"/>
  <c r="M46" i="32"/>
  <c r="W46" i="32"/>
  <c r="V46" i="32"/>
  <c r="BC43" i="28"/>
  <c r="AY43" i="28"/>
  <c r="C44" i="31"/>
  <c r="T43" i="26"/>
  <c r="Z43" i="26"/>
  <c r="AQ43" i="26"/>
  <c r="CA43" i="28"/>
  <c r="AQ44" i="54"/>
  <c r="E42" i="26"/>
  <c r="BA46" i="31"/>
  <c r="A47" i="31"/>
  <c r="D45" i="31"/>
  <c r="L45" i="31"/>
  <c r="AF41" i="26"/>
  <c r="CI43" i="28"/>
  <c r="AQ42" i="28"/>
  <c r="AU44" i="54"/>
  <c r="AO44" i="31"/>
  <c r="I44" i="54"/>
  <c r="BO43" i="28"/>
  <c r="BW44" i="54"/>
  <c r="AG41" i="26"/>
  <c r="AP44" i="31"/>
  <c r="AI44" i="31"/>
  <c r="AQ44" i="31"/>
  <c r="AK44" i="31"/>
  <c r="AH43" i="28"/>
  <c r="G44" i="54"/>
  <c r="W44" i="54"/>
  <c r="BC44" i="54"/>
  <c r="CG44" i="54"/>
  <c r="M44" i="54"/>
  <c r="C46" i="32"/>
  <c r="AH41" i="26"/>
  <c r="BG42" i="28"/>
  <c r="BB43" i="28"/>
  <c r="K44" i="31"/>
  <c r="AK44" i="54"/>
  <c r="V43" i="26"/>
  <c r="AY43" i="26"/>
  <c r="M43" i="26"/>
  <c r="S43" i="28"/>
  <c r="BI45" i="31"/>
  <c r="H44" i="28"/>
  <c r="L44" i="28"/>
  <c r="CM44" i="28"/>
  <c r="CK44" i="28"/>
  <c r="CC44" i="28"/>
  <c r="Q44" i="54"/>
  <c r="E44" i="54"/>
  <c r="AY42" i="28"/>
  <c r="AI41" i="26"/>
  <c r="T45" i="32"/>
  <c r="W45" i="32"/>
  <c r="AB45" i="32"/>
  <c r="AL45" i="31"/>
  <c r="BC45" i="31"/>
  <c r="Y45" i="31"/>
  <c r="L45" i="32"/>
  <c r="L44" i="32"/>
  <c r="AL46" i="32"/>
  <c r="BM45" i="31"/>
  <c r="AW43" i="31"/>
  <c r="AV44" i="28"/>
  <c r="A46" i="28"/>
  <c r="CC45" i="28"/>
  <c r="V45" i="28"/>
  <c r="AG44" i="54"/>
  <c r="Q45" i="32"/>
  <c r="G45" i="32"/>
  <c r="AY44" i="54"/>
  <c r="U44" i="54"/>
  <c r="CA44" i="54"/>
  <c r="AC44" i="54"/>
  <c r="AI46" i="32"/>
  <c r="BI44" i="54"/>
  <c r="K45" i="32"/>
  <c r="X43" i="26"/>
  <c r="AO43" i="26"/>
  <c r="H43" i="26"/>
  <c r="I43" i="26" s="1"/>
  <c r="D43" i="26"/>
  <c r="K43" i="26"/>
  <c r="AE45" i="32"/>
  <c r="AN45" i="31"/>
  <c r="AG45" i="31"/>
  <c r="AR44" i="28"/>
  <c r="X44" i="28"/>
  <c r="V44" i="28"/>
  <c r="C44" i="28"/>
  <c r="BG44" i="54"/>
  <c r="AA45" i="28" l="1"/>
  <c r="BB44" i="28"/>
  <c r="AS44" i="28"/>
  <c r="BY45" i="28"/>
  <c r="AN45" i="28"/>
  <c r="BM45" i="28"/>
  <c r="AC43" i="26"/>
  <c r="W43" i="26"/>
  <c r="AU43" i="28"/>
  <c r="AC46" i="31"/>
  <c r="E45" i="31"/>
  <c r="Y46" i="31"/>
  <c r="I46" i="31"/>
  <c r="N46" i="32"/>
  <c r="O45" i="54"/>
  <c r="AQ45" i="31"/>
  <c r="AU45" i="31" s="1"/>
  <c r="AK45" i="31"/>
  <c r="AH44" i="28"/>
  <c r="T44" i="26"/>
  <c r="U44" i="26" s="1"/>
  <c r="AK44" i="26"/>
  <c r="Q44" i="26"/>
  <c r="CA44" i="28"/>
  <c r="BE45" i="54"/>
  <c r="M47" i="32"/>
  <c r="BS44" i="28"/>
  <c r="I45" i="31"/>
  <c r="P46" i="32"/>
  <c r="AL46" i="31"/>
  <c r="BC46" i="31"/>
  <c r="BK46" i="31"/>
  <c r="AE46" i="31"/>
  <c r="BG43" i="28"/>
  <c r="AK45" i="54"/>
  <c r="W45" i="54"/>
  <c r="BW45" i="54"/>
  <c r="AT44" i="31"/>
  <c r="AM43" i="28"/>
  <c r="M44" i="26"/>
  <c r="AF42" i="26"/>
  <c r="AI42" i="26"/>
  <c r="BU45" i="54"/>
  <c r="CG45" i="28"/>
  <c r="L45" i="28"/>
  <c r="N44" i="28"/>
  <c r="G45" i="31"/>
  <c r="AU44" i="31"/>
  <c r="AG46" i="31"/>
  <c r="BI46" i="31"/>
  <c r="AO45" i="54"/>
  <c r="CI44" i="28"/>
  <c r="X44" i="26"/>
  <c r="AO44" i="26"/>
  <c r="S44" i="26"/>
  <c r="AE46" i="32"/>
  <c r="AJ46" i="32"/>
  <c r="K45" i="54"/>
  <c r="AT47" i="32"/>
  <c r="G47" i="32"/>
  <c r="AQ44" i="28"/>
  <c r="BA44" i="28"/>
  <c r="BE44" i="28" s="1"/>
  <c r="S45" i="54"/>
  <c r="AJ47" i="32"/>
  <c r="BA45" i="54"/>
  <c r="AC45" i="54"/>
  <c r="AN46" i="31"/>
  <c r="BE46" i="31"/>
  <c r="AW44" i="26"/>
  <c r="A46" i="26"/>
  <c r="AS45" i="26"/>
  <c r="AU45" i="26"/>
  <c r="AW45" i="26"/>
  <c r="AS45" i="31"/>
  <c r="AW45" i="31" s="1"/>
  <c r="S46" i="31"/>
  <c r="AH46" i="31"/>
  <c r="AI46" i="31" s="1"/>
  <c r="AY46" i="31"/>
  <c r="BK45" i="54"/>
  <c r="U45" i="54"/>
  <c r="I45" i="54"/>
  <c r="AA45" i="54"/>
  <c r="D46" i="32"/>
  <c r="Q46" i="32"/>
  <c r="V44" i="26"/>
  <c r="W44" i="26" s="1"/>
  <c r="AM44" i="26"/>
  <c r="O44" i="26"/>
  <c r="AW44" i="28"/>
  <c r="O45" i="32"/>
  <c r="BE43" i="28"/>
  <c r="C47" i="32"/>
  <c r="AA47" i="32"/>
  <c r="AQ45" i="54"/>
  <c r="CC45" i="54"/>
  <c r="BQ45" i="54"/>
  <c r="CE45" i="28"/>
  <c r="L46" i="31"/>
  <c r="M46" i="31" s="1"/>
  <c r="D46" i="31"/>
  <c r="Q46" i="31"/>
  <c r="AJ46" i="31"/>
  <c r="BK44" i="28"/>
  <c r="AP45" i="31"/>
  <c r="C44" i="26"/>
  <c r="Z44" i="26"/>
  <c r="AQ44" i="26"/>
  <c r="AH42" i="26"/>
  <c r="AQ43" i="28"/>
  <c r="J47" i="32"/>
  <c r="S47" i="32"/>
  <c r="AC44" i="28"/>
  <c r="AS44" i="26"/>
  <c r="AE43" i="26"/>
  <c r="AA43" i="26"/>
  <c r="AW45" i="54"/>
  <c r="C45" i="31"/>
  <c r="AW44" i="31"/>
  <c r="E44" i="28"/>
  <c r="BK45" i="28"/>
  <c r="AJ45" i="28"/>
  <c r="BI45" i="28"/>
  <c r="CM45" i="28"/>
  <c r="CK45" i="28"/>
  <c r="BC44" i="28"/>
  <c r="AR45" i="31"/>
  <c r="AM45" i="31"/>
  <c r="CE44" i="28"/>
  <c r="AY47" i="31"/>
  <c r="S47" i="31"/>
  <c r="BM47" i="31"/>
  <c r="W47" i="31"/>
  <c r="A48" i="31"/>
  <c r="BA47" i="31"/>
  <c r="BI47" i="31"/>
  <c r="C45" i="54"/>
  <c r="AD43" i="26"/>
  <c r="Y43" i="26"/>
  <c r="BW44" i="28"/>
  <c r="BG46" i="31"/>
  <c r="W46" i="31"/>
  <c r="AB43" i="26"/>
  <c r="U43" i="26"/>
  <c r="E43" i="26"/>
  <c r="CI45" i="54"/>
  <c r="BS45" i="54"/>
  <c r="AZ44" i="28"/>
  <c r="BD44" i="28" s="1"/>
  <c r="J43" i="28"/>
  <c r="AU44" i="26"/>
  <c r="AY44" i="26"/>
  <c r="AD47" i="32"/>
  <c r="AU46" i="32"/>
  <c r="AM46" i="32"/>
  <c r="BM45" i="54"/>
  <c r="Q45" i="28"/>
  <c r="H45" i="28"/>
  <c r="AR45" i="28"/>
  <c r="BS45" i="28"/>
  <c r="BQ45" i="28"/>
  <c r="CG45" i="54"/>
  <c r="AM45" i="54"/>
  <c r="AV45" i="28"/>
  <c r="BU45" i="28"/>
  <c r="BM46" i="31"/>
  <c r="AO45" i="31"/>
  <c r="AA46" i="31"/>
  <c r="C45" i="28"/>
  <c r="AH45" i="28"/>
  <c r="AF45" i="28"/>
  <c r="A47" i="28"/>
  <c r="L46" i="28"/>
  <c r="CG46" i="28"/>
  <c r="AF46" i="28"/>
  <c r="BQ46" i="28"/>
  <c r="CC46" i="28"/>
  <c r="BF43" i="28"/>
  <c r="M45" i="31"/>
  <c r="U46" i="31"/>
  <c r="B46" i="31"/>
  <c r="J46" i="31"/>
  <c r="O46" i="31"/>
  <c r="BS46" i="54"/>
  <c r="CA46" i="54"/>
  <c r="A47" i="54"/>
  <c r="AU45" i="54"/>
  <c r="AI45" i="54"/>
  <c r="D44" i="26"/>
  <c r="H44" i="26"/>
  <c r="K45" i="26"/>
  <c r="K44" i="26"/>
  <c r="CK45" i="54"/>
  <c r="T46" i="32"/>
  <c r="AR46" i="32"/>
  <c r="A49" i="32"/>
  <c r="G45" i="26" l="1"/>
  <c r="G47" i="31"/>
  <c r="AE47" i="31"/>
  <c r="AA46" i="54"/>
  <c r="Y46" i="54"/>
  <c r="CE46" i="54"/>
  <c r="AU46" i="54"/>
  <c r="V46" i="28"/>
  <c r="BB45" i="28"/>
  <c r="AS45" i="28"/>
  <c r="AA44" i="26"/>
  <c r="BI46" i="28"/>
  <c r="T47" i="32"/>
  <c r="AH43" i="26"/>
  <c r="AQ46" i="31"/>
  <c r="AK46" i="31"/>
  <c r="AC44" i="26"/>
  <c r="D45" i="26"/>
  <c r="H45" i="26"/>
  <c r="I45" i="26" s="1"/>
  <c r="AY45" i="26"/>
  <c r="G46" i="31"/>
  <c r="J44" i="28"/>
  <c r="AM44" i="28"/>
  <c r="L46" i="32"/>
  <c r="E45" i="28"/>
  <c r="CA45" i="28"/>
  <c r="BF44" i="28"/>
  <c r="BM46" i="54"/>
  <c r="CI46" i="54"/>
  <c r="AE47" i="32"/>
  <c r="U46" i="54"/>
  <c r="V45" i="26"/>
  <c r="W45" i="26" s="1"/>
  <c r="AM45" i="26"/>
  <c r="J48" i="32"/>
  <c r="K48" i="32" s="1"/>
  <c r="CC46" i="54"/>
  <c r="AC46" i="54"/>
  <c r="AW46" i="54"/>
  <c r="K46" i="31"/>
  <c r="AV46" i="28"/>
  <c r="BW46" i="28"/>
  <c r="Q46" i="28"/>
  <c r="BW45" i="28"/>
  <c r="AA46" i="28"/>
  <c r="AC47" i="31"/>
  <c r="CK46" i="28"/>
  <c r="P47" i="32"/>
  <c r="O45" i="26"/>
  <c r="BG46" i="54"/>
  <c r="AD44" i="26"/>
  <c r="AH44" i="26" s="1"/>
  <c r="Y44" i="26"/>
  <c r="AR46" i="31"/>
  <c r="AV46" i="31" s="1"/>
  <c r="AM46" i="31"/>
  <c r="I47" i="31"/>
  <c r="K46" i="54"/>
  <c r="BO45" i="28"/>
  <c r="F48" i="32"/>
  <c r="BE46" i="54"/>
  <c r="T45" i="26"/>
  <c r="AK45" i="26"/>
  <c r="AU48" i="32"/>
  <c r="AT48" i="32"/>
  <c r="BK46" i="54"/>
  <c r="D48" i="32"/>
  <c r="C48" i="32"/>
  <c r="AI46" i="54"/>
  <c r="BU46" i="54"/>
  <c r="AG46" i="54"/>
  <c r="G46" i="54"/>
  <c r="BQ46" i="54"/>
  <c r="C46" i="31"/>
  <c r="CG46" i="54"/>
  <c r="AR46" i="28"/>
  <c r="AS46" i="28" s="1"/>
  <c r="C46" i="28"/>
  <c r="AY45" i="28"/>
  <c r="BC45" i="28"/>
  <c r="S45" i="28"/>
  <c r="Y47" i="31"/>
  <c r="AJ47" i="31"/>
  <c r="AW45" i="28"/>
  <c r="AI43" i="26"/>
  <c r="X45" i="28"/>
  <c r="AA48" i="32"/>
  <c r="C45" i="26"/>
  <c r="Z45" i="26"/>
  <c r="AQ45" i="26"/>
  <c r="E46" i="31"/>
  <c r="BG44" i="28"/>
  <c r="CK46" i="54"/>
  <c r="AB44" i="26"/>
  <c r="AF44" i="26" s="1"/>
  <c r="AT45" i="31"/>
  <c r="AQ45" i="28"/>
  <c r="BA45" i="28"/>
  <c r="BE45" i="28" s="1"/>
  <c r="AO45" i="28"/>
  <c r="BO46" i="28"/>
  <c r="AN46" i="28"/>
  <c r="BG47" i="31"/>
  <c r="AV45" i="31"/>
  <c r="AE44" i="26"/>
  <c r="AI44" i="26" s="1"/>
  <c r="AU47" i="32"/>
  <c r="E46" i="54"/>
  <c r="AL48" i="32"/>
  <c r="AK46" i="54"/>
  <c r="AA49" i="32"/>
  <c r="AQ49" i="32"/>
  <c r="A50" i="32"/>
  <c r="C49" i="32"/>
  <c r="AI48" i="32"/>
  <c r="I46" i="54"/>
  <c r="AO46" i="54"/>
  <c r="S46" i="54"/>
  <c r="AE46" i="54"/>
  <c r="BW46" i="54"/>
  <c r="AH46" i="28"/>
  <c r="AR47" i="32"/>
  <c r="C46" i="54"/>
  <c r="AY48" i="31"/>
  <c r="BC48" i="31"/>
  <c r="A49" i="31"/>
  <c r="AG48" i="31"/>
  <c r="BG48" i="31"/>
  <c r="AH47" i="31"/>
  <c r="M45" i="26"/>
  <c r="S45" i="26"/>
  <c r="BC47" i="31"/>
  <c r="AG43" i="26"/>
  <c r="BY46" i="54"/>
  <c r="O46" i="54"/>
  <c r="BA46" i="54"/>
  <c r="BY46" i="28"/>
  <c r="AN47" i="31"/>
  <c r="BE47" i="31"/>
  <c r="L47" i="31"/>
  <c r="D47" i="31"/>
  <c r="Q47" i="31"/>
  <c r="BK47" i="31"/>
  <c r="AZ45" i="28"/>
  <c r="AK45" i="28"/>
  <c r="S48" i="32"/>
  <c r="AP46" i="31"/>
  <c r="Q47" i="32"/>
  <c r="O47" i="32" s="1"/>
  <c r="N45" i="28"/>
  <c r="CI45" i="28"/>
  <c r="AM47" i="32"/>
  <c r="AO46" i="31"/>
  <c r="D47" i="32"/>
  <c r="AM46" i="54"/>
  <c r="BO46" i="54"/>
  <c r="W48" i="32"/>
  <c r="M48" i="32"/>
  <c r="V48" i="32"/>
  <c r="AQ46" i="54"/>
  <c r="O47" i="54"/>
  <c r="W47" i="54"/>
  <c r="AE47" i="54"/>
  <c r="AW47" i="54"/>
  <c r="U47" i="54"/>
  <c r="BO47" i="54"/>
  <c r="A48" i="54"/>
  <c r="CM47" i="54"/>
  <c r="BQ47" i="54"/>
  <c r="Y47" i="54"/>
  <c r="CM46" i="54"/>
  <c r="AJ46" i="28"/>
  <c r="BU46" i="28"/>
  <c r="AF43" i="26"/>
  <c r="U47" i="31"/>
  <c r="AG47" i="31"/>
  <c r="AB47" i="32"/>
  <c r="O46" i="32"/>
  <c r="Q45" i="26"/>
  <c r="A47" i="26"/>
  <c r="AO46" i="26"/>
  <c r="K46" i="26"/>
  <c r="W47" i="32"/>
  <c r="BM46" i="28"/>
  <c r="AC45" i="28"/>
  <c r="G44" i="26"/>
  <c r="AQ48" i="32"/>
  <c r="AD48" i="32"/>
  <c r="E44" i="26"/>
  <c r="AY46" i="54"/>
  <c r="Q46" i="54"/>
  <c r="BI46" i="54"/>
  <c r="BC46" i="54"/>
  <c r="M46" i="54"/>
  <c r="W46" i="54"/>
  <c r="A48" i="28"/>
  <c r="BY47" i="28"/>
  <c r="AA47" i="28"/>
  <c r="Q47" i="28"/>
  <c r="AA47" i="31"/>
  <c r="AL47" i="31"/>
  <c r="J47" i="31"/>
  <c r="B47" i="31"/>
  <c r="O47" i="31"/>
  <c r="AY44" i="28"/>
  <c r="K47" i="32"/>
  <c r="AS46" i="54"/>
  <c r="X45" i="26"/>
  <c r="AO45" i="26"/>
  <c r="AS46" i="31"/>
  <c r="AU44" i="28"/>
  <c r="AU46" i="31"/>
  <c r="I44" i="26"/>
  <c r="N47" i="32"/>
  <c r="AA48" i="31" l="1"/>
  <c r="I48" i="31"/>
  <c r="E47" i="28"/>
  <c r="C47" i="28"/>
  <c r="CK47" i="28"/>
  <c r="AB48" i="32"/>
  <c r="T46" i="26"/>
  <c r="U46" i="26" s="1"/>
  <c r="S47" i="54"/>
  <c r="CG47" i="54"/>
  <c r="M47" i="54"/>
  <c r="AM45" i="28"/>
  <c r="D48" i="31"/>
  <c r="L48" i="31"/>
  <c r="M48" i="31" s="1"/>
  <c r="Q48" i="31"/>
  <c r="AL48" i="31"/>
  <c r="AM48" i="31" s="1"/>
  <c r="AC47" i="54"/>
  <c r="AG44" i="26"/>
  <c r="AE48" i="32"/>
  <c r="H46" i="26"/>
  <c r="D46" i="26"/>
  <c r="O46" i="26"/>
  <c r="AO47" i="54"/>
  <c r="CA47" i="54"/>
  <c r="AS46" i="26"/>
  <c r="BD45" i="28"/>
  <c r="E47" i="31"/>
  <c r="AP47" i="31"/>
  <c r="AI47" i="31"/>
  <c r="BM48" i="31"/>
  <c r="AH48" i="31"/>
  <c r="BW47" i="54"/>
  <c r="AM49" i="32"/>
  <c r="AL49" i="32"/>
  <c r="AD49" i="32"/>
  <c r="BQ47" i="28"/>
  <c r="E46" i="28"/>
  <c r="Q48" i="32"/>
  <c r="G48" i="32"/>
  <c r="BM47" i="28"/>
  <c r="T48" i="32"/>
  <c r="J45" i="28"/>
  <c r="S49" i="32"/>
  <c r="AV47" i="28"/>
  <c r="CE46" i="28"/>
  <c r="C47" i="31"/>
  <c r="V47" i="28"/>
  <c r="X46" i="26"/>
  <c r="Y46" i="26" s="1"/>
  <c r="A48" i="26"/>
  <c r="S47" i="26"/>
  <c r="Q47" i="26"/>
  <c r="BS47" i="54"/>
  <c r="BU47" i="54"/>
  <c r="BI47" i="54"/>
  <c r="AY47" i="54"/>
  <c r="AA47" i="54"/>
  <c r="M47" i="31"/>
  <c r="BK48" i="31"/>
  <c r="S48" i="31"/>
  <c r="U48" i="31"/>
  <c r="CC47" i="28"/>
  <c r="AM48" i="32"/>
  <c r="BA46" i="28"/>
  <c r="AQ46" i="28"/>
  <c r="AO46" i="28"/>
  <c r="BG45" i="28"/>
  <c r="AB45" i="26"/>
  <c r="U45" i="26"/>
  <c r="AM46" i="26"/>
  <c r="AK47" i="31"/>
  <c r="CM46" i="28"/>
  <c r="AR48" i="32"/>
  <c r="Z46" i="26"/>
  <c r="AA46" i="26" s="1"/>
  <c r="AW46" i="26"/>
  <c r="AM46" i="28"/>
  <c r="AZ46" i="28"/>
  <c r="BA47" i="54"/>
  <c r="BM47" i="54"/>
  <c r="AI47" i="54"/>
  <c r="N48" i="32"/>
  <c r="AT46" i="31"/>
  <c r="AC48" i="31"/>
  <c r="AN48" i="31"/>
  <c r="BE48" i="31"/>
  <c r="Y48" i="31"/>
  <c r="AT49" i="32"/>
  <c r="AM47" i="54"/>
  <c r="AQ46" i="26"/>
  <c r="BB46" i="28"/>
  <c r="BF46" i="28" s="1"/>
  <c r="L47" i="28"/>
  <c r="BK47" i="54"/>
  <c r="E47" i="54"/>
  <c r="AN47" i="28"/>
  <c r="AO47" i="28" s="1"/>
  <c r="AW46" i="31"/>
  <c r="AD45" i="26"/>
  <c r="Y45" i="26"/>
  <c r="K47" i="31"/>
  <c r="N46" i="28"/>
  <c r="S46" i="26"/>
  <c r="BK46" i="28"/>
  <c r="BC47" i="54"/>
  <c r="AQ47" i="54"/>
  <c r="AS47" i="54"/>
  <c r="BY47" i="54"/>
  <c r="AS47" i="31"/>
  <c r="AW47" i="31" s="1"/>
  <c r="AO47" i="31"/>
  <c r="CA46" i="28"/>
  <c r="M46" i="26"/>
  <c r="BI48" i="31"/>
  <c r="W48" i="31"/>
  <c r="AE48" i="31"/>
  <c r="F50" i="32"/>
  <c r="A51" i="32"/>
  <c r="AL50" i="32"/>
  <c r="AK46" i="26"/>
  <c r="AQ47" i="31"/>
  <c r="AU47" i="31" s="1"/>
  <c r="BF45" i="28"/>
  <c r="G48" i="31"/>
  <c r="F49" i="32"/>
  <c r="AJ47" i="28"/>
  <c r="AK47" i="28" s="1"/>
  <c r="BI47" i="28"/>
  <c r="AR47" i="28"/>
  <c r="BS47" i="28"/>
  <c r="A49" i="28"/>
  <c r="L48" i="28"/>
  <c r="CK48" i="28"/>
  <c r="BY48" i="28"/>
  <c r="AA48" i="28"/>
  <c r="AF48" i="28"/>
  <c r="CI47" i="28"/>
  <c r="AF47" i="28"/>
  <c r="V46" i="26"/>
  <c r="AY46" i="26"/>
  <c r="Q46" i="26"/>
  <c r="CE47" i="54"/>
  <c r="CI47" i="54"/>
  <c r="CK47" i="54"/>
  <c r="AG47" i="54"/>
  <c r="B48" i="31"/>
  <c r="C48" i="31" s="1"/>
  <c r="J48" i="31"/>
  <c r="O48" i="31"/>
  <c r="AJ48" i="31"/>
  <c r="BA48" i="31"/>
  <c r="AI49" i="32"/>
  <c r="J49" i="32"/>
  <c r="S46" i="28"/>
  <c r="G47" i="54"/>
  <c r="BC46" i="28"/>
  <c r="AW46" i="28"/>
  <c r="CE47" i="28"/>
  <c r="AR47" i="31"/>
  <c r="AM47" i="31"/>
  <c r="H47" i="28"/>
  <c r="H46" i="28"/>
  <c r="K47" i="54"/>
  <c r="Q47" i="54"/>
  <c r="AK46" i="28"/>
  <c r="C47" i="54"/>
  <c r="BU47" i="28"/>
  <c r="A50" i="31"/>
  <c r="BM49" i="31"/>
  <c r="M49" i="32"/>
  <c r="V49" i="32"/>
  <c r="AE45" i="26"/>
  <c r="AI45" i="26" s="1"/>
  <c r="AA45" i="26"/>
  <c r="P48" i="32"/>
  <c r="L47" i="32"/>
  <c r="AU45" i="28"/>
  <c r="X46" i="28"/>
  <c r="BE47" i="54"/>
  <c r="AK47" i="54"/>
  <c r="E45" i="26"/>
  <c r="AU46" i="26"/>
  <c r="C46" i="26"/>
  <c r="I47" i="54"/>
  <c r="CC47" i="54"/>
  <c r="I48" i="54"/>
  <c r="AO48" i="54"/>
  <c r="AC48" i="54"/>
  <c r="A49" i="54"/>
  <c r="Y48" i="54"/>
  <c r="AC46" i="28"/>
  <c r="BG47" i="54"/>
  <c r="AJ48" i="32"/>
  <c r="BS46" i="28"/>
  <c r="AC45" i="26"/>
  <c r="CG47" i="28"/>
  <c r="AU47" i="54"/>
  <c r="CI46" i="28"/>
  <c r="I49" i="31" l="1"/>
  <c r="AU48" i="54"/>
  <c r="BU48" i="54"/>
  <c r="AH49" i="31"/>
  <c r="AY49" i="31"/>
  <c r="N47" i="28"/>
  <c r="E48" i="28"/>
  <c r="BW48" i="28"/>
  <c r="AV48" i="28"/>
  <c r="BB47" i="28"/>
  <c r="AS47" i="28"/>
  <c r="AD50" i="32"/>
  <c r="BA47" i="28"/>
  <c r="X47" i="28"/>
  <c r="V47" i="26"/>
  <c r="O47" i="26"/>
  <c r="AC47" i="28"/>
  <c r="BC47" i="28"/>
  <c r="AW47" i="28"/>
  <c r="AW48" i="28"/>
  <c r="AM48" i="54"/>
  <c r="AQ47" i="26"/>
  <c r="AR48" i="31"/>
  <c r="BW48" i="54"/>
  <c r="CM48" i="54"/>
  <c r="M48" i="54"/>
  <c r="BO48" i="54"/>
  <c r="BC48" i="54"/>
  <c r="D49" i="31"/>
  <c r="L49" i="31"/>
  <c r="Q49" i="31"/>
  <c r="L48" i="32"/>
  <c r="AS48" i="54"/>
  <c r="AQ48" i="54"/>
  <c r="V48" i="28"/>
  <c r="AJ49" i="31"/>
  <c r="BA49" i="31"/>
  <c r="BI49" i="31"/>
  <c r="AE50" i="31"/>
  <c r="BI50" i="31"/>
  <c r="Y50" i="31"/>
  <c r="S50" i="31"/>
  <c r="BE50" i="31"/>
  <c r="BC50" i="31"/>
  <c r="BG50" i="31"/>
  <c r="BM50" i="31"/>
  <c r="AG50" i="31"/>
  <c r="G50" i="31"/>
  <c r="A51" i="31"/>
  <c r="AV47" i="31"/>
  <c r="AJ48" i="28"/>
  <c r="BI48" i="28"/>
  <c r="AR48" i="28"/>
  <c r="BS48" i="28"/>
  <c r="BQ48" i="28"/>
  <c r="AA51" i="32"/>
  <c r="AQ51" i="32"/>
  <c r="A52" i="32"/>
  <c r="AT51" i="32"/>
  <c r="BS48" i="54"/>
  <c r="A49" i="26"/>
  <c r="K48" i="26"/>
  <c r="AK48" i="26"/>
  <c r="BW47" i="28"/>
  <c r="J46" i="28"/>
  <c r="AP48" i="31"/>
  <c r="AI48" i="31"/>
  <c r="AT47" i="31"/>
  <c r="C48" i="28"/>
  <c r="BI48" i="54"/>
  <c r="BY48" i="54"/>
  <c r="BG49" i="31"/>
  <c r="CG48" i="54"/>
  <c r="S48" i="54"/>
  <c r="AK48" i="54"/>
  <c r="Q48" i="54"/>
  <c r="N49" i="32"/>
  <c r="AL49" i="31"/>
  <c r="BC49" i="31"/>
  <c r="AA49" i="31"/>
  <c r="BG46" i="28"/>
  <c r="K49" i="32"/>
  <c r="AQ48" i="31"/>
  <c r="AK48" i="31"/>
  <c r="AC46" i="26"/>
  <c r="AG46" i="26" s="1"/>
  <c r="W46" i="26"/>
  <c r="AQ50" i="32"/>
  <c r="K48" i="54"/>
  <c r="X47" i="26"/>
  <c r="AO47" i="26"/>
  <c r="H47" i="26"/>
  <c r="D47" i="26"/>
  <c r="E47" i="26" s="1"/>
  <c r="AA48" i="54"/>
  <c r="CI48" i="54"/>
  <c r="AW48" i="54"/>
  <c r="Y49" i="31"/>
  <c r="W49" i="31"/>
  <c r="S49" i="31"/>
  <c r="S47" i="28"/>
  <c r="AY46" i="28"/>
  <c r="AN48" i="28"/>
  <c r="AO48" i="28" s="1"/>
  <c r="BM48" i="28"/>
  <c r="J50" i="32"/>
  <c r="S50" i="32"/>
  <c r="AH45" i="26"/>
  <c r="AU49" i="32"/>
  <c r="BE46" i="28"/>
  <c r="Z47" i="26"/>
  <c r="AW47" i="26"/>
  <c r="AH47" i="28"/>
  <c r="AE48" i="54"/>
  <c r="BK49" i="31"/>
  <c r="T49" i="32"/>
  <c r="CI48" i="28"/>
  <c r="AZ47" i="28"/>
  <c r="AJ50" i="32"/>
  <c r="AI50" i="32"/>
  <c r="AT50" i="32"/>
  <c r="W49" i="32"/>
  <c r="AU46" i="28"/>
  <c r="Q49" i="32"/>
  <c r="O49" i="32" s="1"/>
  <c r="G49" i="32"/>
  <c r="AY47" i="26"/>
  <c r="M47" i="26"/>
  <c r="C48" i="54"/>
  <c r="AB49" i="32"/>
  <c r="AM47" i="26"/>
  <c r="K48" i="31"/>
  <c r="AR49" i="32"/>
  <c r="AY48" i="54"/>
  <c r="BG48" i="54"/>
  <c r="AW49" i="54"/>
  <c r="A50" i="54"/>
  <c r="BM49" i="54"/>
  <c r="BO49" i="54"/>
  <c r="BA49" i="54"/>
  <c r="BY49" i="54"/>
  <c r="CG49" i="54"/>
  <c r="CK49" i="54"/>
  <c r="O49" i="54"/>
  <c r="AU49" i="54"/>
  <c r="CE49" i="54"/>
  <c r="AK49" i="54"/>
  <c r="AO49" i="54"/>
  <c r="BE49" i="54"/>
  <c r="Y49" i="54"/>
  <c r="AC49" i="31"/>
  <c r="J49" i="31"/>
  <c r="B49" i="31"/>
  <c r="O49" i="31"/>
  <c r="S48" i="28"/>
  <c r="Q48" i="28"/>
  <c r="A50" i="28"/>
  <c r="BK47" i="28"/>
  <c r="C50" i="32"/>
  <c r="AA50" i="32"/>
  <c r="BO47" i="28"/>
  <c r="AJ49" i="32"/>
  <c r="BD46" i="28"/>
  <c r="CA47" i="28"/>
  <c r="BU48" i="28"/>
  <c r="AU47" i="26"/>
  <c r="T47" i="26"/>
  <c r="AD46" i="26"/>
  <c r="U48" i="54"/>
  <c r="AK47" i="26"/>
  <c r="AB46" i="26"/>
  <c r="AF46" i="26" s="1"/>
  <c r="AG48" i="54"/>
  <c r="CK48" i="54"/>
  <c r="CC48" i="54"/>
  <c r="AG45" i="26"/>
  <c r="BK48" i="54"/>
  <c r="BE48" i="54"/>
  <c r="U49" i="31"/>
  <c r="AN49" i="31"/>
  <c r="BE49" i="31"/>
  <c r="G46" i="26"/>
  <c r="CA48" i="54"/>
  <c r="AI48" i="54"/>
  <c r="AS48" i="31"/>
  <c r="AO48" i="31"/>
  <c r="AE46" i="26"/>
  <c r="CE48" i="54"/>
  <c r="C47" i="26"/>
  <c r="O48" i="32"/>
  <c r="AE49" i="32"/>
  <c r="E46" i="26"/>
  <c r="E48" i="31"/>
  <c r="CM47" i="28"/>
  <c r="O48" i="54"/>
  <c r="G48" i="54"/>
  <c r="BM48" i="54"/>
  <c r="W48" i="54"/>
  <c r="CG48" i="28"/>
  <c r="AG49" i="31"/>
  <c r="G49" i="31"/>
  <c r="AE49" i="31"/>
  <c r="BQ48" i="54"/>
  <c r="E48" i="54"/>
  <c r="M50" i="32"/>
  <c r="V50" i="32"/>
  <c r="BA48" i="54"/>
  <c r="AF45" i="26"/>
  <c r="P49" i="32"/>
  <c r="D49" i="32"/>
  <c r="AS47" i="26"/>
  <c r="K47" i="26"/>
  <c r="I46" i="26"/>
  <c r="CC48" i="28"/>
  <c r="I50" i="31" l="1"/>
  <c r="P50" i="32"/>
  <c r="L50" i="32" s="1"/>
  <c r="D50" i="32"/>
  <c r="AO49" i="31"/>
  <c r="CM48" i="28"/>
  <c r="AC49" i="28"/>
  <c r="AA49" i="28"/>
  <c r="AR49" i="28"/>
  <c r="AS49" i="28" s="1"/>
  <c r="BQ49" i="54"/>
  <c r="CA49" i="54"/>
  <c r="M48" i="26"/>
  <c r="AU48" i="28"/>
  <c r="BB48" i="28"/>
  <c r="AA50" i="31"/>
  <c r="L50" i="31"/>
  <c r="D50" i="31"/>
  <c r="E50" i="31" s="1"/>
  <c r="Q50" i="31"/>
  <c r="CM49" i="54"/>
  <c r="BS49" i="54"/>
  <c r="AV49" i="28"/>
  <c r="AW49" i="28" s="1"/>
  <c r="BU49" i="54"/>
  <c r="AQ49" i="54"/>
  <c r="AC49" i="54"/>
  <c r="Q50" i="32"/>
  <c r="G50" i="32"/>
  <c r="AU48" i="31"/>
  <c r="O48" i="26"/>
  <c r="Q48" i="26"/>
  <c r="AM51" i="32"/>
  <c r="AL51" i="32"/>
  <c r="M51" i="32"/>
  <c r="N51" i="32" s="1"/>
  <c r="V51" i="32"/>
  <c r="AQ49" i="31"/>
  <c r="AU49" i="31" s="1"/>
  <c r="AK49" i="31"/>
  <c r="AD51" i="32"/>
  <c r="AH48" i="28"/>
  <c r="AG49" i="54"/>
  <c r="AW48" i="31"/>
  <c r="C49" i="28"/>
  <c r="AS49" i="54"/>
  <c r="AY50" i="54"/>
  <c r="Q50" i="54"/>
  <c r="M50" i="54"/>
  <c r="AE50" i="54"/>
  <c r="I50" i="54"/>
  <c r="AM50" i="54"/>
  <c r="E50" i="54"/>
  <c r="BY50" i="54"/>
  <c r="AG50" i="54"/>
  <c r="AC50" i="54"/>
  <c r="A51" i="54"/>
  <c r="I47" i="26"/>
  <c r="E49" i="54"/>
  <c r="C48" i="26"/>
  <c r="C51" i="32"/>
  <c r="J51" i="32"/>
  <c r="S51" i="32"/>
  <c r="Q49" i="28"/>
  <c r="AL50" i="31"/>
  <c r="M49" i="31"/>
  <c r="BG47" i="28"/>
  <c r="CK49" i="28"/>
  <c r="AS48" i="26"/>
  <c r="AF49" i="28"/>
  <c r="L49" i="32"/>
  <c r="AS49" i="31"/>
  <c r="L49" i="28"/>
  <c r="N48" i="28"/>
  <c r="W49" i="54"/>
  <c r="U49" i="54"/>
  <c r="CE48" i="28"/>
  <c r="AT48" i="31"/>
  <c r="T48" i="26"/>
  <c r="AY48" i="26"/>
  <c r="F52" i="32"/>
  <c r="A53" i="32"/>
  <c r="H48" i="28"/>
  <c r="BK50" i="31"/>
  <c r="AN50" i="31"/>
  <c r="E49" i="31"/>
  <c r="M49" i="54"/>
  <c r="AQ47" i="28"/>
  <c r="AE50" i="32"/>
  <c r="BF47" i="28"/>
  <c r="AP49" i="31"/>
  <c r="AI49" i="31"/>
  <c r="AB50" i="32"/>
  <c r="AN49" i="28"/>
  <c r="AO49" i="28" s="1"/>
  <c r="BM49" i="28"/>
  <c r="BG49" i="54"/>
  <c r="BW49" i="54"/>
  <c r="AA49" i="54"/>
  <c r="AU50" i="32"/>
  <c r="AH46" i="26"/>
  <c r="BA48" i="28"/>
  <c r="V48" i="26"/>
  <c r="AM48" i="26"/>
  <c r="D48" i="26"/>
  <c r="H48" i="26"/>
  <c r="BU49" i="28"/>
  <c r="AZ48" i="28"/>
  <c r="AK48" i="28"/>
  <c r="AY47" i="28"/>
  <c r="X48" i="28"/>
  <c r="AU47" i="28"/>
  <c r="AC48" i="28"/>
  <c r="AI46" i="26"/>
  <c r="AJ49" i="28"/>
  <c r="C49" i="31"/>
  <c r="Q49" i="54"/>
  <c r="CI49" i="54"/>
  <c r="AE49" i="54"/>
  <c r="BD47" i="28"/>
  <c r="AR49" i="31"/>
  <c r="AM49" i="31"/>
  <c r="AU48" i="26"/>
  <c r="Z48" i="26"/>
  <c r="BQ49" i="28"/>
  <c r="AB51" i="32"/>
  <c r="BK48" i="28"/>
  <c r="AJ50" i="31"/>
  <c r="AH50" i="31"/>
  <c r="AY50" i="31"/>
  <c r="BA50" i="31"/>
  <c r="AV48" i="31"/>
  <c r="AC47" i="26"/>
  <c r="W47" i="26"/>
  <c r="BE47" i="28"/>
  <c r="CC49" i="28"/>
  <c r="V49" i="28"/>
  <c r="A51" i="28"/>
  <c r="K49" i="31"/>
  <c r="BK49" i="54"/>
  <c r="S49" i="54"/>
  <c r="G49" i="54"/>
  <c r="K49" i="54"/>
  <c r="AE47" i="26"/>
  <c r="AI47" i="26" s="1"/>
  <c r="AA47" i="26"/>
  <c r="T50" i="32"/>
  <c r="BO48" i="28"/>
  <c r="AH49" i="28"/>
  <c r="CA48" i="28"/>
  <c r="X48" i="26"/>
  <c r="AO48" i="26"/>
  <c r="S48" i="26"/>
  <c r="F51" i="32"/>
  <c r="A52" i="31"/>
  <c r="BI51" i="31"/>
  <c r="BE51" i="31"/>
  <c r="AC50" i="31"/>
  <c r="W50" i="31"/>
  <c r="AR50" i="32"/>
  <c r="AS48" i="28"/>
  <c r="BC48" i="28"/>
  <c r="AQ48" i="26"/>
  <c r="BI49" i="28"/>
  <c r="AM50" i="32"/>
  <c r="G47" i="26"/>
  <c r="AB47" i="26"/>
  <c r="U47" i="26"/>
  <c r="CG49" i="28"/>
  <c r="BY49" i="28"/>
  <c r="AY49" i="54"/>
  <c r="AM49" i="54"/>
  <c r="I49" i="54"/>
  <c r="CC49" i="54"/>
  <c r="BC49" i="54"/>
  <c r="AM47" i="28"/>
  <c r="K50" i="32"/>
  <c r="W50" i="32"/>
  <c r="AD47" i="26"/>
  <c r="Y47" i="26"/>
  <c r="N50" i="32"/>
  <c r="AW48" i="26"/>
  <c r="A50" i="26"/>
  <c r="AI51" i="32"/>
  <c r="J50" i="31"/>
  <c r="B50" i="31"/>
  <c r="O50" i="31"/>
  <c r="AI49" i="54"/>
  <c r="BI49" i="54"/>
  <c r="C49" i="54"/>
  <c r="U50" i="31"/>
  <c r="J47" i="28"/>
  <c r="AL51" i="31" l="1"/>
  <c r="BC51" i="31"/>
  <c r="BI52" i="31"/>
  <c r="AE52" i="31"/>
  <c r="A53" i="31"/>
  <c r="AY52" i="31"/>
  <c r="Q52" i="31"/>
  <c r="O52" i="31"/>
  <c r="Y52" i="31"/>
  <c r="U52" i="31"/>
  <c r="BK52" i="31"/>
  <c r="AC52" i="31"/>
  <c r="BE52" i="31"/>
  <c r="W52" i="31"/>
  <c r="T49" i="26"/>
  <c r="D49" i="26"/>
  <c r="E49" i="26" s="1"/>
  <c r="H49" i="26"/>
  <c r="I49" i="26" s="1"/>
  <c r="D51" i="31"/>
  <c r="L51" i="31"/>
  <c r="M51" i="31" s="1"/>
  <c r="Q51" i="31"/>
  <c r="U51" i="31"/>
  <c r="S49" i="26"/>
  <c r="CA50" i="28"/>
  <c r="CE49" i="28"/>
  <c r="W48" i="26"/>
  <c r="AQ52" i="32"/>
  <c r="AR50" i="31"/>
  <c r="AV50" i="31" s="1"/>
  <c r="AM50" i="31"/>
  <c r="T51" i="32"/>
  <c r="CK50" i="54"/>
  <c r="CA50" i="54"/>
  <c r="AA50" i="54"/>
  <c r="U50" i="54"/>
  <c r="S49" i="28"/>
  <c r="H49" i="28"/>
  <c r="AU51" i="32"/>
  <c r="G51" i="32"/>
  <c r="X49" i="26"/>
  <c r="AO49" i="26"/>
  <c r="AY48" i="28"/>
  <c r="BG51" i="31"/>
  <c r="AA51" i="31"/>
  <c r="CC50" i="28"/>
  <c r="CK50" i="28"/>
  <c r="A52" i="28"/>
  <c r="CK51" i="28"/>
  <c r="BU51" i="28"/>
  <c r="V51" i="28"/>
  <c r="AF51" i="28"/>
  <c r="BQ51" i="28"/>
  <c r="C51" i="28"/>
  <c r="AA51" i="28"/>
  <c r="Q51" i="28"/>
  <c r="AU49" i="26"/>
  <c r="AV49" i="31"/>
  <c r="AZ49" i="28"/>
  <c r="BD49" i="28" s="1"/>
  <c r="AK49" i="28"/>
  <c r="AM49" i="26"/>
  <c r="BO49" i="28"/>
  <c r="C53" i="32"/>
  <c r="F53" i="32"/>
  <c r="A54" i="32"/>
  <c r="AA53" i="32"/>
  <c r="S53" i="32"/>
  <c r="AI53" i="32"/>
  <c r="AL53" i="32"/>
  <c r="AL52" i="32"/>
  <c r="BG50" i="54"/>
  <c r="BI50" i="54"/>
  <c r="C50" i="54"/>
  <c r="CG50" i="54"/>
  <c r="CI50" i="54"/>
  <c r="BQ50" i="28"/>
  <c r="I51" i="31"/>
  <c r="Q49" i="26"/>
  <c r="Z49" i="26"/>
  <c r="AQ49" i="26"/>
  <c r="AH51" i="31"/>
  <c r="AI51" i="31" s="1"/>
  <c r="AY51" i="31"/>
  <c r="AG51" i="31"/>
  <c r="AJ50" i="28"/>
  <c r="AK50" i="28" s="1"/>
  <c r="BI50" i="28"/>
  <c r="E50" i="28"/>
  <c r="AP50" i="31"/>
  <c r="AI50" i="31"/>
  <c r="BK49" i="28"/>
  <c r="K49" i="26"/>
  <c r="AQ49" i="28"/>
  <c r="BA49" i="28"/>
  <c r="AT52" i="32"/>
  <c r="D52" i="32"/>
  <c r="C52" i="32"/>
  <c r="CI49" i="28"/>
  <c r="AF50" i="28"/>
  <c r="AO51" i="54"/>
  <c r="AU51" i="54"/>
  <c r="A52" i="54"/>
  <c r="AG51" i="54"/>
  <c r="O51" i="54"/>
  <c r="AM51" i="54"/>
  <c r="AI51" i="54"/>
  <c r="BM51" i="54"/>
  <c r="BK51" i="54"/>
  <c r="AW51" i="54"/>
  <c r="BY51" i="54"/>
  <c r="Y51" i="54"/>
  <c r="BS51" i="54"/>
  <c r="BQ51" i="54"/>
  <c r="K50" i="54"/>
  <c r="AU50" i="54"/>
  <c r="BO50" i="54"/>
  <c r="AW49" i="31"/>
  <c r="M50" i="31"/>
  <c r="AE51" i="32"/>
  <c r="O49" i="26"/>
  <c r="BG48" i="28"/>
  <c r="B51" i="31"/>
  <c r="J51" i="31"/>
  <c r="O51" i="31"/>
  <c r="Y51" i="31"/>
  <c r="BK51" i="31"/>
  <c r="CA49" i="28"/>
  <c r="AN50" i="28"/>
  <c r="BM50" i="28"/>
  <c r="AA50" i="28"/>
  <c r="BA51" i="31"/>
  <c r="BD48" i="28"/>
  <c r="AS50" i="31"/>
  <c r="AW50" i="31" s="1"/>
  <c r="AO50" i="31"/>
  <c r="W52" i="32"/>
  <c r="M52" i="32"/>
  <c r="V52" i="32"/>
  <c r="BK50" i="54"/>
  <c r="CE50" i="54"/>
  <c r="S50" i="54"/>
  <c r="CC50" i="54"/>
  <c r="E49" i="28"/>
  <c r="W51" i="32"/>
  <c r="C50" i="31"/>
  <c r="K50" i="31"/>
  <c r="Q50" i="28"/>
  <c r="BW50" i="28"/>
  <c r="AV50" i="28"/>
  <c r="BU50" i="28"/>
  <c r="X49" i="28"/>
  <c r="AG47" i="26"/>
  <c r="AM48" i="28"/>
  <c r="I48" i="26"/>
  <c r="AC48" i="26"/>
  <c r="AQ48" i="28"/>
  <c r="AK49" i="26"/>
  <c r="N49" i="28"/>
  <c r="S52" i="32"/>
  <c r="C49" i="26"/>
  <c r="BS50" i="54"/>
  <c r="AK50" i="54"/>
  <c r="BW50" i="54"/>
  <c r="CM50" i="54"/>
  <c r="BA50" i="54"/>
  <c r="J48" i="28"/>
  <c r="BC49" i="28"/>
  <c r="BB49" i="28"/>
  <c r="AU49" i="28"/>
  <c r="BM51" i="31"/>
  <c r="AH47" i="26"/>
  <c r="S51" i="31"/>
  <c r="W51" i="31"/>
  <c r="Q51" i="32"/>
  <c r="X50" i="28"/>
  <c r="V50" i="28"/>
  <c r="AR50" i="28"/>
  <c r="AQ50" i="31"/>
  <c r="AU50" i="31" s="1"/>
  <c r="AK50" i="31"/>
  <c r="BE48" i="28"/>
  <c r="AA52" i="32"/>
  <c r="P51" i="32"/>
  <c r="D51" i="32"/>
  <c r="BM50" i="54"/>
  <c r="AO50" i="54"/>
  <c r="AS50" i="54"/>
  <c r="BQ50" i="54"/>
  <c r="BU50" i="54"/>
  <c r="BW49" i="28"/>
  <c r="Y50" i="54"/>
  <c r="BS49" i="28"/>
  <c r="V49" i="26"/>
  <c r="A51" i="26"/>
  <c r="AQ50" i="26"/>
  <c r="AO50" i="26"/>
  <c r="AW50" i="26"/>
  <c r="S50" i="26"/>
  <c r="AS50" i="26"/>
  <c r="AE51" i="31"/>
  <c r="G51" i="31"/>
  <c r="AJ51" i="31"/>
  <c r="AD48" i="26"/>
  <c r="Y48" i="26"/>
  <c r="CG50" i="28"/>
  <c r="AE48" i="26"/>
  <c r="AA48" i="26"/>
  <c r="E48" i="26"/>
  <c r="J52" i="32"/>
  <c r="AB48" i="26"/>
  <c r="U48" i="26"/>
  <c r="C50" i="28"/>
  <c r="AS49" i="26"/>
  <c r="AJ51" i="32"/>
  <c r="G50" i="54"/>
  <c r="O50" i="54"/>
  <c r="W50" i="54"/>
  <c r="BC50" i="54"/>
  <c r="CM49" i="28"/>
  <c r="AR51" i="32"/>
  <c r="BF48" i="28"/>
  <c r="G48" i="26"/>
  <c r="BY50" i="28"/>
  <c r="AF47" i="26"/>
  <c r="AW49" i="26"/>
  <c r="AN51" i="31"/>
  <c r="AC51" i="31"/>
  <c r="L50" i="28"/>
  <c r="AT49" i="31"/>
  <c r="AD52" i="32"/>
  <c r="AY49" i="26"/>
  <c r="K51" i="32"/>
  <c r="AI50" i="54"/>
  <c r="AW50" i="54"/>
  <c r="BE50" i="54"/>
  <c r="AQ50" i="54"/>
  <c r="O50" i="32"/>
  <c r="M49" i="26"/>
  <c r="AI52" i="32"/>
  <c r="G52" i="31" l="1"/>
  <c r="K52" i="32"/>
  <c r="Q52" i="32"/>
  <c r="G52" i="32"/>
  <c r="AC51" i="54"/>
  <c r="AQ51" i="54"/>
  <c r="AA51" i="54"/>
  <c r="I51" i="54"/>
  <c r="AE49" i="26"/>
  <c r="AI49" i="26" s="1"/>
  <c r="AA49" i="26"/>
  <c r="AT53" i="32"/>
  <c r="AM49" i="28"/>
  <c r="AV51" i="28"/>
  <c r="AW51" i="28" s="1"/>
  <c r="U51" i="54"/>
  <c r="E51" i="54"/>
  <c r="CK51" i="54"/>
  <c r="E51" i="31"/>
  <c r="BM52" i="31"/>
  <c r="S52" i="31"/>
  <c r="Z50" i="26"/>
  <c r="O50" i="26"/>
  <c r="AB52" i="32"/>
  <c r="AI48" i="26"/>
  <c r="M50" i="26"/>
  <c r="A52" i="26"/>
  <c r="AM51" i="26"/>
  <c r="AY51" i="26"/>
  <c r="AQ51" i="26"/>
  <c r="S51" i="26"/>
  <c r="AO51" i="26"/>
  <c r="Q51" i="26"/>
  <c r="AK51" i="26"/>
  <c r="M51" i="26"/>
  <c r="AF48" i="26"/>
  <c r="AO50" i="28"/>
  <c r="W49" i="26"/>
  <c r="AY50" i="28"/>
  <c r="BC50" i="28"/>
  <c r="J49" i="28"/>
  <c r="N52" i="32"/>
  <c r="BG49" i="28"/>
  <c r="BO51" i="54"/>
  <c r="AY51" i="54"/>
  <c r="BI51" i="54"/>
  <c r="BG51" i="54"/>
  <c r="J53" i="32"/>
  <c r="K53" i="32" s="1"/>
  <c r="T53" i="32"/>
  <c r="AH50" i="28"/>
  <c r="AL52" i="31"/>
  <c r="AM52" i="31" s="1"/>
  <c r="L52" i="31"/>
  <c r="M52" i="31" s="1"/>
  <c r="D52" i="31"/>
  <c r="E52" i="31" s="1"/>
  <c r="H50" i="26"/>
  <c r="D50" i="26"/>
  <c r="CI50" i="28"/>
  <c r="AQ51" i="31"/>
  <c r="T50" i="26"/>
  <c r="AK50" i="26"/>
  <c r="C51" i="31"/>
  <c r="BC51" i="54"/>
  <c r="Q51" i="54"/>
  <c r="AY52" i="54"/>
  <c r="BE52" i="54"/>
  <c r="BS52" i="54"/>
  <c r="A53" i="54"/>
  <c r="E52" i="54"/>
  <c r="CA52" i="54"/>
  <c r="M52" i="54"/>
  <c r="C52" i="54"/>
  <c r="I52" i="54"/>
  <c r="CG52" i="54"/>
  <c r="AE51" i="54"/>
  <c r="P52" i="32"/>
  <c r="AZ50" i="28"/>
  <c r="BD50" i="28" s="1"/>
  <c r="BO50" i="28"/>
  <c r="AR51" i="28"/>
  <c r="AR52" i="32"/>
  <c r="AG52" i="31"/>
  <c r="AH48" i="26"/>
  <c r="N50" i="28"/>
  <c r="AS51" i="31"/>
  <c r="AO51" i="31"/>
  <c r="AJ52" i="32"/>
  <c r="M51" i="54"/>
  <c r="W51" i="54"/>
  <c r="CA51" i="54"/>
  <c r="BU51" i="54"/>
  <c r="BK50" i="28"/>
  <c r="CI51" i="54"/>
  <c r="K50" i="26"/>
  <c r="AB49" i="26"/>
  <c r="U49" i="26"/>
  <c r="AH52" i="31"/>
  <c r="AU50" i="26"/>
  <c r="CG51" i="54"/>
  <c r="H50" i="28"/>
  <c r="V50" i="26"/>
  <c r="W50" i="26" s="1"/>
  <c r="AM50" i="26"/>
  <c r="G50" i="26"/>
  <c r="AK51" i="31"/>
  <c r="AU50" i="28"/>
  <c r="BB50" i="28"/>
  <c r="AS50" i="28"/>
  <c r="BF49" i="28"/>
  <c r="AW50" i="28"/>
  <c r="AG48" i="26"/>
  <c r="AC50" i="28"/>
  <c r="K51" i="31"/>
  <c r="CE51" i="54"/>
  <c r="G51" i="54"/>
  <c r="CC51" i="54"/>
  <c r="BE51" i="54"/>
  <c r="C50" i="26"/>
  <c r="AY50" i="26"/>
  <c r="AP51" i="31"/>
  <c r="A55" i="32"/>
  <c r="AT54" i="32"/>
  <c r="AQ54" i="32"/>
  <c r="CC51" i="28"/>
  <c r="AD49" i="26"/>
  <c r="Y49" i="26"/>
  <c r="T52" i="32"/>
  <c r="BG52" i="31"/>
  <c r="AJ52" i="31"/>
  <c r="BA52" i="31"/>
  <c r="X50" i="26"/>
  <c r="G49" i="26"/>
  <c r="BS50" i="28"/>
  <c r="Q50" i="26"/>
  <c r="AE52" i="32"/>
  <c r="AS51" i="54"/>
  <c r="C51" i="54"/>
  <c r="S51" i="54"/>
  <c r="AM52" i="32"/>
  <c r="M53" i="32"/>
  <c r="V53" i="32"/>
  <c r="BY51" i="28"/>
  <c r="AJ51" i="28"/>
  <c r="BI51" i="28"/>
  <c r="CG51" i="28"/>
  <c r="A53" i="28"/>
  <c r="AA52" i="28"/>
  <c r="CE50" i="28"/>
  <c r="AD53" i="32"/>
  <c r="A54" i="31"/>
  <c r="BC52" i="31"/>
  <c r="CM50" i="28"/>
  <c r="L51" i="32"/>
  <c r="AY49" i="28"/>
  <c r="BW51" i="54"/>
  <c r="CM51" i="54"/>
  <c r="K51" i="54"/>
  <c r="AT50" i="31"/>
  <c r="AN51" i="28"/>
  <c r="BM51" i="28"/>
  <c r="J52" i="31"/>
  <c r="B52" i="31"/>
  <c r="AC49" i="26"/>
  <c r="O51" i="32"/>
  <c r="BA50" i="28"/>
  <c r="AK51" i="54"/>
  <c r="BA51" i="54"/>
  <c r="AU52" i="32"/>
  <c r="AQ53" i="32"/>
  <c r="L51" i="28"/>
  <c r="AN52" i="31"/>
  <c r="AA52" i="31"/>
  <c r="AR51" i="31"/>
  <c r="AM51" i="31"/>
  <c r="BE49" i="28"/>
  <c r="S50" i="28"/>
  <c r="X52" i="28" l="1"/>
  <c r="V52" i="28"/>
  <c r="CA52" i="28"/>
  <c r="A54" i="28"/>
  <c r="BQ53" i="28"/>
  <c r="BI53" i="28"/>
  <c r="BU53" i="28"/>
  <c r="AF53" i="28"/>
  <c r="C53" i="28"/>
  <c r="CG53" i="28"/>
  <c r="CC53" i="28"/>
  <c r="AA53" i="28"/>
  <c r="AI54" i="32"/>
  <c r="BB51" i="28"/>
  <c r="BO52" i="54"/>
  <c r="G52" i="54"/>
  <c r="W53" i="32"/>
  <c r="AB50" i="26"/>
  <c r="U50" i="26"/>
  <c r="H51" i="28"/>
  <c r="O51" i="26"/>
  <c r="AU51" i="26"/>
  <c r="BC51" i="28"/>
  <c r="BG51" i="28" s="1"/>
  <c r="AM50" i="28"/>
  <c r="AU53" i="32"/>
  <c r="AQ52" i="54"/>
  <c r="O52" i="32"/>
  <c r="I52" i="31"/>
  <c r="BA51" i="28"/>
  <c r="BE51" i="28" s="1"/>
  <c r="AO51" i="28"/>
  <c r="BM53" i="31"/>
  <c r="BI53" i="31"/>
  <c r="AV51" i="31"/>
  <c r="O54" i="31"/>
  <c r="W54" i="31"/>
  <c r="BM54" i="31"/>
  <c r="BK54" i="31"/>
  <c r="Q54" i="31"/>
  <c r="A55" i="31"/>
  <c r="U54" i="31"/>
  <c r="S54" i="31"/>
  <c r="BA54" i="31"/>
  <c r="AY54" i="31"/>
  <c r="AC54" i="31"/>
  <c r="AN52" i="28"/>
  <c r="BO52" i="28"/>
  <c r="BM52" i="28"/>
  <c r="CG52" i="28"/>
  <c r="BK51" i="28"/>
  <c r="CE51" i="28"/>
  <c r="D54" i="32"/>
  <c r="C54" i="32"/>
  <c r="AE53" i="32"/>
  <c r="BK52" i="54"/>
  <c r="AO52" i="54"/>
  <c r="BQ52" i="54"/>
  <c r="AW52" i="54"/>
  <c r="AG52" i="54"/>
  <c r="I50" i="26"/>
  <c r="U52" i="54"/>
  <c r="BY52" i="28"/>
  <c r="T51" i="26"/>
  <c r="C51" i="26"/>
  <c r="BG50" i="28"/>
  <c r="AA53" i="31"/>
  <c r="AS52" i="31"/>
  <c r="X51" i="28"/>
  <c r="AE53" i="31"/>
  <c r="L53" i="31"/>
  <c r="D53" i="31"/>
  <c r="Q53" i="31"/>
  <c r="AH52" i="28"/>
  <c r="Q52" i="28"/>
  <c r="AZ51" i="28"/>
  <c r="BD51" i="28" s="1"/>
  <c r="AR54" i="32"/>
  <c r="AC51" i="28"/>
  <c r="J50" i="28"/>
  <c r="BU52" i="54"/>
  <c r="AK51" i="28"/>
  <c r="L52" i="32"/>
  <c r="Q52" i="54"/>
  <c r="BM52" i="54"/>
  <c r="AU51" i="31"/>
  <c r="AR52" i="31"/>
  <c r="N53" i="32"/>
  <c r="AW51" i="26"/>
  <c r="V51" i="26"/>
  <c r="W51" i="26" s="1"/>
  <c r="BW51" i="28"/>
  <c r="J53" i="31"/>
  <c r="K53" i="31" s="1"/>
  <c r="B53" i="31"/>
  <c r="O53" i="31"/>
  <c r="BG53" i="31"/>
  <c r="H52" i="28"/>
  <c r="L52" i="28"/>
  <c r="AJ52" i="28"/>
  <c r="BI52" i="28"/>
  <c r="AH49" i="26"/>
  <c r="S51" i="28"/>
  <c r="J54" i="32"/>
  <c r="S54" i="32"/>
  <c r="AT51" i="31"/>
  <c r="CC52" i="54"/>
  <c r="BY52" i="54"/>
  <c r="Y52" i="54"/>
  <c r="AM52" i="54"/>
  <c r="W52" i="54"/>
  <c r="AC52" i="54"/>
  <c r="BC52" i="54"/>
  <c r="CA51" i="28"/>
  <c r="D51" i="26"/>
  <c r="E51" i="26" s="1"/>
  <c r="H51" i="26"/>
  <c r="AW51" i="31"/>
  <c r="N51" i="28"/>
  <c r="AG53" i="31"/>
  <c r="AJ53" i="31"/>
  <c r="BA53" i="31"/>
  <c r="U53" i="31"/>
  <c r="AV52" i="28"/>
  <c r="BU52" i="28"/>
  <c r="CC52" i="28"/>
  <c r="AM53" i="32"/>
  <c r="AF52" i="28"/>
  <c r="BC53" i="31"/>
  <c r="AF49" i="26"/>
  <c r="BA52" i="54"/>
  <c r="AS52" i="54"/>
  <c r="AE52" i="54"/>
  <c r="CI52" i="54"/>
  <c r="BG52" i="54"/>
  <c r="AH51" i="28"/>
  <c r="X51" i="26"/>
  <c r="AE50" i="26"/>
  <c r="AA50" i="26"/>
  <c r="AC53" i="31"/>
  <c r="E51" i="28"/>
  <c r="P53" i="32"/>
  <c r="D53" i="32"/>
  <c r="K51" i="26"/>
  <c r="K52" i="31"/>
  <c r="AR53" i="32"/>
  <c r="BE50" i="28"/>
  <c r="AQ50" i="28"/>
  <c r="Q53" i="32"/>
  <c r="G53" i="32"/>
  <c r="BK53" i="31"/>
  <c r="W53" i="31"/>
  <c r="AR52" i="28"/>
  <c r="BS52" i="28"/>
  <c r="BQ52" i="28"/>
  <c r="CM52" i="28"/>
  <c r="AQ52" i="31"/>
  <c r="AK52" i="31"/>
  <c r="AL54" i="32"/>
  <c r="F55" i="32"/>
  <c r="V55" i="32"/>
  <c r="A56" i="32"/>
  <c r="AI55" i="32"/>
  <c r="C55" i="32"/>
  <c r="BF50" i="28"/>
  <c r="AO52" i="31"/>
  <c r="AB53" i="32"/>
  <c r="AU52" i="54"/>
  <c r="AI52" i="54"/>
  <c r="S52" i="54"/>
  <c r="CK52" i="28"/>
  <c r="BI52" i="54"/>
  <c r="A53" i="26"/>
  <c r="AG49" i="26"/>
  <c r="AN53" i="31"/>
  <c r="AO53" i="31" s="1"/>
  <c r="BE53" i="31"/>
  <c r="S53" i="31"/>
  <c r="AH53" i="31"/>
  <c r="AI53" i="31" s="1"/>
  <c r="AY53" i="31"/>
  <c r="C52" i="28"/>
  <c r="CI51" i="28"/>
  <c r="AD50" i="26"/>
  <c r="Y50" i="26"/>
  <c r="AD54" i="32"/>
  <c r="M54" i="32"/>
  <c r="V54" i="32"/>
  <c r="AC50" i="26"/>
  <c r="AP52" i="31"/>
  <c r="AT52" i="31" s="1"/>
  <c r="AI52" i="31"/>
  <c r="CK52" i="54"/>
  <c r="AA52" i="54"/>
  <c r="AQ53" i="54"/>
  <c r="M53" i="54"/>
  <c r="BK53" i="54"/>
  <c r="BS53" i="54"/>
  <c r="BI53" i="54"/>
  <c r="A54" i="54"/>
  <c r="C52" i="31"/>
  <c r="BO51" i="28"/>
  <c r="AS51" i="26"/>
  <c r="Z51" i="26"/>
  <c r="BW52" i="54"/>
  <c r="AK52" i="54"/>
  <c r="AS51" i="28"/>
  <c r="AL53" i="31"/>
  <c r="Y53" i="31"/>
  <c r="G54" i="32"/>
  <c r="F54" i="32"/>
  <c r="AA54" i="32"/>
  <c r="BS51" i="28"/>
  <c r="CM52" i="54"/>
  <c r="K52" i="54"/>
  <c r="CE52" i="54"/>
  <c r="E50" i="26"/>
  <c r="CM51" i="28"/>
  <c r="AJ53" i="32"/>
  <c r="O52" i="54"/>
  <c r="AC52" i="28" l="1"/>
  <c r="AA54" i="31"/>
  <c r="K53" i="54"/>
  <c r="BE53" i="54"/>
  <c r="AC53" i="54"/>
  <c r="CE53" i="54"/>
  <c r="BG53" i="54"/>
  <c r="AW52" i="26"/>
  <c r="V52" i="26"/>
  <c r="W52" i="26" s="1"/>
  <c r="AM52" i="26"/>
  <c r="AA55" i="32"/>
  <c r="E52" i="28"/>
  <c r="AM51" i="28"/>
  <c r="AZ52" i="28"/>
  <c r="AM52" i="28"/>
  <c r="AW52" i="31"/>
  <c r="AB51" i="26"/>
  <c r="U51" i="26"/>
  <c r="CE52" i="28"/>
  <c r="Y54" i="31"/>
  <c r="AV52" i="31"/>
  <c r="AC53" i="28"/>
  <c r="S53" i="28"/>
  <c r="Q53" i="28"/>
  <c r="AY53" i="54"/>
  <c r="M52" i="26"/>
  <c r="AL55" i="32"/>
  <c r="AE55" i="32"/>
  <c r="O53" i="32"/>
  <c r="BW52" i="28"/>
  <c r="I51" i="26"/>
  <c r="BA52" i="28"/>
  <c r="AO52" i="28"/>
  <c r="AL54" i="31"/>
  <c r="AJ53" i="28"/>
  <c r="AJ54" i="32"/>
  <c r="AU51" i="28"/>
  <c r="AM54" i="32"/>
  <c r="AE54" i="32"/>
  <c r="T52" i="26"/>
  <c r="Z52" i="26"/>
  <c r="AA52" i="26" s="1"/>
  <c r="AQ52" i="26"/>
  <c r="M55" i="32"/>
  <c r="AI50" i="26"/>
  <c r="AE53" i="54"/>
  <c r="AQ53" i="31"/>
  <c r="AU53" i="31" s="1"/>
  <c r="AK53" i="31"/>
  <c r="AH54" i="31"/>
  <c r="BG54" i="31"/>
  <c r="J54" i="31"/>
  <c r="B54" i="31"/>
  <c r="AQ51" i="28"/>
  <c r="AN53" i="28"/>
  <c r="BM53" i="28"/>
  <c r="BY53" i="28"/>
  <c r="Q54" i="32"/>
  <c r="O54" i="32" s="1"/>
  <c r="AO53" i="54"/>
  <c r="X52" i="26"/>
  <c r="AO52" i="26"/>
  <c r="O52" i="26"/>
  <c r="AU52" i="31"/>
  <c r="G54" i="31"/>
  <c r="G53" i="31"/>
  <c r="K54" i="32"/>
  <c r="G51" i="26"/>
  <c r="AY52" i="28"/>
  <c r="BC52" i="28"/>
  <c r="AW52" i="28"/>
  <c r="S52" i="28"/>
  <c r="AJ54" i="31"/>
  <c r="BI55" i="31"/>
  <c r="A56" i="31"/>
  <c r="BI54" i="31"/>
  <c r="X53" i="28"/>
  <c r="V53" i="28"/>
  <c r="BC54" i="31"/>
  <c r="AA51" i="26"/>
  <c r="AA53" i="54"/>
  <c r="CI53" i="54"/>
  <c r="C53" i="54"/>
  <c r="AG53" i="54"/>
  <c r="AM53" i="54"/>
  <c r="W54" i="32"/>
  <c r="AY52" i="26"/>
  <c r="AI53" i="54"/>
  <c r="AU55" i="32"/>
  <c r="AT55" i="32"/>
  <c r="E53" i="31"/>
  <c r="CI52" i="28"/>
  <c r="AH53" i="28"/>
  <c r="BM53" i="54"/>
  <c r="I53" i="54"/>
  <c r="S53" i="54"/>
  <c r="Q53" i="54"/>
  <c r="AS53" i="31"/>
  <c r="AE51" i="26"/>
  <c r="BY53" i="54"/>
  <c r="W53" i="54"/>
  <c r="AS53" i="54"/>
  <c r="AK53" i="54"/>
  <c r="U53" i="54"/>
  <c r="BK52" i="28"/>
  <c r="AD55" i="32"/>
  <c r="H52" i="26"/>
  <c r="D52" i="26"/>
  <c r="K52" i="26"/>
  <c r="A54" i="26"/>
  <c r="S53" i="26"/>
  <c r="M53" i="26"/>
  <c r="K53" i="26"/>
  <c r="C53" i="26"/>
  <c r="V56" i="32"/>
  <c r="A57" i="32"/>
  <c r="AD56" i="32"/>
  <c r="L53" i="32"/>
  <c r="AD51" i="26"/>
  <c r="Y51" i="26"/>
  <c r="BC53" i="54"/>
  <c r="BU53" i="54"/>
  <c r="AC51" i="26"/>
  <c r="AG51" i="26" s="1"/>
  <c r="P54" i="32"/>
  <c r="L54" i="32" s="1"/>
  <c r="AG54" i="31"/>
  <c r="L54" i="31"/>
  <c r="D54" i="31"/>
  <c r="AY51" i="28"/>
  <c r="AF50" i="26"/>
  <c r="AS52" i="28"/>
  <c r="L53" i="28"/>
  <c r="AR53" i="28"/>
  <c r="AS53" i="28" s="1"/>
  <c r="CK53" i="54"/>
  <c r="E53" i="54"/>
  <c r="BA53" i="54"/>
  <c r="Y53" i="54"/>
  <c r="G53" i="54"/>
  <c r="BW53" i="54"/>
  <c r="CA53" i="54"/>
  <c r="CG53" i="54"/>
  <c r="AG50" i="26"/>
  <c r="AU52" i="26"/>
  <c r="AS52" i="26"/>
  <c r="T55" i="32"/>
  <c r="J55" i="32"/>
  <c r="S55" i="32"/>
  <c r="J51" i="28"/>
  <c r="CC53" i="54"/>
  <c r="N52" i="28"/>
  <c r="C53" i="31"/>
  <c r="AK52" i="28"/>
  <c r="M53" i="31"/>
  <c r="AN54" i="31"/>
  <c r="BE54" i="31"/>
  <c r="BG52" i="28"/>
  <c r="AV53" i="28"/>
  <c r="BW53" i="28"/>
  <c r="A55" i="28"/>
  <c r="V54" i="28"/>
  <c r="BY54" i="28"/>
  <c r="S52" i="26"/>
  <c r="AR53" i="31"/>
  <c r="AV53" i="31" s="1"/>
  <c r="AM53" i="31"/>
  <c r="AK52" i="26"/>
  <c r="AB54" i="32"/>
  <c r="BA54" i="54"/>
  <c r="CC54" i="54"/>
  <c r="AY54" i="54"/>
  <c r="A55" i="54"/>
  <c r="BK54" i="54"/>
  <c r="AK54" i="54"/>
  <c r="O53" i="54"/>
  <c r="BQ53" i="54"/>
  <c r="CM53" i="54"/>
  <c r="BO53" i="54"/>
  <c r="AH50" i="26"/>
  <c r="AP53" i="31"/>
  <c r="Q52" i="26"/>
  <c r="C52" i="26"/>
  <c r="N54" i="32"/>
  <c r="AQ55" i="32"/>
  <c r="BB52" i="28"/>
  <c r="I53" i="31"/>
  <c r="AU54" i="32"/>
  <c r="T54" i="32"/>
  <c r="AW53" i="54"/>
  <c r="AE54" i="31"/>
  <c r="AO53" i="28"/>
  <c r="AU53" i="54"/>
  <c r="BF51" i="28"/>
  <c r="CK53" i="28"/>
  <c r="BW54" i="54" l="1"/>
  <c r="CK55" i="54"/>
  <c r="AW55" i="54"/>
  <c r="AS55" i="54"/>
  <c r="CE55" i="54"/>
  <c r="U55" i="54"/>
  <c r="CI55" i="54"/>
  <c r="CC55" i="54"/>
  <c r="Q55" i="54"/>
  <c r="CG55" i="54"/>
  <c r="BC55" i="54"/>
  <c r="AM55" i="54"/>
  <c r="AI55" i="54"/>
  <c r="I55" i="54"/>
  <c r="C55" i="54"/>
  <c r="S55" i="54"/>
  <c r="K55" i="54"/>
  <c r="CA55" i="54"/>
  <c r="W55" i="54"/>
  <c r="BA55" i="54"/>
  <c r="AK55" i="54"/>
  <c r="BS55" i="54"/>
  <c r="BW55" i="54"/>
  <c r="BK55" i="54"/>
  <c r="A56" i="54"/>
  <c r="C54" i="54"/>
  <c r="AW54" i="54"/>
  <c r="Q54" i="54"/>
  <c r="BW54" i="28"/>
  <c r="AV54" i="28"/>
  <c r="AW54" i="28" s="1"/>
  <c r="BU54" i="28"/>
  <c r="CM54" i="28"/>
  <c r="CK54" i="28"/>
  <c r="M54" i="54"/>
  <c r="J56" i="32"/>
  <c r="S56" i="32"/>
  <c r="C56" i="32"/>
  <c r="BC56" i="31"/>
  <c r="AA56" i="31"/>
  <c r="W56" i="31"/>
  <c r="Y56" i="31"/>
  <c r="BK56" i="31"/>
  <c r="AG56" i="31"/>
  <c r="U56" i="31"/>
  <c r="S56" i="31"/>
  <c r="BE56" i="31"/>
  <c r="A57" i="31"/>
  <c r="BI56" i="31"/>
  <c r="AJ55" i="31"/>
  <c r="BA55" i="31"/>
  <c r="AW53" i="28"/>
  <c r="G55" i="31"/>
  <c r="BM55" i="31"/>
  <c r="AK54" i="31"/>
  <c r="O54" i="54"/>
  <c r="AM55" i="32"/>
  <c r="BD52" i="28"/>
  <c r="AB55" i="32"/>
  <c r="AW53" i="26"/>
  <c r="BU54" i="54"/>
  <c r="AA54" i="54"/>
  <c r="BS54" i="28"/>
  <c r="AR54" i="28"/>
  <c r="AS54" i="28" s="1"/>
  <c r="BQ54" i="28"/>
  <c r="S54" i="28"/>
  <c r="Q54" i="28"/>
  <c r="AS54" i="31"/>
  <c r="AO54" i="31"/>
  <c r="W54" i="54"/>
  <c r="K56" i="32"/>
  <c r="E54" i="54"/>
  <c r="BS53" i="28"/>
  <c r="AH51" i="26"/>
  <c r="AL56" i="32"/>
  <c r="AY53" i="26"/>
  <c r="AG55" i="31"/>
  <c r="AH55" i="31"/>
  <c r="AY55" i="31"/>
  <c r="AE55" i="31"/>
  <c r="BA53" i="28"/>
  <c r="AP54" i="31"/>
  <c r="AI54" i="31"/>
  <c r="AQ53" i="26"/>
  <c r="AB52" i="26"/>
  <c r="U52" i="26"/>
  <c r="CE53" i="28"/>
  <c r="AC54" i="54"/>
  <c r="AF51" i="26"/>
  <c r="AG54" i="54"/>
  <c r="BI54" i="54"/>
  <c r="Y54" i="54"/>
  <c r="U54" i="54"/>
  <c r="C54" i="28"/>
  <c r="N54" i="28"/>
  <c r="L54" i="28"/>
  <c r="I54" i="31"/>
  <c r="AS53" i="26"/>
  <c r="AE56" i="32"/>
  <c r="AA56" i="32"/>
  <c r="H53" i="26"/>
  <c r="D53" i="26"/>
  <c r="Q53" i="26"/>
  <c r="AI51" i="26"/>
  <c r="AI56" i="32"/>
  <c r="BQ54" i="54"/>
  <c r="AC55" i="31"/>
  <c r="BK55" i="31"/>
  <c r="J55" i="31"/>
  <c r="B55" i="31"/>
  <c r="O55" i="31"/>
  <c r="G53" i="26"/>
  <c r="CI53" i="28"/>
  <c r="K55" i="32"/>
  <c r="CE54" i="54"/>
  <c r="BC54" i="54"/>
  <c r="AU54" i="54"/>
  <c r="CM54" i="54"/>
  <c r="AF54" i="28"/>
  <c r="X54" i="28"/>
  <c r="K54" i="54"/>
  <c r="AI57" i="32"/>
  <c r="A58" i="32"/>
  <c r="AU53" i="26"/>
  <c r="G54" i="54"/>
  <c r="AN55" i="31"/>
  <c r="BE55" i="31"/>
  <c r="AL55" i="31"/>
  <c r="C54" i="31"/>
  <c r="AR54" i="31"/>
  <c r="AV54" i="31" s="1"/>
  <c r="AM54" i="31"/>
  <c r="BM54" i="54"/>
  <c r="CM53" i="28"/>
  <c r="AR55" i="32"/>
  <c r="AU52" i="28"/>
  <c r="AT53" i="31"/>
  <c r="BO54" i="54"/>
  <c r="AN54" i="28"/>
  <c r="BM54" i="28"/>
  <c r="BC53" i="28"/>
  <c r="BG53" i="28" s="1"/>
  <c r="M56" i="32"/>
  <c r="T53" i="26"/>
  <c r="U53" i="26" s="1"/>
  <c r="AK53" i="26"/>
  <c r="E52" i="26"/>
  <c r="BY54" i="54"/>
  <c r="U55" i="31"/>
  <c r="AA55" i="31"/>
  <c r="S55" i="31"/>
  <c r="Q55" i="32"/>
  <c r="G55" i="32"/>
  <c r="J52" i="28"/>
  <c r="K54" i="31"/>
  <c r="N55" i="32"/>
  <c r="BE54" i="54"/>
  <c r="E53" i="28"/>
  <c r="I54" i="54"/>
  <c r="AI54" i="54"/>
  <c r="AE54" i="54"/>
  <c r="CA54" i="54"/>
  <c r="BF52" i="28"/>
  <c r="AQ54" i="54"/>
  <c r="BS54" i="54"/>
  <c r="AM54" i="54"/>
  <c r="CG54" i="28"/>
  <c r="H53" i="28"/>
  <c r="E54" i="31"/>
  <c r="AQ56" i="32"/>
  <c r="A55" i="26"/>
  <c r="AW54" i="26"/>
  <c r="AS54" i="54"/>
  <c r="W55" i="31"/>
  <c r="BG55" i="31"/>
  <c r="W55" i="32"/>
  <c r="BK53" i="28"/>
  <c r="BG54" i="54"/>
  <c r="BC55" i="31"/>
  <c r="AJ54" i="28"/>
  <c r="BI54" i="28"/>
  <c r="S54" i="54"/>
  <c r="CG54" i="54"/>
  <c r="N53" i="28"/>
  <c r="M54" i="31"/>
  <c r="F56" i="32"/>
  <c r="V53" i="26"/>
  <c r="AM53" i="26"/>
  <c r="D55" i="31"/>
  <c r="E55" i="31" s="1"/>
  <c r="L55" i="31"/>
  <c r="Q55" i="31"/>
  <c r="AQ54" i="31"/>
  <c r="O53" i="26"/>
  <c r="AD52" i="26"/>
  <c r="Y52" i="26"/>
  <c r="P55" i="32"/>
  <c r="L55" i="32" s="1"/>
  <c r="D55" i="32"/>
  <c r="AE52" i="26"/>
  <c r="AM53" i="28"/>
  <c r="AZ53" i="28"/>
  <c r="AQ52" i="28"/>
  <c r="AY55" i="54"/>
  <c r="AK53" i="28"/>
  <c r="AO54" i="54"/>
  <c r="AC54" i="28"/>
  <c r="AA54" i="28"/>
  <c r="CC54" i="28"/>
  <c r="A56" i="28"/>
  <c r="CK54" i="54"/>
  <c r="BB53" i="28"/>
  <c r="Z53" i="26"/>
  <c r="X53" i="26"/>
  <c r="AO53" i="26"/>
  <c r="AW53" i="31"/>
  <c r="CA53" i="28"/>
  <c r="AT56" i="32"/>
  <c r="G52" i="26"/>
  <c r="CI54" i="54"/>
  <c r="Y55" i="31"/>
  <c r="BU55" i="54"/>
  <c r="AJ55" i="32"/>
  <c r="BO53" i="28"/>
  <c r="BE52" i="28"/>
  <c r="AC52" i="26"/>
  <c r="I52" i="26"/>
  <c r="AH54" i="28" l="1"/>
  <c r="I56" i="31"/>
  <c r="CI55" i="28"/>
  <c r="BF53" i="28"/>
  <c r="S55" i="28"/>
  <c r="AU54" i="31"/>
  <c r="M54" i="26"/>
  <c r="H54" i="26"/>
  <c r="D54" i="26"/>
  <c r="K54" i="26"/>
  <c r="V58" i="32"/>
  <c r="AI58" i="32"/>
  <c r="A59" i="32"/>
  <c r="C58" i="32"/>
  <c r="AD58" i="32"/>
  <c r="AA58" i="32"/>
  <c r="E54" i="28"/>
  <c r="AP55" i="31"/>
  <c r="AI55" i="31"/>
  <c r="BB54" i="28"/>
  <c r="BF54" i="28" s="1"/>
  <c r="AU54" i="28"/>
  <c r="P56" i="32"/>
  <c r="D56" i="32"/>
  <c r="BQ56" i="54"/>
  <c r="K56" i="54"/>
  <c r="Q56" i="54"/>
  <c r="A57" i="54"/>
  <c r="BU56" i="54"/>
  <c r="M55" i="54"/>
  <c r="O55" i="54"/>
  <c r="AS54" i="26"/>
  <c r="AD53" i="26"/>
  <c r="Y53" i="26"/>
  <c r="V55" i="28"/>
  <c r="BK55" i="28"/>
  <c r="AJ55" i="28"/>
  <c r="AK55" i="28" s="1"/>
  <c r="BI55" i="28"/>
  <c r="BK54" i="28"/>
  <c r="V54" i="26"/>
  <c r="W54" i="26" s="1"/>
  <c r="AM54" i="26"/>
  <c r="A56" i="26"/>
  <c r="AQ55" i="26"/>
  <c r="C55" i="26"/>
  <c r="AK55" i="26"/>
  <c r="AY55" i="26"/>
  <c r="M55" i="26"/>
  <c r="AU55" i="26"/>
  <c r="CG55" i="28"/>
  <c r="BA54" i="28"/>
  <c r="AO54" i="28"/>
  <c r="AQ57" i="32"/>
  <c r="C57" i="32"/>
  <c r="C55" i="31"/>
  <c r="M55" i="31"/>
  <c r="H54" i="28"/>
  <c r="BE53" i="28"/>
  <c r="A58" i="31"/>
  <c r="BC57" i="31"/>
  <c r="BM57" i="31"/>
  <c r="BM56" i="31"/>
  <c r="CM55" i="54"/>
  <c r="AQ55" i="54"/>
  <c r="BO55" i="54"/>
  <c r="BW55" i="28"/>
  <c r="AV55" i="28"/>
  <c r="BU55" i="28"/>
  <c r="AA57" i="32"/>
  <c r="M57" i="32"/>
  <c r="V57" i="32"/>
  <c r="I55" i="31"/>
  <c r="AB56" i="32"/>
  <c r="AQ53" i="28"/>
  <c r="AU56" i="32"/>
  <c r="AO55" i="54"/>
  <c r="Y55" i="54"/>
  <c r="G55" i="54"/>
  <c r="AU53" i="28"/>
  <c r="O55" i="32"/>
  <c r="AE53" i="26"/>
  <c r="AA53" i="26"/>
  <c r="AH52" i="26"/>
  <c r="J53" i="28"/>
  <c r="J54" i="28"/>
  <c r="S54" i="26"/>
  <c r="X54" i="26"/>
  <c r="BO54" i="28"/>
  <c r="G57" i="32"/>
  <c r="E53" i="26"/>
  <c r="AN56" i="31"/>
  <c r="L56" i="31"/>
  <c r="M56" i="31" s="1"/>
  <c r="D56" i="31"/>
  <c r="Q56" i="31"/>
  <c r="AL56" i="31"/>
  <c r="AC55" i="54"/>
  <c r="BD53" i="28"/>
  <c r="W56" i="32"/>
  <c r="AQ54" i="26"/>
  <c r="AO54" i="26"/>
  <c r="AE56" i="31"/>
  <c r="B56" i="31"/>
  <c r="J56" i="31"/>
  <c r="O56" i="31"/>
  <c r="AU55" i="54"/>
  <c r="BE55" i="54"/>
  <c r="AG55" i="54"/>
  <c r="BQ55" i="54"/>
  <c r="AY54" i="26"/>
  <c r="E55" i="54"/>
  <c r="CC55" i="28"/>
  <c r="C54" i="26"/>
  <c r="G54" i="26"/>
  <c r="K55" i="31"/>
  <c r="N56" i="32"/>
  <c r="AY53" i="28"/>
  <c r="BY55" i="28"/>
  <c r="AS55" i="31"/>
  <c r="AO55" i="31"/>
  <c r="AE57" i="32"/>
  <c r="AD57" i="32"/>
  <c r="AF55" i="28"/>
  <c r="CI54" i="28"/>
  <c r="I53" i="26"/>
  <c r="I54" i="26"/>
  <c r="C55" i="28"/>
  <c r="AW54" i="31"/>
  <c r="AC56" i="31"/>
  <c r="AY54" i="28"/>
  <c r="BC54" i="28"/>
  <c r="BG54" i="28" s="1"/>
  <c r="AA55" i="54"/>
  <c r="BI55" i="54"/>
  <c r="AR55" i="28"/>
  <c r="BQ55" i="28"/>
  <c r="A57" i="28"/>
  <c r="CK56" i="28"/>
  <c r="BY56" i="28"/>
  <c r="BQ56" i="28"/>
  <c r="BU56" i="28"/>
  <c r="BM56" i="28"/>
  <c r="AC53" i="26"/>
  <c r="AG53" i="26" s="1"/>
  <c r="W53" i="26"/>
  <c r="AZ54" i="28"/>
  <c r="AK54" i="28"/>
  <c r="AG52" i="26"/>
  <c r="T54" i="26"/>
  <c r="U54" i="26" s="1"/>
  <c r="AK54" i="26"/>
  <c r="Z54" i="26"/>
  <c r="AU54" i="26"/>
  <c r="CA54" i="28"/>
  <c r="AR56" i="32"/>
  <c r="AR55" i="31"/>
  <c r="AM55" i="31"/>
  <c r="L55" i="28"/>
  <c r="F57" i="32"/>
  <c r="Q55" i="28"/>
  <c r="AM56" i="32"/>
  <c r="AQ55" i="31"/>
  <c r="AK55" i="31"/>
  <c r="BG56" i="31"/>
  <c r="AH56" i="31"/>
  <c r="AY56" i="31"/>
  <c r="T56" i="32"/>
  <c r="BY55" i="54"/>
  <c r="BG55" i="54"/>
  <c r="AE55" i="54"/>
  <c r="AN55" i="28"/>
  <c r="BM55" i="28"/>
  <c r="Q56" i="32"/>
  <c r="G56" i="32"/>
  <c r="AA55" i="28"/>
  <c r="CE54" i="28"/>
  <c r="AI52" i="26"/>
  <c r="AL57" i="32"/>
  <c r="Q54" i="26"/>
  <c r="O54" i="26"/>
  <c r="AB53" i="26"/>
  <c r="AJ56" i="32"/>
  <c r="J57" i="32"/>
  <c r="S57" i="32"/>
  <c r="AF52" i="26"/>
  <c r="AT54" i="31"/>
  <c r="AT57" i="32"/>
  <c r="AJ56" i="31"/>
  <c r="BA56" i="31"/>
  <c r="CK55" i="28"/>
  <c r="BM55" i="54"/>
  <c r="AC55" i="28" l="1"/>
  <c r="X55" i="28"/>
  <c r="AH55" i="28"/>
  <c r="Q55" i="26"/>
  <c r="I57" i="31"/>
  <c r="AB54" i="26"/>
  <c r="N56" i="28"/>
  <c r="BS55" i="28"/>
  <c r="O56" i="32"/>
  <c r="S57" i="31"/>
  <c r="V55" i="26"/>
  <c r="AM55" i="26"/>
  <c r="H55" i="26"/>
  <c r="D55" i="26"/>
  <c r="E55" i="26" s="1"/>
  <c r="AQ56" i="54"/>
  <c r="C56" i="54"/>
  <c r="BG56" i="54"/>
  <c r="BW56" i="54"/>
  <c r="BA56" i="54"/>
  <c r="CE56" i="54"/>
  <c r="AT58" i="32"/>
  <c r="CM55" i="28"/>
  <c r="G57" i="31"/>
  <c r="G56" i="31"/>
  <c r="AP56" i="31"/>
  <c r="AT56" i="31" s="1"/>
  <c r="AI56" i="31"/>
  <c r="AU57" i="32"/>
  <c r="AD54" i="26"/>
  <c r="AQ56" i="31"/>
  <c r="AK56" i="31"/>
  <c r="AQ54" i="28"/>
  <c r="AM54" i="28"/>
  <c r="BO55" i="28"/>
  <c r="P57" i="32"/>
  <c r="D57" i="32"/>
  <c r="AV56" i="28"/>
  <c r="BW56" i="28"/>
  <c r="BB55" i="28"/>
  <c r="AS55" i="28"/>
  <c r="E56" i="31"/>
  <c r="W57" i="31"/>
  <c r="BK57" i="31"/>
  <c r="A57" i="26"/>
  <c r="K56" i="26"/>
  <c r="M56" i="26"/>
  <c r="V56" i="28"/>
  <c r="AH53" i="26"/>
  <c r="BO56" i="54"/>
  <c r="AY56" i="54"/>
  <c r="CM56" i="54"/>
  <c r="AG56" i="54"/>
  <c r="AS56" i="54"/>
  <c r="AU56" i="54"/>
  <c r="BI57" i="31"/>
  <c r="AM57" i="32"/>
  <c r="F58" i="32"/>
  <c r="CG56" i="28"/>
  <c r="AW55" i="31"/>
  <c r="AR56" i="31"/>
  <c r="AM56" i="31"/>
  <c r="AS56" i="31"/>
  <c r="AO56" i="31"/>
  <c r="AI53" i="26"/>
  <c r="CE56" i="28"/>
  <c r="AF53" i="26"/>
  <c r="AR57" i="32"/>
  <c r="AB57" i="32"/>
  <c r="AJ57" i="31"/>
  <c r="AK57" i="31" s="1"/>
  <c r="BA57" i="31"/>
  <c r="AA57" i="31"/>
  <c r="Q56" i="28"/>
  <c r="Z55" i="26"/>
  <c r="AS55" i="26"/>
  <c r="U56" i="54"/>
  <c r="AI56" i="54"/>
  <c r="CG56" i="54"/>
  <c r="BE56" i="54"/>
  <c r="G56" i="54"/>
  <c r="S56" i="54"/>
  <c r="AL58" i="32"/>
  <c r="C59" i="32"/>
  <c r="A60" i="32"/>
  <c r="AF56" i="28"/>
  <c r="BA55" i="28"/>
  <c r="AO55" i="28"/>
  <c r="AU55" i="31"/>
  <c r="AV55" i="31"/>
  <c r="AR56" i="28"/>
  <c r="AE54" i="26"/>
  <c r="AC56" i="28"/>
  <c r="AA56" i="28"/>
  <c r="CE55" i="28"/>
  <c r="BG57" i="31"/>
  <c r="AW55" i="26"/>
  <c r="O55" i="26"/>
  <c r="BK56" i="54"/>
  <c r="AE57" i="54"/>
  <c r="Y57" i="54"/>
  <c r="W57" i="54"/>
  <c r="BI57" i="54"/>
  <c r="I57" i="54"/>
  <c r="CK57" i="54"/>
  <c r="AM57" i="54"/>
  <c r="BM57" i="54"/>
  <c r="BU57" i="54"/>
  <c r="AO57" i="54"/>
  <c r="AW57" i="54"/>
  <c r="CC57" i="54"/>
  <c r="BY57" i="54"/>
  <c r="E57" i="54"/>
  <c r="M57" i="54"/>
  <c r="A58" i="54"/>
  <c r="AY57" i="54"/>
  <c r="BQ57" i="54"/>
  <c r="AK57" i="54"/>
  <c r="BC57" i="54"/>
  <c r="AA56" i="54"/>
  <c r="AM56" i="54"/>
  <c r="CI56" i="54"/>
  <c r="AW56" i="54"/>
  <c r="L56" i="32"/>
  <c r="AQ58" i="32"/>
  <c r="AJ58" i="32"/>
  <c r="AN57" i="31"/>
  <c r="BE57" i="31"/>
  <c r="G55" i="26"/>
  <c r="AC54" i="26"/>
  <c r="Y54" i="26"/>
  <c r="W56" i="54"/>
  <c r="M56" i="54"/>
  <c r="BM56" i="54"/>
  <c r="AC56" i="54"/>
  <c r="I56" i="54"/>
  <c r="M58" i="32"/>
  <c r="H55" i="28"/>
  <c r="H56" i="28"/>
  <c r="AH57" i="31"/>
  <c r="AY57" i="31"/>
  <c r="AN56" i="28"/>
  <c r="A58" i="28"/>
  <c r="V57" i="28"/>
  <c r="CA55" i="28"/>
  <c r="C56" i="28"/>
  <c r="BC55" i="28"/>
  <c r="AW55" i="28"/>
  <c r="B57" i="31"/>
  <c r="J57" i="31"/>
  <c r="O57" i="31"/>
  <c r="Y57" i="31"/>
  <c r="AE57" i="31"/>
  <c r="BE54" i="28"/>
  <c r="X55" i="26"/>
  <c r="CK56" i="54"/>
  <c r="BI56" i="54"/>
  <c r="Y56" i="54"/>
  <c r="O56" i="54"/>
  <c r="AO56" i="54"/>
  <c r="AT55" i="31"/>
  <c r="J58" i="32"/>
  <c r="K58" i="32" s="1"/>
  <c r="S58" i="32"/>
  <c r="K55" i="26"/>
  <c r="N55" i="28"/>
  <c r="AO55" i="26"/>
  <c r="T57" i="32"/>
  <c r="N57" i="32"/>
  <c r="AC57" i="31"/>
  <c r="AL57" i="31"/>
  <c r="S55" i="26"/>
  <c r="AE56" i="54"/>
  <c r="E56" i="54"/>
  <c r="AK56" i="54"/>
  <c r="BY56" i="54"/>
  <c r="CC56" i="54"/>
  <c r="AE58" i="32"/>
  <c r="E54" i="26"/>
  <c r="U57" i="31"/>
  <c r="K57" i="32"/>
  <c r="L56" i="28"/>
  <c r="K56" i="31"/>
  <c r="AJ56" i="28"/>
  <c r="AK56" i="28" s="1"/>
  <c r="BI56" i="28"/>
  <c r="C56" i="31"/>
  <c r="CC56" i="28"/>
  <c r="Q57" i="32"/>
  <c r="AA54" i="26"/>
  <c r="BD54" i="28"/>
  <c r="W57" i="32"/>
  <c r="D57" i="31"/>
  <c r="L57" i="31"/>
  <c r="M57" i="31" s="1"/>
  <c r="Q57" i="31"/>
  <c r="AC58" i="31"/>
  <c r="U58" i="31"/>
  <c r="AA58" i="31"/>
  <c r="BA58" i="31"/>
  <c r="A59" i="31"/>
  <c r="AG57" i="31"/>
  <c r="AJ57" i="32"/>
  <c r="T55" i="26"/>
  <c r="AZ55" i="28"/>
  <c r="CA56" i="54"/>
  <c r="BS56" i="54"/>
  <c r="BC56" i="54"/>
  <c r="E55" i="28"/>
  <c r="D58" i="32"/>
  <c r="AU56" i="31"/>
  <c r="AH56" i="28" l="1"/>
  <c r="X56" i="28"/>
  <c r="G56" i="26"/>
  <c r="AM55" i="28"/>
  <c r="Y58" i="31"/>
  <c r="CM57" i="28"/>
  <c r="CG57" i="28"/>
  <c r="CI56" i="28"/>
  <c r="M59" i="32"/>
  <c r="V59" i="32"/>
  <c r="T56" i="26"/>
  <c r="U56" i="26" s="1"/>
  <c r="AK56" i="26"/>
  <c r="AS56" i="26"/>
  <c r="CK57" i="28"/>
  <c r="AH54" i="26"/>
  <c r="AU58" i="32"/>
  <c r="AN58" i="31"/>
  <c r="BE58" i="31"/>
  <c r="AP57" i="31"/>
  <c r="AB58" i="32"/>
  <c r="BG57" i="54"/>
  <c r="AA57" i="28"/>
  <c r="D59" i="32"/>
  <c r="U57" i="54"/>
  <c r="S56" i="28"/>
  <c r="AY56" i="26"/>
  <c r="AU56" i="26"/>
  <c r="L57" i="32"/>
  <c r="BA57" i="54"/>
  <c r="BW57" i="54"/>
  <c r="C57" i="54"/>
  <c r="D58" i="31"/>
  <c r="L58" i="31"/>
  <c r="M58" i="31" s="1"/>
  <c r="BG58" i="31"/>
  <c r="E56" i="28"/>
  <c r="P58" i="32"/>
  <c r="AJ58" i="31"/>
  <c r="AK58" i="31" s="1"/>
  <c r="AJ57" i="28"/>
  <c r="BI57" i="28"/>
  <c r="C57" i="28"/>
  <c r="CI57" i="54"/>
  <c r="Q57" i="54"/>
  <c r="AU57" i="54"/>
  <c r="BO57" i="54"/>
  <c r="O57" i="32"/>
  <c r="AI59" i="32"/>
  <c r="AM58" i="32"/>
  <c r="BE57" i="54"/>
  <c r="AW56" i="31"/>
  <c r="AG57" i="54"/>
  <c r="AS56" i="28"/>
  <c r="T58" i="32"/>
  <c r="N58" i="32"/>
  <c r="AE58" i="31"/>
  <c r="AN57" i="28"/>
  <c r="AO57" i="28" s="1"/>
  <c r="BO57" i="28"/>
  <c r="BO56" i="28"/>
  <c r="AA57" i="54"/>
  <c r="BG55" i="28"/>
  <c r="Q57" i="28"/>
  <c r="AM59" i="32"/>
  <c r="AB59" i="32"/>
  <c r="AA59" i="32"/>
  <c r="V56" i="26"/>
  <c r="AM56" i="26"/>
  <c r="AW56" i="26"/>
  <c r="BC56" i="28"/>
  <c r="AW56" i="28"/>
  <c r="I55" i="26"/>
  <c r="CE57" i="54"/>
  <c r="S58" i="31"/>
  <c r="AL58" i="31"/>
  <c r="AM58" i="31" s="1"/>
  <c r="X57" i="28"/>
  <c r="BA56" i="28"/>
  <c r="O57" i="54"/>
  <c r="AY55" i="28"/>
  <c r="AQ55" i="28"/>
  <c r="AT59" i="32"/>
  <c r="AQ59" i="32"/>
  <c r="G57" i="54"/>
  <c r="AQ57" i="31"/>
  <c r="X56" i="26"/>
  <c r="Y56" i="26" s="1"/>
  <c r="AO56" i="26"/>
  <c r="C56" i="26"/>
  <c r="CM56" i="28"/>
  <c r="BK56" i="28"/>
  <c r="Q58" i="31"/>
  <c r="AR57" i="31"/>
  <c r="AM57" i="31"/>
  <c r="K57" i="31"/>
  <c r="AB55" i="26"/>
  <c r="AG59" i="31"/>
  <c r="O59" i="31"/>
  <c r="AA59" i="31"/>
  <c r="A60" i="31"/>
  <c r="AE59" i="31"/>
  <c r="J55" i="28"/>
  <c r="BY57" i="28"/>
  <c r="AS57" i="31"/>
  <c r="AO57" i="31"/>
  <c r="AR58" i="32"/>
  <c r="AW58" i="54"/>
  <c r="CM58" i="54"/>
  <c r="AU58" i="54"/>
  <c r="AA58" i="54"/>
  <c r="AI58" i="54"/>
  <c r="A59" i="54"/>
  <c r="BS57" i="54"/>
  <c r="BB56" i="28"/>
  <c r="BF56" i="28" s="1"/>
  <c r="BE55" i="28"/>
  <c r="T59" i="32"/>
  <c r="J59" i="32"/>
  <c r="S59" i="32"/>
  <c r="AE59" i="32"/>
  <c r="AD59" i="32"/>
  <c r="BD55" i="28"/>
  <c r="O56" i="26"/>
  <c r="Q56" i="26"/>
  <c r="BK58" i="31"/>
  <c r="AU55" i="28"/>
  <c r="AC55" i="26"/>
  <c r="AG55" i="26" s="1"/>
  <c r="W55" i="26"/>
  <c r="U55" i="26"/>
  <c r="BC58" i="31"/>
  <c r="AH58" i="31"/>
  <c r="AY58" i="31"/>
  <c r="BM57" i="28"/>
  <c r="O58" i="31"/>
  <c r="AG58" i="31"/>
  <c r="AZ56" i="28"/>
  <c r="L57" i="28"/>
  <c r="AR57" i="28"/>
  <c r="A59" i="28"/>
  <c r="CG58" i="28"/>
  <c r="L58" i="28"/>
  <c r="W58" i="32"/>
  <c r="AC57" i="54"/>
  <c r="AI57" i="31"/>
  <c r="CG57" i="54"/>
  <c r="CM57" i="54"/>
  <c r="BK57" i="54"/>
  <c r="AI54" i="26"/>
  <c r="BS56" i="28"/>
  <c r="F59" i="32"/>
  <c r="AL59" i="32"/>
  <c r="AE55" i="26"/>
  <c r="AA55" i="26"/>
  <c r="BQ57" i="28"/>
  <c r="AV56" i="31"/>
  <c r="AS57" i="54"/>
  <c r="Z56" i="26"/>
  <c r="AQ56" i="26"/>
  <c r="D56" i="26"/>
  <c r="H56" i="26"/>
  <c r="AQ57" i="54"/>
  <c r="AF54" i="26"/>
  <c r="BF55" i="28"/>
  <c r="J58" i="31"/>
  <c r="B58" i="31"/>
  <c r="BI58" i="31"/>
  <c r="C57" i="31"/>
  <c r="AD55" i="26"/>
  <c r="Y55" i="26"/>
  <c r="AV57" i="28"/>
  <c r="BU57" i="28"/>
  <c r="CC57" i="28"/>
  <c r="K57" i="54"/>
  <c r="AG54" i="26"/>
  <c r="CA57" i="54"/>
  <c r="AI57" i="54"/>
  <c r="BM58" i="31"/>
  <c r="AO56" i="28"/>
  <c r="AI60" i="32"/>
  <c r="A61" i="32"/>
  <c r="S57" i="54"/>
  <c r="CA56" i="28"/>
  <c r="Q58" i="32"/>
  <c r="G58" i="32"/>
  <c r="S56" i="26"/>
  <c r="A58" i="26"/>
  <c r="S57" i="26"/>
  <c r="AS57" i="26"/>
  <c r="AO57" i="26"/>
  <c r="W58" i="31"/>
  <c r="E57" i="31"/>
  <c r="AF57" i="28"/>
  <c r="AC57" i="28" l="1"/>
  <c r="AH57" i="28"/>
  <c r="AC59" i="31"/>
  <c r="M57" i="26"/>
  <c r="AA58" i="28"/>
  <c r="N57" i="28"/>
  <c r="BD56" i="28"/>
  <c r="AP58" i="31"/>
  <c r="CA58" i="54"/>
  <c r="C58" i="54"/>
  <c r="CI58" i="54"/>
  <c r="Q58" i="54"/>
  <c r="AR58" i="31"/>
  <c r="AV58" i="31" s="1"/>
  <c r="BG56" i="28"/>
  <c r="BE59" i="31"/>
  <c r="CE58" i="54"/>
  <c r="BE58" i="54"/>
  <c r="W59" i="32"/>
  <c r="T57" i="26"/>
  <c r="AK57" i="26"/>
  <c r="AL60" i="32"/>
  <c r="BC57" i="28"/>
  <c r="AW57" i="28"/>
  <c r="C60" i="32"/>
  <c r="AJ58" i="28"/>
  <c r="BI58" i="28"/>
  <c r="AV58" i="28"/>
  <c r="A60" i="28"/>
  <c r="L59" i="28"/>
  <c r="CK59" i="28"/>
  <c r="C58" i="31"/>
  <c r="BY58" i="54"/>
  <c r="W58" i="54"/>
  <c r="BI58" i="54"/>
  <c r="S58" i="54"/>
  <c r="AM58" i="54"/>
  <c r="J56" i="28"/>
  <c r="AA60" i="31"/>
  <c r="Q60" i="31"/>
  <c r="BK60" i="31"/>
  <c r="A61" i="31"/>
  <c r="BA60" i="31"/>
  <c r="AE60" i="31"/>
  <c r="AH59" i="31"/>
  <c r="AI59" i="31" s="1"/>
  <c r="AY59" i="31"/>
  <c r="AV57" i="31"/>
  <c r="BC59" i="31"/>
  <c r="S59" i="31"/>
  <c r="G58" i="31"/>
  <c r="Q59" i="32"/>
  <c r="G59" i="32"/>
  <c r="AU57" i="26"/>
  <c r="AB60" i="32"/>
  <c r="AA60" i="32"/>
  <c r="CE58" i="28"/>
  <c r="CC58" i="28"/>
  <c r="BS58" i="28"/>
  <c r="AR58" i="28"/>
  <c r="AS58" i="28" s="1"/>
  <c r="K59" i="32"/>
  <c r="O58" i="54"/>
  <c r="CC58" i="54"/>
  <c r="AY58" i="54"/>
  <c r="BC58" i="54"/>
  <c r="BQ58" i="54"/>
  <c r="CA57" i="28"/>
  <c r="AU59" i="32"/>
  <c r="BK59" i="31"/>
  <c r="Y59" i="31"/>
  <c r="AQ58" i="31"/>
  <c r="AU58" i="31" s="1"/>
  <c r="E58" i="31"/>
  <c r="AH55" i="26"/>
  <c r="W59" i="31"/>
  <c r="Q57" i="26"/>
  <c r="CE57" i="28"/>
  <c r="AE56" i="26"/>
  <c r="AA56" i="26"/>
  <c r="AF58" i="28"/>
  <c r="BS57" i="28"/>
  <c r="I59" i="31"/>
  <c r="I58" i="31"/>
  <c r="AU56" i="28"/>
  <c r="I59" i="54"/>
  <c r="AS59" i="54"/>
  <c r="AE59" i="54"/>
  <c r="BO59" i="54"/>
  <c r="G59" i="54"/>
  <c r="W59" i="54"/>
  <c r="A60" i="54"/>
  <c r="O59" i="54"/>
  <c r="AO59" i="54"/>
  <c r="BY59" i="54"/>
  <c r="C59" i="54"/>
  <c r="BE59" i="54"/>
  <c r="E59" i="54"/>
  <c r="CK59" i="54"/>
  <c r="AK59" i="54"/>
  <c r="CI59" i="54"/>
  <c r="BA59" i="54"/>
  <c r="BM59" i="54"/>
  <c r="BQ59" i="54"/>
  <c r="E58" i="54"/>
  <c r="CG58" i="54"/>
  <c r="G58" i="54"/>
  <c r="I58" i="54"/>
  <c r="K58" i="54"/>
  <c r="AJ59" i="31"/>
  <c r="BA59" i="31"/>
  <c r="J59" i="31"/>
  <c r="B59" i="31"/>
  <c r="C59" i="31" s="1"/>
  <c r="AC56" i="26"/>
  <c r="W56" i="26"/>
  <c r="AM56" i="28"/>
  <c r="AB56" i="26"/>
  <c r="Z57" i="26"/>
  <c r="M60" i="32"/>
  <c r="V60" i="32"/>
  <c r="D57" i="26"/>
  <c r="H57" i="26"/>
  <c r="K57" i="26"/>
  <c r="AD61" i="32"/>
  <c r="A62" i="32"/>
  <c r="AT61" i="32"/>
  <c r="C61" i="32"/>
  <c r="AE60" i="32"/>
  <c r="AD60" i="32"/>
  <c r="H58" i="28"/>
  <c r="BY58" i="28"/>
  <c r="BB57" i="28"/>
  <c r="BF57" i="28" s="1"/>
  <c r="AS57" i="28"/>
  <c r="BW58" i="54"/>
  <c r="AW57" i="31"/>
  <c r="AN59" i="31"/>
  <c r="AF55" i="26"/>
  <c r="AR59" i="32"/>
  <c r="BE56" i="28"/>
  <c r="BG59" i="31"/>
  <c r="S57" i="28"/>
  <c r="AS58" i="31"/>
  <c r="AO58" i="31"/>
  <c r="CI57" i="28"/>
  <c r="BU58" i="28"/>
  <c r="X57" i="26"/>
  <c r="Y57" i="26" s="1"/>
  <c r="AQ60" i="32"/>
  <c r="O58" i="32"/>
  <c r="AI55" i="26"/>
  <c r="O57" i="26"/>
  <c r="BM58" i="54"/>
  <c r="BU58" i="54"/>
  <c r="D59" i="31"/>
  <c r="L59" i="31"/>
  <c r="AU57" i="31"/>
  <c r="AQ56" i="28"/>
  <c r="AW57" i="26"/>
  <c r="BA57" i="28"/>
  <c r="AQ57" i="28"/>
  <c r="BO58" i="54"/>
  <c r="BK57" i="28"/>
  <c r="E57" i="28"/>
  <c r="BI59" i="31"/>
  <c r="AI58" i="31"/>
  <c r="AG58" i="54"/>
  <c r="U58" i="54"/>
  <c r="CK58" i="28"/>
  <c r="BQ58" i="28"/>
  <c r="J60" i="32"/>
  <c r="AQ57" i="26"/>
  <c r="V57" i="26"/>
  <c r="AM57" i="26"/>
  <c r="X58" i="28"/>
  <c r="V58" i="28"/>
  <c r="F60" i="32"/>
  <c r="E56" i="26"/>
  <c r="AN58" i="28"/>
  <c r="BM58" i="28"/>
  <c r="C58" i="28"/>
  <c r="BS58" i="54"/>
  <c r="CK58" i="54"/>
  <c r="Y58" i="54"/>
  <c r="AS58" i="54"/>
  <c r="BK58" i="54"/>
  <c r="AC58" i="54"/>
  <c r="AL59" i="31"/>
  <c r="AM59" i="31" s="1"/>
  <c r="I56" i="26"/>
  <c r="BG58" i="54"/>
  <c r="AY57" i="26"/>
  <c r="BW57" i="28"/>
  <c r="AZ57" i="28"/>
  <c r="AK57" i="28"/>
  <c r="N59" i="32"/>
  <c r="BM59" i="31"/>
  <c r="K58" i="31"/>
  <c r="A59" i="26"/>
  <c r="AU58" i="26"/>
  <c r="Q58" i="28"/>
  <c r="H57" i="28"/>
  <c r="S60" i="32"/>
  <c r="AK58" i="54"/>
  <c r="AO58" i="54"/>
  <c r="AE58" i="54"/>
  <c r="AQ58" i="54"/>
  <c r="M58" i="54"/>
  <c r="U59" i="31"/>
  <c r="C57" i="26"/>
  <c r="AD56" i="26"/>
  <c r="AT60" i="32"/>
  <c r="BA58" i="54"/>
  <c r="AY56" i="28"/>
  <c r="AJ59" i="32"/>
  <c r="Q59" i="31"/>
  <c r="L58" i="32"/>
  <c r="P59" i="32"/>
  <c r="AT57" i="31"/>
  <c r="AC58" i="28" l="1"/>
  <c r="AH58" i="28"/>
  <c r="G60" i="31"/>
  <c r="AJ60" i="32"/>
  <c r="H58" i="26"/>
  <c r="D58" i="26"/>
  <c r="A60" i="26"/>
  <c r="AS59" i="26"/>
  <c r="AK59" i="26"/>
  <c r="AW59" i="26"/>
  <c r="AU59" i="26"/>
  <c r="S59" i="26"/>
  <c r="AQ59" i="26"/>
  <c r="Q60" i="32"/>
  <c r="AC57" i="26"/>
  <c r="AG57" i="26" s="1"/>
  <c r="W57" i="26"/>
  <c r="CI58" i="28"/>
  <c r="E59" i="31"/>
  <c r="W61" i="32"/>
  <c r="M61" i="32"/>
  <c r="V61" i="32"/>
  <c r="E57" i="26"/>
  <c r="AE57" i="26"/>
  <c r="AA57" i="26"/>
  <c r="AQ59" i="31"/>
  <c r="AK59" i="31"/>
  <c r="Y59" i="54"/>
  <c r="AM59" i="54"/>
  <c r="BM60" i="31"/>
  <c r="AL60" i="31"/>
  <c r="BC60" i="31"/>
  <c r="S59" i="28"/>
  <c r="Q59" i="28"/>
  <c r="C59" i="28"/>
  <c r="AA59" i="54"/>
  <c r="AT58" i="31"/>
  <c r="X58" i="26"/>
  <c r="Y58" i="26" s="1"/>
  <c r="AO58" i="26"/>
  <c r="AR60" i="32"/>
  <c r="AD57" i="26"/>
  <c r="F61" i="32"/>
  <c r="AG56" i="26"/>
  <c r="U59" i="54"/>
  <c r="BU59" i="54"/>
  <c r="BC59" i="54"/>
  <c r="G60" i="32"/>
  <c r="AG60" i="31"/>
  <c r="V59" i="28"/>
  <c r="AF59" i="28"/>
  <c r="BC58" i="28"/>
  <c r="AM58" i="28"/>
  <c r="AZ58" i="28"/>
  <c r="AK58" i="28"/>
  <c r="AW58" i="28"/>
  <c r="AM57" i="28"/>
  <c r="G57" i="26"/>
  <c r="CC59" i="54"/>
  <c r="BK59" i="54"/>
  <c r="CM58" i="28"/>
  <c r="BI60" i="31"/>
  <c r="AV59" i="28"/>
  <c r="AW59" i="28" s="1"/>
  <c r="BW59" i="28"/>
  <c r="BU59" i="28"/>
  <c r="AJ59" i="28"/>
  <c r="BK58" i="28"/>
  <c r="AM60" i="32"/>
  <c r="AW58" i="31"/>
  <c r="BD57" i="28"/>
  <c r="AR59" i="31"/>
  <c r="BA58" i="28"/>
  <c r="BE58" i="28" s="1"/>
  <c r="AQ58" i="28"/>
  <c r="AO58" i="28"/>
  <c r="C58" i="26"/>
  <c r="AS59" i="31"/>
  <c r="AO59" i="31"/>
  <c r="N58" i="28"/>
  <c r="CE59" i="54"/>
  <c r="AU59" i="54"/>
  <c r="CG59" i="54"/>
  <c r="AI59" i="54"/>
  <c r="AC60" i="31"/>
  <c r="L60" i="31"/>
  <c r="M60" i="31" s="1"/>
  <c r="D60" i="31"/>
  <c r="CM59" i="28"/>
  <c r="CG59" i="28"/>
  <c r="BW58" i="28"/>
  <c r="P60" i="32"/>
  <c r="D60" i="32"/>
  <c r="Q59" i="54"/>
  <c r="Q58" i="26"/>
  <c r="Z58" i="26"/>
  <c r="AQ58" i="26"/>
  <c r="BO58" i="28"/>
  <c r="S58" i="28"/>
  <c r="AS58" i="26"/>
  <c r="K58" i="26"/>
  <c r="AF56" i="26"/>
  <c r="AQ59" i="54"/>
  <c r="AY59" i="54"/>
  <c r="BI60" i="54"/>
  <c r="AW60" i="54"/>
  <c r="O60" i="54"/>
  <c r="BQ60" i="54"/>
  <c r="BC60" i="54"/>
  <c r="AM60" i="54"/>
  <c r="CA60" i="54"/>
  <c r="BY60" i="54"/>
  <c r="A61" i="54"/>
  <c r="BG60" i="54"/>
  <c r="CI60" i="54"/>
  <c r="CE60" i="54"/>
  <c r="S59" i="54"/>
  <c r="AW59" i="54"/>
  <c r="BG60" i="31"/>
  <c r="B60" i="31"/>
  <c r="J60" i="31"/>
  <c r="O60" i="31"/>
  <c r="AH60" i="31"/>
  <c r="AY60" i="31"/>
  <c r="BI59" i="54"/>
  <c r="AU57" i="28"/>
  <c r="CA59" i="28"/>
  <c r="BY59" i="28"/>
  <c r="V58" i="26"/>
  <c r="S61" i="32"/>
  <c r="T58" i="26"/>
  <c r="AK58" i="26"/>
  <c r="AY58" i="26"/>
  <c r="K60" i="32"/>
  <c r="AI61" i="32"/>
  <c r="BE57" i="28"/>
  <c r="AL62" i="32"/>
  <c r="A63" i="32"/>
  <c r="N60" i="32"/>
  <c r="E60" i="31"/>
  <c r="K59" i="31"/>
  <c r="AC59" i="54"/>
  <c r="CM59" i="54"/>
  <c r="BG59" i="54"/>
  <c r="AU60" i="32"/>
  <c r="G59" i="31"/>
  <c r="W60" i="32"/>
  <c r="AQ61" i="32"/>
  <c r="AJ60" i="31"/>
  <c r="Y60" i="31"/>
  <c r="S60" i="31"/>
  <c r="N59" i="28"/>
  <c r="J58" i="28"/>
  <c r="E58" i="28"/>
  <c r="O58" i="26"/>
  <c r="L59" i="32"/>
  <c r="S58" i="26"/>
  <c r="T60" i="32"/>
  <c r="M59" i="31"/>
  <c r="AA61" i="32"/>
  <c r="BW59" i="54"/>
  <c r="M59" i="54"/>
  <c r="BB58" i="28"/>
  <c r="O59" i="32"/>
  <c r="AG59" i="54"/>
  <c r="U60" i="31"/>
  <c r="W60" i="31"/>
  <c r="CC59" i="28"/>
  <c r="AN59" i="28"/>
  <c r="BM59" i="28"/>
  <c r="A61" i="28"/>
  <c r="BI60" i="28"/>
  <c r="BG57" i="28"/>
  <c r="M58" i="26"/>
  <c r="AH56" i="26"/>
  <c r="CA58" i="28"/>
  <c r="J61" i="32"/>
  <c r="K61" i="32" s="1"/>
  <c r="I57" i="26"/>
  <c r="K59" i="54"/>
  <c r="CA59" i="54"/>
  <c r="BS59" i="54"/>
  <c r="AI56" i="26"/>
  <c r="AL61" i="32"/>
  <c r="AP59" i="31"/>
  <c r="A62" i="31"/>
  <c r="AN60" i="31"/>
  <c r="BE60" i="31"/>
  <c r="AR59" i="28"/>
  <c r="BQ59" i="28"/>
  <c r="AA59" i="28"/>
  <c r="BI59" i="28"/>
  <c r="AY57" i="28"/>
  <c r="AB57" i="26"/>
  <c r="U57" i="26"/>
  <c r="J57" i="28"/>
  <c r="AW58" i="26"/>
  <c r="AM58" i="26"/>
  <c r="Q59" i="26" l="1"/>
  <c r="AH59" i="28"/>
  <c r="X59" i="28"/>
  <c r="AC59" i="28"/>
  <c r="G59" i="26"/>
  <c r="G61" i="31"/>
  <c r="BS59" i="28"/>
  <c r="BK61" i="31"/>
  <c r="BG61" i="31"/>
  <c r="Y61" i="31"/>
  <c r="AH60" i="28"/>
  <c r="AF60" i="28"/>
  <c r="BA59" i="28"/>
  <c r="BE59" i="28" s="1"/>
  <c r="AO59" i="28"/>
  <c r="AQ60" i="31"/>
  <c r="AM62" i="32"/>
  <c r="K60" i="31"/>
  <c r="BE60" i="54"/>
  <c r="BU60" i="54"/>
  <c r="AE58" i="26"/>
  <c r="AI58" i="26" s="1"/>
  <c r="AA58" i="26"/>
  <c r="AC61" i="31"/>
  <c r="Q60" i="54"/>
  <c r="BC59" i="28"/>
  <c r="BG59" i="28" s="1"/>
  <c r="AI57" i="26"/>
  <c r="O59" i="26"/>
  <c r="V59" i="26"/>
  <c r="W59" i="26" s="1"/>
  <c r="AM59" i="26"/>
  <c r="BE61" i="31"/>
  <c r="BO60" i="28"/>
  <c r="AN60" i="28"/>
  <c r="AO60" i="28" s="1"/>
  <c r="BM60" i="28"/>
  <c r="AB61" i="32"/>
  <c r="H59" i="28"/>
  <c r="T61" i="32"/>
  <c r="AF57" i="26"/>
  <c r="W61" i="31"/>
  <c r="J61" i="31"/>
  <c r="B61" i="31"/>
  <c r="O61" i="31"/>
  <c r="AT59" i="31"/>
  <c r="BY60" i="28"/>
  <c r="U61" i="31"/>
  <c r="AA62" i="32"/>
  <c r="C60" i="31"/>
  <c r="AS60" i="54"/>
  <c r="M60" i="54"/>
  <c r="AC60" i="54"/>
  <c r="AG60" i="54"/>
  <c r="BO59" i="28"/>
  <c r="AZ59" i="28"/>
  <c r="AK59" i="28"/>
  <c r="BI61" i="31"/>
  <c r="BA61" i="31"/>
  <c r="AK60" i="31"/>
  <c r="N61" i="32"/>
  <c r="Z59" i="26"/>
  <c r="C59" i="26"/>
  <c r="AH61" i="31"/>
  <c r="AY61" i="31"/>
  <c r="L61" i="31"/>
  <c r="D61" i="31"/>
  <c r="Q61" i="31"/>
  <c r="AL61" i="31"/>
  <c r="BC61" i="31"/>
  <c r="N60" i="28"/>
  <c r="L60" i="28"/>
  <c r="CI60" i="28"/>
  <c r="CG60" i="28"/>
  <c r="D62" i="32"/>
  <c r="C62" i="32"/>
  <c r="CK60" i="54"/>
  <c r="K60" i="54"/>
  <c r="AO60" i="54"/>
  <c r="CG60" i="54"/>
  <c r="AU61" i="32"/>
  <c r="AW59" i="31"/>
  <c r="AV59" i="31"/>
  <c r="Q61" i="32"/>
  <c r="O61" i="32" s="1"/>
  <c r="G61" i="32"/>
  <c r="M59" i="26"/>
  <c r="E58" i="26"/>
  <c r="CE60" i="28"/>
  <c r="CC60" i="28"/>
  <c r="F63" i="32"/>
  <c r="S63" i="32"/>
  <c r="V63" i="32"/>
  <c r="AA63" i="32"/>
  <c r="C63" i="32"/>
  <c r="A64" i="32"/>
  <c r="M62" i="32"/>
  <c r="AC58" i="26"/>
  <c r="AG58" i="26" s="1"/>
  <c r="W58" i="26"/>
  <c r="AV60" i="28"/>
  <c r="AS60" i="31"/>
  <c r="BB59" i="28"/>
  <c r="AS59" i="28"/>
  <c r="AG61" i="31"/>
  <c r="I61" i="31"/>
  <c r="S61" i="31"/>
  <c r="V60" i="28"/>
  <c r="AJ60" i="28"/>
  <c r="A62" i="28"/>
  <c r="AA61" i="28"/>
  <c r="BY61" i="28"/>
  <c r="CE59" i="28"/>
  <c r="G60" i="54"/>
  <c r="AQ62" i="32"/>
  <c r="AD62" i="32"/>
  <c r="AK60" i="54"/>
  <c r="AY61" i="54"/>
  <c r="CA61" i="54"/>
  <c r="BO61" i="54"/>
  <c r="AE61" i="54"/>
  <c r="W61" i="54"/>
  <c r="BA61" i="54"/>
  <c r="U61" i="54"/>
  <c r="S61" i="54"/>
  <c r="AM61" i="54"/>
  <c r="A62" i="54"/>
  <c r="BC61" i="54"/>
  <c r="BY61" i="54"/>
  <c r="E61" i="54"/>
  <c r="BW61" i="54"/>
  <c r="BI61" i="54"/>
  <c r="Y60" i="54"/>
  <c r="C60" i="54"/>
  <c r="I60" i="31"/>
  <c r="BK59" i="28"/>
  <c r="BU60" i="28"/>
  <c r="BD58" i="28"/>
  <c r="I58" i="26"/>
  <c r="AJ61" i="32"/>
  <c r="J62" i="32"/>
  <c r="S62" i="32"/>
  <c r="G58" i="26"/>
  <c r="AB58" i="26"/>
  <c r="U58" i="26"/>
  <c r="AP60" i="31"/>
  <c r="AI60" i="31"/>
  <c r="BA60" i="54"/>
  <c r="BS60" i="54"/>
  <c r="AU60" i="54"/>
  <c r="AR61" i="32"/>
  <c r="AM61" i="32"/>
  <c r="X59" i="26"/>
  <c r="AO59" i="26"/>
  <c r="L60" i="32"/>
  <c r="AJ61" i="31"/>
  <c r="CK60" i="28"/>
  <c r="BO60" i="54"/>
  <c r="BM60" i="54"/>
  <c r="S60" i="54"/>
  <c r="AO60" i="31"/>
  <c r="P61" i="32"/>
  <c r="E59" i="28"/>
  <c r="AR60" i="31"/>
  <c r="AM60" i="31"/>
  <c r="AU59" i="31"/>
  <c r="T59" i="26"/>
  <c r="CC60" i="54"/>
  <c r="AA61" i="31"/>
  <c r="BM61" i="31"/>
  <c r="A63" i="31"/>
  <c r="Q60" i="28"/>
  <c r="BW60" i="54"/>
  <c r="H60" i="28"/>
  <c r="AQ60" i="54"/>
  <c r="AE60" i="54"/>
  <c r="AY60" i="54"/>
  <c r="AI62" i="32"/>
  <c r="U60" i="54"/>
  <c r="D61" i="32"/>
  <c r="CI59" i="28"/>
  <c r="V62" i="32"/>
  <c r="BG58" i="28"/>
  <c r="AE61" i="32"/>
  <c r="O60" i="32"/>
  <c r="AY59" i="26"/>
  <c r="AA60" i="28"/>
  <c r="AN61" i="31"/>
  <c r="AO61" i="31" s="1"/>
  <c r="AR60" i="28"/>
  <c r="BQ60" i="28"/>
  <c r="C60" i="28"/>
  <c r="BF58" i="28"/>
  <c r="AT62" i="32"/>
  <c r="CM60" i="54"/>
  <c r="E60" i="54"/>
  <c r="W60" i="54"/>
  <c r="I60" i="54"/>
  <c r="AA60" i="54"/>
  <c r="AU58" i="28"/>
  <c r="AI60" i="54"/>
  <c r="AE61" i="31"/>
  <c r="BK60" i="54"/>
  <c r="AY58" i="28"/>
  <c r="F62" i="32"/>
  <c r="AH57" i="26"/>
  <c r="AD58" i="26"/>
  <c r="H59" i="26"/>
  <c r="D59" i="26"/>
  <c r="K59" i="26"/>
  <c r="A61" i="26"/>
  <c r="X60" i="28" l="1"/>
  <c r="I62" i="31"/>
  <c r="V60" i="26"/>
  <c r="AM60" i="26"/>
  <c r="E59" i="26"/>
  <c r="BM62" i="31"/>
  <c r="J62" i="31"/>
  <c r="K62" i="31" s="1"/>
  <c r="B62" i="31"/>
  <c r="C62" i="31" s="1"/>
  <c r="O62" i="31"/>
  <c r="AG62" i="31"/>
  <c r="AD59" i="26"/>
  <c r="Y59" i="26"/>
  <c r="BC62" i="31"/>
  <c r="BU61" i="54"/>
  <c r="AI61" i="54"/>
  <c r="CC61" i="28"/>
  <c r="AN61" i="28"/>
  <c r="BM61" i="28"/>
  <c r="BE62" i="31"/>
  <c r="N62" i="32"/>
  <c r="AT63" i="32"/>
  <c r="W62" i="31"/>
  <c r="AY62" i="31"/>
  <c r="CA60" i="28"/>
  <c r="G61" i="54"/>
  <c r="Z60" i="26"/>
  <c r="AQ60" i="26"/>
  <c r="AC60" i="28"/>
  <c r="AQ61" i="54"/>
  <c r="AA62" i="31"/>
  <c r="BK61" i="54"/>
  <c r="AQ61" i="31"/>
  <c r="AW60" i="26"/>
  <c r="AW61" i="54"/>
  <c r="AR62" i="32"/>
  <c r="X61" i="28"/>
  <c r="V61" i="28"/>
  <c r="BK60" i="28"/>
  <c r="W62" i="32"/>
  <c r="AD63" i="32"/>
  <c r="AR61" i="31"/>
  <c r="AM61" i="31"/>
  <c r="CM60" i="28"/>
  <c r="AF58" i="26"/>
  <c r="BE61" i="54"/>
  <c r="Y62" i="31"/>
  <c r="BG62" i="31"/>
  <c r="BS60" i="28"/>
  <c r="Q61" i="54"/>
  <c r="Q60" i="26"/>
  <c r="X60" i="26"/>
  <c r="Y60" i="26" s="1"/>
  <c r="AO60" i="26"/>
  <c r="E60" i="28"/>
  <c r="AG61" i="54"/>
  <c r="AI63" i="32"/>
  <c r="AH62" i="31"/>
  <c r="AJ62" i="31"/>
  <c r="BA62" i="31"/>
  <c r="AV60" i="31"/>
  <c r="AU61" i="54"/>
  <c r="K61" i="54"/>
  <c r="CE61" i="54"/>
  <c r="I61" i="54"/>
  <c r="AF61" i="28"/>
  <c r="C61" i="28"/>
  <c r="AM60" i="28"/>
  <c r="AZ60" i="28"/>
  <c r="AK60" i="28"/>
  <c r="AW60" i="31"/>
  <c r="J63" i="32"/>
  <c r="CG61" i="28"/>
  <c r="AW60" i="28"/>
  <c r="AK61" i="31"/>
  <c r="G62" i="31"/>
  <c r="AJ62" i="32"/>
  <c r="AB59" i="26"/>
  <c r="AF59" i="26" s="1"/>
  <c r="U59" i="26"/>
  <c r="O60" i="26"/>
  <c r="I59" i="26"/>
  <c r="AH58" i="26"/>
  <c r="C60" i="26"/>
  <c r="S60" i="26"/>
  <c r="AY60" i="26"/>
  <c r="AS61" i="31"/>
  <c r="S60" i="28"/>
  <c r="BM61" i="54"/>
  <c r="K62" i="32"/>
  <c r="AT60" i="31"/>
  <c r="CK61" i="54"/>
  <c r="BS61" i="54"/>
  <c r="CI61" i="54"/>
  <c r="AE62" i="32"/>
  <c r="Q61" i="28"/>
  <c r="AS60" i="28"/>
  <c r="AI64" i="32"/>
  <c r="A65" i="32"/>
  <c r="AQ64" i="32"/>
  <c r="C64" i="32"/>
  <c r="Q62" i="31"/>
  <c r="BD59" i="28"/>
  <c r="C61" i="31"/>
  <c r="AU60" i="31"/>
  <c r="AS60" i="26"/>
  <c r="T62" i="32"/>
  <c r="CM61" i="54"/>
  <c r="M61" i="54"/>
  <c r="N61" i="28"/>
  <c r="A63" i="28"/>
  <c r="BY62" i="28"/>
  <c r="BM62" i="28"/>
  <c r="AQ63" i="32"/>
  <c r="Q62" i="32"/>
  <c r="G62" i="32"/>
  <c r="AE59" i="26"/>
  <c r="AA59" i="26"/>
  <c r="AM59" i="28"/>
  <c r="K61" i="31"/>
  <c r="AQ59" i="28"/>
  <c r="H60" i="26"/>
  <c r="D60" i="26"/>
  <c r="E60" i="26" s="1"/>
  <c r="K60" i="26"/>
  <c r="A62" i="26"/>
  <c r="Q61" i="26"/>
  <c r="AU61" i="26"/>
  <c r="AW61" i="26"/>
  <c r="M61" i="26"/>
  <c r="AS61" i="26"/>
  <c r="AK61" i="26"/>
  <c r="AY61" i="26"/>
  <c r="O61" i="26"/>
  <c r="AU62" i="32"/>
  <c r="AL62" i="31"/>
  <c r="L61" i="32"/>
  <c r="CC61" i="54"/>
  <c r="AA61" i="54"/>
  <c r="BW61" i="28"/>
  <c r="AV61" i="28"/>
  <c r="AW61" i="28" s="1"/>
  <c r="BU61" i="28"/>
  <c r="AL63" i="32"/>
  <c r="AV61" i="31"/>
  <c r="AO61" i="54"/>
  <c r="E61" i="31"/>
  <c r="AP61" i="31"/>
  <c r="AC61" i="54"/>
  <c r="AS61" i="54"/>
  <c r="AB62" i="32"/>
  <c r="BA60" i="28"/>
  <c r="AY59" i="28"/>
  <c r="BF59" i="28"/>
  <c r="BK62" i="31"/>
  <c r="S62" i="31"/>
  <c r="T60" i="26"/>
  <c r="AK60" i="26"/>
  <c r="AU60" i="26"/>
  <c r="U62" i="31"/>
  <c r="AN62" i="31"/>
  <c r="BI62" i="31"/>
  <c r="Y61" i="54"/>
  <c r="C61" i="54"/>
  <c r="CK62" i="54"/>
  <c r="BE62" i="54"/>
  <c r="CE62" i="54"/>
  <c r="C62" i="54"/>
  <c r="AK62" i="54"/>
  <c r="AS62" i="54"/>
  <c r="A63" i="54"/>
  <c r="O62" i="54"/>
  <c r="AK61" i="54"/>
  <c r="BS61" i="28"/>
  <c r="AR61" i="28"/>
  <c r="BQ61" i="28"/>
  <c r="CK61" i="28"/>
  <c r="AU59" i="28"/>
  <c r="BC60" i="28"/>
  <c r="BG60" i="28" s="1"/>
  <c r="AE62" i="31"/>
  <c r="AC59" i="26"/>
  <c r="M60" i="26"/>
  <c r="BB60" i="28"/>
  <c r="BE63" i="31"/>
  <c r="Y63" i="31"/>
  <c r="A64" i="31"/>
  <c r="W63" i="31"/>
  <c r="D62" i="31"/>
  <c r="E62" i="31" s="1"/>
  <c r="L62" i="31"/>
  <c r="AC62" i="31"/>
  <c r="O61" i="54"/>
  <c r="AC61" i="28"/>
  <c r="AJ61" i="28"/>
  <c r="AK61" i="28" s="1"/>
  <c r="BI61" i="28"/>
  <c r="BW60" i="28"/>
  <c r="M63" i="32"/>
  <c r="N63" i="32" s="1"/>
  <c r="G60" i="26"/>
  <c r="P62" i="32"/>
  <c r="L61" i="28"/>
  <c r="M61" i="31"/>
  <c r="CG61" i="54"/>
  <c r="BQ61" i="54"/>
  <c r="BG61" i="54"/>
  <c r="J59" i="28"/>
  <c r="AI61" i="31"/>
  <c r="AH61" i="28" l="1"/>
  <c r="BK61" i="28"/>
  <c r="AH63" i="31"/>
  <c r="AI63" i="31" s="1"/>
  <c r="BI63" i="31"/>
  <c r="AG62" i="54"/>
  <c r="E62" i="54"/>
  <c r="Q62" i="54"/>
  <c r="CG62" i="54"/>
  <c r="BS62" i="54"/>
  <c r="AC62" i="54"/>
  <c r="AS62" i="31"/>
  <c r="AO62" i="31"/>
  <c r="BY62" i="54"/>
  <c r="AR62" i="31"/>
  <c r="AV62" i="31" s="1"/>
  <c r="AM62" i="31"/>
  <c r="G63" i="32"/>
  <c r="CE62" i="28"/>
  <c r="CC62" i="28"/>
  <c r="AC62" i="28"/>
  <c r="AA62" i="28"/>
  <c r="M62" i="54"/>
  <c r="AE63" i="32"/>
  <c r="I60" i="26"/>
  <c r="C61" i="26"/>
  <c r="AP62" i="31"/>
  <c r="AI62" i="31"/>
  <c r="AA63" i="31"/>
  <c r="F64" i="32"/>
  <c r="AJ63" i="31"/>
  <c r="BA63" i="31"/>
  <c r="AN63" i="31"/>
  <c r="AU60" i="28"/>
  <c r="BO62" i="54"/>
  <c r="AQ62" i="54"/>
  <c r="BM62" i="54"/>
  <c r="U62" i="54"/>
  <c r="CA62" i="54"/>
  <c r="T61" i="26"/>
  <c r="U61" i="26" s="1"/>
  <c r="CG62" i="28"/>
  <c r="CA62" i="28"/>
  <c r="CI62" i="54"/>
  <c r="W63" i="32"/>
  <c r="AU61" i="31"/>
  <c r="AM63" i="32"/>
  <c r="CE61" i="28"/>
  <c r="BM63" i="31"/>
  <c r="U63" i="31"/>
  <c r="BF60" i="28"/>
  <c r="BK62" i="54"/>
  <c r="W62" i="54"/>
  <c r="CC62" i="54"/>
  <c r="AC63" i="31"/>
  <c r="AG63" i="31"/>
  <c r="CA61" i="28"/>
  <c r="S61" i="26"/>
  <c r="O62" i="32"/>
  <c r="X62" i="28"/>
  <c r="AR62" i="28"/>
  <c r="BS62" i="28"/>
  <c r="BQ62" i="28"/>
  <c r="M64" i="32"/>
  <c r="N64" i="32" s="1"/>
  <c r="W64" i="32"/>
  <c r="V64" i="32"/>
  <c r="AW61" i="31"/>
  <c r="T63" i="32"/>
  <c r="BD60" i="28"/>
  <c r="J60" i="28"/>
  <c r="AT64" i="32"/>
  <c r="AC60" i="26"/>
  <c r="W60" i="26"/>
  <c r="AY62" i="54"/>
  <c r="S63" i="31"/>
  <c r="O64" i="31"/>
  <c r="BK64" i="31"/>
  <c r="Y64" i="31"/>
  <c r="BC64" i="31"/>
  <c r="A65" i="31"/>
  <c r="BI64" i="31"/>
  <c r="BG64" i="31"/>
  <c r="AG64" i="31"/>
  <c r="K62" i="54"/>
  <c r="CM62" i="54"/>
  <c r="V61" i="26"/>
  <c r="AM61" i="26"/>
  <c r="AJ62" i="28"/>
  <c r="BK62" i="28"/>
  <c r="E62" i="28"/>
  <c r="C62" i="28"/>
  <c r="L62" i="32"/>
  <c r="V62" i="28"/>
  <c r="K63" i="32"/>
  <c r="AD64" i="32"/>
  <c r="AE60" i="26"/>
  <c r="G62" i="54"/>
  <c r="BU62" i="54"/>
  <c r="AE63" i="31"/>
  <c r="AL63" i="31"/>
  <c r="BC63" i="31"/>
  <c r="AG59" i="26"/>
  <c r="AE62" i="54"/>
  <c r="AM62" i="54"/>
  <c r="BA62" i="54"/>
  <c r="BC62" i="54"/>
  <c r="Q63" i="31"/>
  <c r="Z61" i="26"/>
  <c r="A63" i="26"/>
  <c r="AU62" i="26"/>
  <c r="O62" i="26"/>
  <c r="M62" i="26"/>
  <c r="S62" i="26"/>
  <c r="AS62" i="26"/>
  <c r="AM62" i="26"/>
  <c r="CM62" i="28"/>
  <c r="CK62" i="28"/>
  <c r="Q63" i="32"/>
  <c r="O63" i="32" s="1"/>
  <c r="A66" i="32"/>
  <c r="C65" i="32"/>
  <c r="AD65" i="32"/>
  <c r="BI62" i="54"/>
  <c r="AO62" i="54"/>
  <c r="AU63" i="32"/>
  <c r="BO61" i="28"/>
  <c r="B63" i="31"/>
  <c r="J63" i="31"/>
  <c r="BK63" i="31"/>
  <c r="AI62" i="54"/>
  <c r="CK63" i="54"/>
  <c r="CC63" i="54"/>
  <c r="CA63" i="54"/>
  <c r="BE63" i="54"/>
  <c r="A64" i="54"/>
  <c r="BS63" i="54"/>
  <c r="CI63" i="54"/>
  <c r="S63" i="54"/>
  <c r="M63" i="54"/>
  <c r="BI63" i="54"/>
  <c r="BY63" i="54"/>
  <c r="Q63" i="54"/>
  <c r="BQ62" i="54"/>
  <c r="I62" i="54"/>
  <c r="BE60" i="28"/>
  <c r="X61" i="26"/>
  <c r="AO61" i="26"/>
  <c r="H61" i="26"/>
  <c r="D61" i="26"/>
  <c r="L62" i="28"/>
  <c r="BG63" i="31"/>
  <c r="Y62" i="54"/>
  <c r="U60" i="26"/>
  <c r="H61" i="28"/>
  <c r="AT61" i="31"/>
  <c r="AJ63" i="32"/>
  <c r="K61" i="26"/>
  <c r="AH59" i="26"/>
  <c r="AB63" i="32"/>
  <c r="BB61" i="28"/>
  <c r="AS61" i="28"/>
  <c r="BW62" i="54"/>
  <c r="AW62" i="54"/>
  <c r="AY60" i="28"/>
  <c r="AQ60" i="28"/>
  <c r="BC61" i="28"/>
  <c r="AA62" i="54"/>
  <c r="AI59" i="26"/>
  <c r="Q62" i="28"/>
  <c r="AV62" i="28"/>
  <c r="BU62" i="28"/>
  <c r="BG62" i="54"/>
  <c r="J64" i="32"/>
  <c r="S64" i="32"/>
  <c r="AU62" i="54"/>
  <c r="S61" i="28"/>
  <c r="E61" i="28"/>
  <c r="AQ62" i="31"/>
  <c r="AK62" i="31"/>
  <c r="AQ61" i="26"/>
  <c r="CM61" i="28"/>
  <c r="BA61" i="28"/>
  <c r="AQ61" i="28"/>
  <c r="AO61" i="28"/>
  <c r="AY63" i="31"/>
  <c r="AZ61" i="28"/>
  <c r="M62" i="31"/>
  <c r="L63" i="31"/>
  <c r="M63" i="31" s="1"/>
  <c r="D63" i="31"/>
  <c r="S62" i="54"/>
  <c r="AB60" i="26"/>
  <c r="P63" i="32"/>
  <c r="D63" i="32"/>
  <c r="AR63" i="32"/>
  <c r="AN62" i="28"/>
  <c r="A64" i="28"/>
  <c r="Q63" i="28"/>
  <c r="AL64" i="32"/>
  <c r="AA64" i="32"/>
  <c r="AD60" i="26"/>
  <c r="CI61" i="28"/>
  <c r="AF62" i="28"/>
  <c r="O63" i="31"/>
  <c r="AA60" i="26"/>
  <c r="BI62" i="28"/>
  <c r="AH62" i="28" l="1"/>
  <c r="CC63" i="28"/>
  <c r="AH60" i="26"/>
  <c r="T64" i="32"/>
  <c r="BD61" i="28"/>
  <c r="K64" i="32"/>
  <c r="CM63" i="54"/>
  <c r="AD61" i="26"/>
  <c r="AE63" i="54"/>
  <c r="G63" i="54"/>
  <c r="AA65" i="32"/>
  <c r="G62" i="26"/>
  <c r="AY62" i="26"/>
  <c r="AE61" i="26"/>
  <c r="AI61" i="26" s="1"/>
  <c r="BA63" i="54"/>
  <c r="BG61" i="28"/>
  <c r="AA61" i="26"/>
  <c r="AC64" i="31"/>
  <c r="W64" i="31"/>
  <c r="AG60" i="26"/>
  <c r="AB64" i="32"/>
  <c r="AU61" i="28"/>
  <c r="AU64" i="32"/>
  <c r="BK63" i="54"/>
  <c r="AC63" i="54"/>
  <c r="AM65" i="32"/>
  <c r="AL65" i="32"/>
  <c r="V62" i="26"/>
  <c r="AL64" i="31"/>
  <c r="AM64" i="31" s="1"/>
  <c r="D64" i="31"/>
  <c r="L64" i="31"/>
  <c r="Q64" i="31"/>
  <c r="BQ63" i="28"/>
  <c r="G63" i="31"/>
  <c r="G64" i="31"/>
  <c r="AB61" i="26"/>
  <c r="AF61" i="26" s="1"/>
  <c r="AY63" i="54"/>
  <c r="CG63" i="54"/>
  <c r="BO62" i="28"/>
  <c r="S62" i="28"/>
  <c r="AS63" i="54"/>
  <c r="BW63" i="54"/>
  <c r="J65" i="32"/>
  <c r="S65" i="32"/>
  <c r="AU65" i="32"/>
  <c r="AT65" i="32"/>
  <c r="CK63" i="28"/>
  <c r="AM63" i="54"/>
  <c r="N62" i="28"/>
  <c r="AH64" i="31"/>
  <c r="AI64" i="31" s="1"/>
  <c r="Y61" i="26"/>
  <c r="AM63" i="31"/>
  <c r="AG63" i="54"/>
  <c r="AP63" i="31"/>
  <c r="V63" i="28"/>
  <c r="AM61" i="28"/>
  <c r="AJ63" i="28"/>
  <c r="BI63" i="28"/>
  <c r="L63" i="32"/>
  <c r="AK63" i="54"/>
  <c r="K63" i="54"/>
  <c r="AQ65" i="32"/>
  <c r="AW62" i="26"/>
  <c r="AE64" i="31"/>
  <c r="AJ64" i="31"/>
  <c r="BA64" i="31"/>
  <c r="AN64" i="31"/>
  <c r="BE64" i="31"/>
  <c r="W63" i="54"/>
  <c r="BW63" i="28"/>
  <c r="AV63" i="28"/>
  <c r="AW63" i="28" s="1"/>
  <c r="AU63" i="54"/>
  <c r="K63" i="31"/>
  <c r="A67" i="32"/>
  <c r="AT66" i="32"/>
  <c r="S66" i="32"/>
  <c r="T62" i="26"/>
  <c r="AK62" i="26"/>
  <c r="F65" i="32"/>
  <c r="C63" i="28"/>
  <c r="AC61" i="26"/>
  <c r="E63" i="31"/>
  <c r="B64" i="31"/>
  <c r="J64" i="31"/>
  <c r="K64" i="31" s="1"/>
  <c r="V65" i="32"/>
  <c r="C62" i="26"/>
  <c r="AE64" i="32"/>
  <c r="AR64" i="32"/>
  <c r="AI60" i="26"/>
  <c r="BY63" i="28"/>
  <c r="AN63" i="28"/>
  <c r="AO63" i="28" s="1"/>
  <c r="BM63" i="28"/>
  <c r="AM64" i="32"/>
  <c r="AQ62" i="28"/>
  <c r="BA62" i="28"/>
  <c r="P64" i="32"/>
  <c r="D64" i="32"/>
  <c r="H62" i="28"/>
  <c r="I61" i="26"/>
  <c r="BU63" i="54"/>
  <c r="AW63" i="54"/>
  <c r="C63" i="31"/>
  <c r="H62" i="26"/>
  <c r="D62" i="26"/>
  <c r="K62" i="26"/>
  <c r="AZ62" i="28"/>
  <c r="U64" i="31"/>
  <c r="W61" i="26"/>
  <c r="Q62" i="26"/>
  <c r="CI62" i="28"/>
  <c r="AA63" i="28"/>
  <c r="AO63" i="31"/>
  <c r="AF63" i="28"/>
  <c r="A65" i="28"/>
  <c r="BY64" i="28"/>
  <c r="C64" i="28"/>
  <c r="CC64" i="28"/>
  <c r="Q64" i="28"/>
  <c r="V64" i="28"/>
  <c r="BE61" i="28"/>
  <c r="AJ64" i="32"/>
  <c r="BC62" i="28"/>
  <c r="AY62" i="28"/>
  <c r="AW62" i="28"/>
  <c r="AR63" i="28"/>
  <c r="BW62" i="28"/>
  <c r="C63" i="54"/>
  <c r="AO62" i="28"/>
  <c r="J61" i="28"/>
  <c r="J62" i="28"/>
  <c r="BU63" i="28"/>
  <c r="CE63" i="54"/>
  <c r="BM64" i="54"/>
  <c r="BE64" i="54"/>
  <c r="CE64" i="54"/>
  <c r="AO64" i="54"/>
  <c r="BS64" i="54"/>
  <c r="BO64" i="54"/>
  <c r="A65" i="54"/>
  <c r="AW64" i="54"/>
  <c r="AY64" i="54"/>
  <c r="AC64" i="54"/>
  <c r="E64" i="54"/>
  <c r="AI63" i="54"/>
  <c r="CG63" i="28"/>
  <c r="L63" i="28"/>
  <c r="AU62" i="31"/>
  <c r="BC63" i="54"/>
  <c r="BG63" i="54"/>
  <c r="BO63" i="54"/>
  <c r="O63" i="54"/>
  <c r="AI65" i="32"/>
  <c r="X62" i="26"/>
  <c r="AO62" i="26"/>
  <c r="A64" i="26"/>
  <c r="AY64" i="31"/>
  <c r="Q64" i="32"/>
  <c r="G64" i="32"/>
  <c r="Y63" i="54"/>
  <c r="AY61" i="28"/>
  <c r="A66" i="31"/>
  <c r="BM65" i="31"/>
  <c r="AA64" i="31"/>
  <c r="H63" i="28"/>
  <c r="S64" i="31"/>
  <c r="AQ63" i="31"/>
  <c r="AU63" i="31" s="1"/>
  <c r="AK63" i="31"/>
  <c r="AT62" i="31"/>
  <c r="AK62" i="28"/>
  <c r="AW62" i="31"/>
  <c r="E63" i="54"/>
  <c r="BM63" i="54"/>
  <c r="AO63" i="54"/>
  <c r="I64" i="31"/>
  <c r="I63" i="31"/>
  <c r="M65" i="32"/>
  <c r="N65" i="32" s="1"/>
  <c r="Z62" i="26"/>
  <c r="AQ62" i="26"/>
  <c r="AR63" i="31"/>
  <c r="E61" i="26"/>
  <c r="BM64" i="31"/>
  <c r="BB62" i="28"/>
  <c r="AS62" i="28"/>
  <c r="BF61" i="28"/>
  <c r="I63" i="54"/>
  <c r="AF60" i="26"/>
  <c r="AQ63" i="54"/>
  <c r="G61" i="26"/>
  <c r="U63" i="54"/>
  <c r="AS63" i="31"/>
  <c r="AO64" i="31"/>
  <c r="AA63" i="54"/>
  <c r="BQ63" i="54"/>
  <c r="AH63" i="28" l="1"/>
  <c r="AC63" i="28"/>
  <c r="X63" i="28"/>
  <c r="X63" i="26"/>
  <c r="Y63" i="26" s="1"/>
  <c r="AO63" i="26"/>
  <c r="BA66" i="31"/>
  <c r="AY66" i="31"/>
  <c r="BC66" i="31"/>
  <c r="BG66" i="31"/>
  <c r="U66" i="31"/>
  <c r="Y66" i="31"/>
  <c r="A67" i="31"/>
  <c r="S66" i="31"/>
  <c r="Q66" i="31"/>
  <c r="BK66" i="31"/>
  <c r="O66" i="31"/>
  <c r="AC66" i="31"/>
  <c r="AQ64" i="54"/>
  <c r="CG64" i="54"/>
  <c r="AI64" i="54"/>
  <c r="CG64" i="28"/>
  <c r="CE64" i="28"/>
  <c r="Y65" i="31"/>
  <c r="E62" i="26"/>
  <c r="P65" i="32"/>
  <c r="D65" i="32"/>
  <c r="AK63" i="26"/>
  <c r="T66" i="32"/>
  <c r="J66" i="32"/>
  <c r="K66" i="32" s="1"/>
  <c r="E63" i="28"/>
  <c r="T65" i="32"/>
  <c r="CE63" i="28"/>
  <c r="BC65" i="31"/>
  <c r="AH65" i="31"/>
  <c r="Z63" i="26"/>
  <c r="AA63" i="26" s="1"/>
  <c r="H63" i="26"/>
  <c r="D63" i="26"/>
  <c r="E63" i="26" s="1"/>
  <c r="K63" i="26"/>
  <c r="CI63" i="28"/>
  <c r="Q64" i="54"/>
  <c r="AC65" i="54"/>
  <c r="AS65" i="54"/>
  <c r="BE65" i="54"/>
  <c r="BA65" i="54"/>
  <c r="CG65" i="54"/>
  <c r="A66" i="54"/>
  <c r="CM65" i="54"/>
  <c r="G65" i="54"/>
  <c r="O65" i="54"/>
  <c r="BQ65" i="54"/>
  <c r="CI65" i="54"/>
  <c r="BG65" i="54"/>
  <c r="AA65" i="54"/>
  <c r="BW65" i="54"/>
  <c r="BI65" i="54"/>
  <c r="AM65" i="54"/>
  <c r="CE65" i="54"/>
  <c r="E65" i="54"/>
  <c r="C65" i="54"/>
  <c r="CC65" i="54"/>
  <c r="BS65" i="54"/>
  <c r="CA64" i="54"/>
  <c r="AN64" i="28"/>
  <c r="A66" i="28"/>
  <c r="Q65" i="28"/>
  <c r="BU65" i="28"/>
  <c r="AF65" i="28"/>
  <c r="BM65" i="28"/>
  <c r="L65" i="28"/>
  <c r="V65" i="28"/>
  <c r="BF62" i="28"/>
  <c r="I62" i="26"/>
  <c r="BM64" i="28"/>
  <c r="AM66" i="32"/>
  <c r="K65" i="32"/>
  <c r="AH61" i="26"/>
  <c r="BK65" i="31"/>
  <c r="O64" i="32"/>
  <c r="AG65" i="31"/>
  <c r="AL65" i="31"/>
  <c r="AW63" i="26"/>
  <c r="AJ65" i="32"/>
  <c r="CC64" i="54"/>
  <c r="G64" i="54"/>
  <c r="M64" i="54"/>
  <c r="BI64" i="54"/>
  <c r="AV64" i="28"/>
  <c r="E64" i="28"/>
  <c r="AR65" i="32"/>
  <c r="C66" i="32"/>
  <c r="AQ64" i="31"/>
  <c r="AU64" i="31" s="1"/>
  <c r="AK64" i="31"/>
  <c r="S63" i="28"/>
  <c r="AR64" i="31"/>
  <c r="AV64" i="31" s="1"/>
  <c r="M63" i="26"/>
  <c r="BE62" i="28"/>
  <c r="AA66" i="32"/>
  <c r="A65" i="26"/>
  <c r="AQ64" i="26"/>
  <c r="AO64" i="26"/>
  <c r="AU64" i="26"/>
  <c r="S64" i="26"/>
  <c r="O64" i="26"/>
  <c r="M64" i="26"/>
  <c r="AY64" i="26"/>
  <c r="AW64" i="26"/>
  <c r="B65" i="31"/>
  <c r="C65" i="31" s="1"/>
  <c r="J65" i="31"/>
  <c r="O65" i="31"/>
  <c r="W65" i="31"/>
  <c r="W65" i="32"/>
  <c r="AA65" i="31"/>
  <c r="S63" i="26"/>
  <c r="AU64" i="54"/>
  <c r="CA64" i="28"/>
  <c r="BA63" i="28"/>
  <c r="AI66" i="32"/>
  <c r="AD66" i="32"/>
  <c r="AA62" i="26"/>
  <c r="Q63" i="26"/>
  <c r="BI65" i="31"/>
  <c r="BG65" i="31"/>
  <c r="AD62" i="26"/>
  <c r="Y62" i="26"/>
  <c r="BC64" i="54"/>
  <c r="CM64" i="54"/>
  <c r="BA64" i="54"/>
  <c r="W64" i="54"/>
  <c r="BG64" i="54"/>
  <c r="BB63" i="28"/>
  <c r="AS63" i="28"/>
  <c r="AA64" i="28"/>
  <c r="AJ64" i="28"/>
  <c r="BI64" i="28"/>
  <c r="U65" i="31"/>
  <c r="BD62" i="28"/>
  <c r="CA63" i="28"/>
  <c r="AG61" i="26"/>
  <c r="M66" i="32"/>
  <c r="Q65" i="32"/>
  <c r="G65" i="32"/>
  <c r="AM64" i="54"/>
  <c r="AE65" i="32"/>
  <c r="V66" i="32"/>
  <c r="AY65" i="31"/>
  <c r="BU64" i="28"/>
  <c r="AJ65" i="31"/>
  <c r="CI64" i="54"/>
  <c r="BS63" i="28"/>
  <c r="AF64" i="28"/>
  <c r="AM62" i="28"/>
  <c r="CM63" i="28"/>
  <c r="BO63" i="28"/>
  <c r="AU63" i="26"/>
  <c r="AB62" i="26"/>
  <c r="U62" i="26"/>
  <c r="BC63" i="28"/>
  <c r="AB65" i="32"/>
  <c r="BK63" i="28"/>
  <c r="AT63" i="31"/>
  <c r="C64" i="31"/>
  <c r="L64" i="32"/>
  <c r="AC62" i="26"/>
  <c r="W62" i="26"/>
  <c r="L64" i="28"/>
  <c r="AK64" i="54"/>
  <c r="AU62" i="28"/>
  <c r="AE62" i="26"/>
  <c r="AI62" i="26" s="1"/>
  <c r="AY63" i="26"/>
  <c r="BK64" i="54"/>
  <c r="L65" i="31"/>
  <c r="D65" i="31"/>
  <c r="Q65" i="31"/>
  <c r="S65" i="31"/>
  <c r="V63" i="26"/>
  <c r="W63" i="26" s="1"/>
  <c r="AM63" i="26"/>
  <c r="T63" i="26"/>
  <c r="U63" i="26" s="1"/>
  <c r="AG64" i="54"/>
  <c r="S64" i="54"/>
  <c r="BG62" i="28"/>
  <c r="AR64" i="28"/>
  <c r="AV63" i="31"/>
  <c r="AS63" i="26"/>
  <c r="AS64" i="54"/>
  <c r="K64" i="54"/>
  <c r="AQ66" i="32"/>
  <c r="AM63" i="28"/>
  <c r="AZ63" i="28"/>
  <c r="AK63" i="28"/>
  <c r="AP64" i="31"/>
  <c r="AQ63" i="26"/>
  <c r="M64" i="31"/>
  <c r="CK64" i="28"/>
  <c r="BU64" i="54"/>
  <c r="O64" i="54"/>
  <c r="BQ64" i="28"/>
  <c r="AN65" i="31"/>
  <c r="BE65" i="31"/>
  <c r="BW64" i="54"/>
  <c r="AC65" i="31"/>
  <c r="AW63" i="31"/>
  <c r="G63" i="26"/>
  <c r="AE65" i="31"/>
  <c r="C63" i="26"/>
  <c r="O63" i="26"/>
  <c r="CK64" i="54"/>
  <c r="AE64" i="54"/>
  <c r="U64" i="54"/>
  <c r="BY64" i="54"/>
  <c r="BQ64" i="54"/>
  <c r="C64" i="54"/>
  <c r="Y64" i="54"/>
  <c r="AA64" i="54"/>
  <c r="BA65" i="31"/>
  <c r="F66" i="32"/>
  <c r="A68" i="32"/>
  <c r="N63" i="28"/>
  <c r="AS64" i="31"/>
  <c r="AW64" i="31" s="1"/>
  <c r="E64" i="31"/>
  <c r="AL66" i="32"/>
  <c r="I64" i="54"/>
  <c r="AH64" i="28" l="1"/>
  <c r="AC64" i="28"/>
  <c r="AA66" i="31"/>
  <c r="AB66" i="32"/>
  <c r="BB64" i="28"/>
  <c r="BF64" i="28" s="1"/>
  <c r="AB63" i="26"/>
  <c r="AF63" i="26" s="1"/>
  <c r="CM64" i="28"/>
  <c r="AU63" i="28"/>
  <c r="AJ66" i="32"/>
  <c r="AD67" i="32"/>
  <c r="P66" i="32"/>
  <c r="D66" i="32"/>
  <c r="BC64" i="28"/>
  <c r="AW64" i="28"/>
  <c r="AN65" i="28"/>
  <c r="AO65" i="28" s="1"/>
  <c r="BW65" i="28"/>
  <c r="AV65" i="28"/>
  <c r="AW65" i="28" s="1"/>
  <c r="AQ64" i="28"/>
  <c r="BA64" i="28"/>
  <c r="BE64" i="28" s="1"/>
  <c r="AO64" i="28"/>
  <c r="BU65" i="54"/>
  <c r="C66" i="54"/>
  <c r="A67" i="54"/>
  <c r="K66" i="54"/>
  <c r="AE65" i="54"/>
  <c r="D66" i="31"/>
  <c r="E66" i="31" s="1"/>
  <c r="L66" i="31"/>
  <c r="M66" i="31" s="1"/>
  <c r="AE66" i="31"/>
  <c r="W67" i="32"/>
  <c r="M67" i="32"/>
  <c r="V67" i="32"/>
  <c r="I65" i="31"/>
  <c r="AR66" i="32"/>
  <c r="AG62" i="26"/>
  <c r="BF63" i="28"/>
  <c r="H64" i="26"/>
  <c r="D64" i="26"/>
  <c r="K64" i="26"/>
  <c r="BW64" i="28"/>
  <c r="BY65" i="28"/>
  <c r="AR65" i="28"/>
  <c r="BQ65" i="28"/>
  <c r="BO64" i="28"/>
  <c r="BY65" i="54"/>
  <c r="M65" i="54"/>
  <c r="AW65" i="54"/>
  <c r="K65" i="54"/>
  <c r="I63" i="26"/>
  <c r="J63" i="28"/>
  <c r="L65" i="32"/>
  <c r="BI66" i="31"/>
  <c r="N64" i="28"/>
  <c r="K65" i="31"/>
  <c r="T64" i="26"/>
  <c r="U64" i="26" s="1"/>
  <c r="X64" i="26"/>
  <c r="C65" i="28"/>
  <c r="BO65" i="54"/>
  <c r="Q65" i="54"/>
  <c r="AO65" i="54"/>
  <c r="W66" i="31"/>
  <c r="CI64" i="28"/>
  <c r="AT67" i="32"/>
  <c r="AI67" i="32"/>
  <c r="AS65" i="31"/>
  <c r="AO65" i="31"/>
  <c r="AC63" i="26"/>
  <c r="AA67" i="32"/>
  <c r="V64" i="26"/>
  <c r="AM64" i="26"/>
  <c r="AF62" i="26"/>
  <c r="AK64" i="26"/>
  <c r="AA65" i="28"/>
  <c r="X64" i="28"/>
  <c r="S65" i="54"/>
  <c r="BM65" i="54"/>
  <c r="CK65" i="54"/>
  <c r="BK65" i="54"/>
  <c r="AE63" i="26"/>
  <c r="AI63" i="26" s="1"/>
  <c r="I66" i="31"/>
  <c r="AN66" i="31"/>
  <c r="BE66" i="31"/>
  <c r="J67" i="32"/>
  <c r="K67" i="32" s="1"/>
  <c r="S67" i="32"/>
  <c r="C68" i="32"/>
  <c r="AD68" i="32"/>
  <c r="F68" i="32"/>
  <c r="AA68" i="32"/>
  <c r="A69" i="32"/>
  <c r="AT68" i="32"/>
  <c r="S68" i="32"/>
  <c r="F67" i="32"/>
  <c r="E65" i="31"/>
  <c r="AU66" i="32"/>
  <c r="AQ65" i="31"/>
  <c r="AK65" i="31"/>
  <c r="AH62" i="26"/>
  <c r="Z64" i="26"/>
  <c r="C67" i="32"/>
  <c r="AR65" i="31"/>
  <c r="AM65" i="31"/>
  <c r="BC65" i="54"/>
  <c r="AK65" i="54"/>
  <c r="U65" i="54"/>
  <c r="AI65" i="54"/>
  <c r="CG65" i="28"/>
  <c r="BM66" i="31"/>
  <c r="A68" i="31"/>
  <c r="AL66" i="31"/>
  <c r="W66" i="32"/>
  <c r="BS64" i="28"/>
  <c r="AS64" i="26"/>
  <c r="Q64" i="26"/>
  <c r="AQ63" i="28"/>
  <c r="O65" i="32"/>
  <c r="AQ65" i="54"/>
  <c r="AY65" i="54"/>
  <c r="CA65" i="54"/>
  <c r="W65" i="54"/>
  <c r="AE66" i="32"/>
  <c r="AH66" i="31"/>
  <c r="AD63" i="26"/>
  <c r="AH63" i="26" s="1"/>
  <c r="BG64" i="28"/>
  <c r="BG63" i="28"/>
  <c r="M65" i="31"/>
  <c r="Q66" i="32"/>
  <c r="O66" i="32" s="1"/>
  <c r="G66" i="32"/>
  <c r="H64" i="28"/>
  <c r="AY63" i="28"/>
  <c r="BD63" i="28"/>
  <c r="AZ64" i="28"/>
  <c r="AK64" i="28"/>
  <c r="AS64" i="28"/>
  <c r="BE63" i="28"/>
  <c r="G66" i="31"/>
  <c r="G65" i="31"/>
  <c r="C64" i="26"/>
  <c r="A66" i="26"/>
  <c r="AO65" i="26"/>
  <c r="N66" i="32"/>
  <c r="AJ65" i="28"/>
  <c r="BI65" i="28"/>
  <c r="CC65" i="28"/>
  <c r="A67" i="28"/>
  <c r="Q66" i="28"/>
  <c r="I65" i="54"/>
  <c r="Y65" i="54"/>
  <c r="AU65" i="54"/>
  <c r="AP65" i="31"/>
  <c r="AI65" i="31"/>
  <c r="J66" i="31"/>
  <c r="B66" i="31"/>
  <c r="AG66" i="31"/>
  <c r="AT64" i="31"/>
  <c r="AQ67" i="32"/>
  <c r="BK64" i="28"/>
  <c r="S64" i="28"/>
  <c r="AL67" i="32"/>
  <c r="CK65" i="28"/>
  <c r="AG65" i="54"/>
  <c r="AJ66" i="31"/>
  <c r="AH65" i="28" l="1"/>
  <c r="X65" i="28"/>
  <c r="AC65" i="28"/>
  <c r="S65" i="26"/>
  <c r="V66" i="28"/>
  <c r="CE66" i="28"/>
  <c r="CC66" i="28"/>
  <c r="AU65" i="26"/>
  <c r="AS65" i="26"/>
  <c r="AA68" i="31"/>
  <c r="BE68" i="31"/>
  <c r="BC68" i="31"/>
  <c r="Y68" i="31"/>
  <c r="BA68" i="31"/>
  <c r="AE68" i="31"/>
  <c r="AG68" i="31"/>
  <c r="BI68" i="31"/>
  <c r="AY68" i="31"/>
  <c r="BM68" i="31"/>
  <c r="W68" i="31"/>
  <c r="A69" i="31"/>
  <c r="BI67" i="31"/>
  <c r="AL68" i="32"/>
  <c r="T67" i="32"/>
  <c r="AA66" i="54"/>
  <c r="G64" i="26"/>
  <c r="AD64" i="26"/>
  <c r="AH64" i="26" s="1"/>
  <c r="Y64" i="26"/>
  <c r="O66" i="54"/>
  <c r="W66" i="54"/>
  <c r="CA66" i="54"/>
  <c r="BM66" i="54"/>
  <c r="AK66" i="54"/>
  <c r="BQ66" i="54"/>
  <c r="AV66" i="28"/>
  <c r="AW66" i="28" s="1"/>
  <c r="BU66" i="28"/>
  <c r="AN66" i="28"/>
  <c r="AO66" i="28" s="1"/>
  <c r="A68" i="28"/>
  <c r="AA67" i="28"/>
  <c r="BQ67" i="28"/>
  <c r="V67" i="28"/>
  <c r="CK67" i="28"/>
  <c r="C67" i="28"/>
  <c r="BY67" i="28"/>
  <c r="C66" i="31"/>
  <c r="K66" i="31"/>
  <c r="AJ66" i="28"/>
  <c r="BK66" i="28"/>
  <c r="BI66" i="28"/>
  <c r="AR66" i="28"/>
  <c r="AS66" i="28" s="1"/>
  <c r="BQ66" i="28"/>
  <c r="X65" i="26"/>
  <c r="C65" i="26"/>
  <c r="L67" i="31"/>
  <c r="D67" i="31"/>
  <c r="E67" i="31" s="1"/>
  <c r="Q67" i="31"/>
  <c r="U67" i="31"/>
  <c r="M68" i="32"/>
  <c r="E65" i="28"/>
  <c r="AB64" i="26"/>
  <c r="E64" i="26"/>
  <c r="Q66" i="54"/>
  <c r="AE66" i="54"/>
  <c r="AG66" i="54"/>
  <c r="M66" i="54"/>
  <c r="CC66" i="54"/>
  <c r="I66" i="54"/>
  <c r="BC65" i="28"/>
  <c r="J64" i="28"/>
  <c r="H65" i="26"/>
  <c r="I65" i="26" s="1"/>
  <c r="D65" i="26"/>
  <c r="K65" i="26"/>
  <c r="Q65" i="26"/>
  <c r="P67" i="32"/>
  <c r="L67" i="32" s="1"/>
  <c r="AL67" i="31"/>
  <c r="AM67" i="31" s="1"/>
  <c r="BC67" i="31"/>
  <c r="AA67" i="31"/>
  <c r="AV65" i="31"/>
  <c r="AE64" i="26"/>
  <c r="AI64" i="26" s="1"/>
  <c r="AA64" i="26"/>
  <c r="AK66" i="31"/>
  <c r="AC64" i="26"/>
  <c r="AM67" i="32"/>
  <c r="CI65" i="28"/>
  <c r="AT65" i="31"/>
  <c r="N67" i="32"/>
  <c r="Y66" i="54"/>
  <c r="U66" i="54"/>
  <c r="CG66" i="54"/>
  <c r="BY66" i="54"/>
  <c r="BU66" i="54"/>
  <c r="BI66" i="54"/>
  <c r="CM65" i="28"/>
  <c r="T65" i="26"/>
  <c r="AK65" i="26"/>
  <c r="AC67" i="31"/>
  <c r="AW65" i="31"/>
  <c r="AU67" i="32"/>
  <c r="CE65" i="28"/>
  <c r="BB65" i="28"/>
  <c r="AS65" i="28"/>
  <c r="I64" i="26"/>
  <c r="CE66" i="54"/>
  <c r="AM66" i="54"/>
  <c r="BC66" i="54"/>
  <c r="AY66" i="54"/>
  <c r="BM66" i="28"/>
  <c r="CK66" i="28"/>
  <c r="BK65" i="28"/>
  <c r="AW65" i="26"/>
  <c r="AN67" i="31"/>
  <c r="BE67" i="31"/>
  <c r="L66" i="28"/>
  <c r="AZ65" i="28"/>
  <c r="AK65" i="28"/>
  <c r="M65" i="26"/>
  <c r="D67" i="32"/>
  <c r="AF66" i="28"/>
  <c r="AR66" i="31"/>
  <c r="AG67" i="31"/>
  <c r="Q67" i="32"/>
  <c r="O67" i="32" s="1"/>
  <c r="G67" i="32"/>
  <c r="AI68" i="32"/>
  <c r="W64" i="26"/>
  <c r="AJ67" i="32"/>
  <c r="BO66" i="54"/>
  <c r="S65" i="28"/>
  <c r="N65" i="28"/>
  <c r="I67" i="31"/>
  <c r="E66" i="54"/>
  <c r="AI66" i="54"/>
  <c r="S66" i="54"/>
  <c r="AW66" i="54"/>
  <c r="AS66" i="54"/>
  <c r="AQ66" i="31"/>
  <c r="AM64" i="28"/>
  <c r="AE67" i="31"/>
  <c r="J67" i="31"/>
  <c r="K67" i="31" s="1"/>
  <c r="B67" i="31"/>
  <c r="C67" i="31" s="1"/>
  <c r="O67" i="31"/>
  <c r="AH67" i="31"/>
  <c r="AY67" i="31"/>
  <c r="J68" i="32"/>
  <c r="AE68" i="32"/>
  <c r="AG63" i="26"/>
  <c r="J65" i="28"/>
  <c r="BE66" i="54"/>
  <c r="BG66" i="54"/>
  <c r="BS66" i="54"/>
  <c r="BS65" i="28"/>
  <c r="AU64" i="28"/>
  <c r="AY64" i="28"/>
  <c r="BY66" i="28"/>
  <c r="O65" i="26"/>
  <c r="A67" i="26"/>
  <c r="AM66" i="26"/>
  <c r="BD64" i="28"/>
  <c r="AJ67" i="31"/>
  <c r="BA67" i="31"/>
  <c r="Y67" i="31"/>
  <c r="W67" i="31"/>
  <c r="AU65" i="31"/>
  <c r="D68" i="32"/>
  <c r="AS66" i="31"/>
  <c r="AO66" i="31"/>
  <c r="AB67" i="32"/>
  <c r="C66" i="28"/>
  <c r="CK66" i="54"/>
  <c r="AO66" i="54"/>
  <c r="BA66" i="54"/>
  <c r="CM66" i="54"/>
  <c r="BW66" i="54"/>
  <c r="AU66" i="54"/>
  <c r="BO65" i="28"/>
  <c r="AE67" i="32"/>
  <c r="V65" i="26"/>
  <c r="AM65" i="26"/>
  <c r="CI66" i="28"/>
  <c r="CG66" i="28"/>
  <c r="AC68" i="28"/>
  <c r="AA66" i="28"/>
  <c r="AY65" i="26"/>
  <c r="Z65" i="26"/>
  <c r="AQ65" i="26"/>
  <c r="H65" i="28"/>
  <c r="AP66" i="31"/>
  <c r="AI66" i="31"/>
  <c r="BK67" i="31"/>
  <c r="S67" i="31"/>
  <c r="BG67" i="31"/>
  <c r="AM66" i="31"/>
  <c r="A70" i="32"/>
  <c r="V69" i="32"/>
  <c r="AQ68" i="32"/>
  <c r="V68" i="32"/>
  <c r="AR67" i="32"/>
  <c r="CA65" i="28"/>
  <c r="BM67" i="31"/>
  <c r="G66" i="54"/>
  <c r="A68" i="54"/>
  <c r="BG67" i="54"/>
  <c r="CI66" i="54"/>
  <c r="BK66" i="54"/>
  <c r="AQ66" i="54"/>
  <c r="AC66" i="54"/>
  <c r="BA65" i="28"/>
  <c r="L66" i="32"/>
  <c r="AH67" i="28" l="1"/>
  <c r="AC67" i="28"/>
  <c r="X67" i="28"/>
  <c r="AC66" i="28"/>
  <c r="X66" i="28"/>
  <c r="X68" i="28"/>
  <c r="AH66" i="28"/>
  <c r="AH68" i="28"/>
  <c r="I68" i="31"/>
  <c r="BM67" i="54"/>
  <c r="AC67" i="54"/>
  <c r="W67" i="54"/>
  <c r="T69" i="32"/>
  <c r="J69" i="32"/>
  <c r="K69" i="32" s="1"/>
  <c r="S69" i="32"/>
  <c r="AE65" i="26"/>
  <c r="AQ67" i="31"/>
  <c r="AY67" i="54"/>
  <c r="BW67" i="54"/>
  <c r="CM67" i="54"/>
  <c r="BE65" i="28"/>
  <c r="BQ67" i="54"/>
  <c r="G67" i="54"/>
  <c r="BS68" i="54"/>
  <c r="CC68" i="54"/>
  <c r="BY68" i="54"/>
  <c r="E68" i="54"/>
  <c r="CE68" i="54"/>
  <c r="BW68" i="54"/>
  <c r="BI68" i="54"/>
  <c r="AA68" i="54"/>
  <c r="AS68" i="54"/>
  <c r="CI68" i="54"/>
  <c r="C68" i="54"/>
  <c r="A69" i="54"/>
  <c r="I68" i="54"/>
  <c r="AQ68" i="54"/>
  <c r="Y68" i="54"/>
  <c r="AE68" i="54"/>
  <c r="O68" i="54"/>
  <c r="U68" i="54"/>
  <c r="S68" i="54"/>
  <c r="CA68" i="54"/>
  <c r="AU68" i="54"/>
  <c r="Q68" i="54"/>
  <c r="BC68" i="54"/>
  <c r="Y67" i="54"/>
  <c r="M69" i="32"/>
  <c r="N69" i="32" s="1"/>
  <c r="AT66" i="31"/>
  <c r="C66" i="26"/>
  <c r="A68" i="26"/>
  <c r="AK67" i="26"/>
  <c r="O67" i="26"/>
  <c r="AW67" i="26"/>
  <c r="K67" i="26"/>
  <c r="AS67" i="26"/>
  <c r="AQ67" i="26"/>
  <c r="BS67" i="54"/>
  <c r="AW66" i="26"/>
  <c r="Q68" i="32"/>
  <c r="G68" i="32"/>
  <c r="BU67" i="54"/>
  <c r="AR67" i="31"/>
  <c r="CC67" i="54"/>
  <c r="M68" i="54"/>
  <c r="Q67" i="28"/>
  <c r="BG68" i="31"/>
  <c r="CE67" i="54"/>
  <c r="AM67" i="54"/>
  <c r="BI67" i="54"/>
  <c r="AA67" i="54"/>
  <c r="AQ67" i="54"/>
  <c r="AW67" i="54"/>
  <c r="D69" i="32"/>
  <c r="C69" i="32"/>
  <c r="O66" i="26"/>
  <c r="V66" i="26"/>
  <c r="AO66" i="26"/>
  <c r="AW66" i="31"/>
  <c r="AA65" i="26"/>
  <c r="BS66" i="28"/>
  <c r="E67" i="28"/>
  <c r="BW67" i="28"/>
  <c r="AV67" i="28"/>
  <c r="AM68" i="32"/>
  <c r="AO67" i="54"/>
  <c r="M67" i="54"/>
  <c r="CK67" i="54"/>
  <c r="AU67" i="54"/>
  <c r="AL70" i="32"/>
  <c r="F70" i="32"/>
  <c r="A71" i="32"/>
  <c r="AA70" i="32"/>
  <c r="AI70" i="32"/>
  <c r="AC65" i="26"/>
  <c r="P68" i="32"/>
  <c r="AS66" i="26"/>
  <c r="D66" i="26"/>
  <c r="E66" i="26" s="1"/>
  <c r="H66" i="26"/>
  <c r="K66" i="26"/>
  <c r="AU66" i="31"/>
  <c r="H66" i="28"/>
  <c r="AK66" i="26"/>
  <c r="CG67" i="54"/>
  <c r="BG65" i="28"/>
  <c r="AG67" i="54"/>
  <c r="AE67" i="54"/>
  <c r="AD65" i="26"/>
  <c r="AH65" i="26" s="1"/>
  <c r="AF67" i="28"/>
  <c r="AR67" i="28"/>
  <c r="BW66" i="28"/>
  <c r="CA67" i="54"/>
  <c r="T68" i="32"/>
  <c r="G67" i="31"/>
  <c r="S68" i="31"/>
  <c r="AU68" i="32"/>
  <c r="X66" i="26"/>
  <c r="Y66" i="26" s="1"/>
  <c r="CA66" i="28"/>
  <c r="G65" i="26"/>
  <c r="AK67" i="31"/>
  <c r="W65" i="26"/>
  <c r="AY65" i="28"/>
  <c r="AG64" i="26"/>
  <c r="AF64" i="26"/>
  <c r="W68" i="32"/>
  <c r="AJ67" i="28"/>
  <c r="BI67" i="28"/>
  <c r="BO66" i="28"/>
  <c r="BC66" i="28"/>
  <c r="A70" i="31"/>
  <c r="AJ68" i="31"/>
  <c r="CI67" i="54"/>
  <c r="AL69" i="32"/>
  <c r="BE67" i="54"/>
  <c r="C67" i="54"/>
  <c r="U67" i="54"/>
  <c r="AQ69" i="32"/>
  <c r="AY66" i="26"/>
  <c r="AW68" i="54"/>
  <c r="AI67" i="54"/>
  <c r="AS67" i="31"/>
  <c r="AO67" i="31"/>
  <c r="K67" i="54"/>
  <c r="N68" i="32"/>
  <c r="BA66" i="28"/>
  <c r="O67" i="54"/>
  <c r="AC68" i="31"/>
  <c r="D68" i="31"/>
  <c r="E68" i="31" s="1"/>
  <c r="L68" i="31"/>
  <c r="Q68" i="31"/>
  <c r="E67" i="54"/>
  <c r="AS67" i="54"/>
  <c r="BY67" i="54"/>
  <c r="BK67" i="54"/>
  <c r="AA69" i="32"/>
  <c r="AT69" i="32"/>
  <c r="AU66" i="26"/>
  <c r="M66" i="26"/>
  <c r="AJ68" i="32"/>
  <c r="BO67" i="54"/>
  <c r="K68" i="54"/>
  <c r="AU65" i="28"/>
  <c r="E65" i="26"/>
  <c r="Y65" i="26"/>
  <c r="AL68" i="31"/>
  <c r="BK68" i="31"/>
  <c r="CC67" i="28"/>
  <c r="AI69" i="32"/>
  <c r="AR68" i="32"/>
  <c r="AE69" i="32"/>
  <c r="AD69" i="32"/>
  <c r="T66" i="26"/>
  <c r="Z66" i="26"/>
  <c r="AQ66" i="26"/>
  <c r="S66" i="28"/>
  <c r="CM66" i="28"/>
  <c r="BF65" i="28"/>
  <c r="AB65" i="26"/>
  <c r="U65" i="26"/>
  <c r="L67" i="28"/>
  <c r="BU67" i="28"/>
  <c r="AN68" i="31"/>
  <c r="J68" i="31"/>
  <c r="B68" i="31"/>
  <c r="O68" i="31"/>
  <c r="AM65" i="28"/>
  <c r="S67" i="54"/>
  <c r="Q67" i="54"/>
  <c r="AQ65" i="28"/>
  <c r="I67" i="54"/>
  <c r="AK67" i="54"/>
  <c r="Q66" i="26"/>
  <c r="F69" i="32"/>
  <c r="BA67" i="54"/>
  <c r="BD65" i="28"/>
  <c r="S66" i="26"/>
  <c r="K68" i="32"/>
  <c r="AP67" i="31"/>
  <c r="AI67" i="31"/>
  <c r="AV66" i="31"/>
  <c r="BC67" i="54"/>
  <c r="N66" i="28"/>
  <c r="AB68" i="32"/>
  <c r="J66" i="28"/>
  <c r="E66" i="28"/>
  <c r="M67" i="31"/>
  <c r="BB66" i="28"/>
  <c r="AZ66" i="28"/>
  <c r="AK66" i="28"/>
  <c r="CG67" i="28"/>
  <c r="AN67" i="28"/>
  <c r="BM67" i="28"/>
  <c r="A69" i="28"/>
  <c r="AH68" i="31"/>
  <c r="G68" i="31"/>
  <c r="U68" i="31"/>
  <c r="N67" i="28" l="1"/>
  <c r="BE66" i="28"/>
  <c r="BG69" i="31"/>
  <c r="AH69" i="31"/>
  <c r="AY69" i="31"/>
  <c r="AL69" i="31"/>
  <c r="BC69" i="31"/>
  <c r="I66" i="26"/>
  <c r="M70" i="32"/>
  <c r="V70" i="32"/>
  <c r="AQ70" i="32"/>
  <c r="A69" i="26"/>
  <c r="K68" i="26"/>
  <c r="AY68" i="26"/>
  <c r="S68" i="26"/>
  <c r="C68" i="26"/>
  <c r="W69" i="32"/>
  <c r="CG68" i="54"/>
  <c r="AY68" i="54"/>
  <c r="AC68" i="54"/>
  <c r="BM68" i="54"/>
  <c r="AO68" i="54"/>
  <c r="AR68" i="28"/>
  <c r="AS68" i="28" s="1"/>
  <c r="BQ68" i="28"/>
  <c r="BK69" i="31"/>
  <c r="U70" i="31"/>
  <c r="S70" i="31"/>
  <c r="BM70" i="31"/>
  <c r="AA70" i="31"/>
  <c r="A71" i="31"/>
  <c r="BI70" i="31"/>
  <c r="W70" i="31"/>
  <c r="AG70" i="31"/>
  <c r="BG66" i="28"/>
  <c r="J70" i="32"/>
  <c r="K70" i="32" s="1"/>
  <c r="S70" i="32"/>
  <c r="AM70" i="32"/>
  <c r="BC67" i="28"/>
  <c r="AW67" i="28"/>
  <c r="V67" i="26"/>
  <c r="W67" i="26" s="1"/>
  <c r="AM67" i="26"/>
  <c r="AY67" i="26"/>
  <c r="BU68" i="54"/>
  <c r="AK68" i="54"/>
  <c r="W68" i="54"/>
  <c r="AI65" i="26"/>
  <c r="CK68" i="28"/>
  <c r="Q69" i="32"/>
  <c r="G69" i="32"/>
  <c r="AJ69" i="32"/>
  <c r="AQ68" i="31"/>
  <c r="Y69" i="31"/>
  <c r="AK68" i="31"/>
  <c r="C70" i="32"/>
  <c r="S67" i="26"/>
  <c r="AI68" i="54"/>
  <c r="BO68" i="54"/>
  <c r="BG68" i="54"/>
  <c r="BA68" i="54"/>
  <c r="C68" i="31"/>
  <c r="BY68" i="28"/>
  <c r="A70" i="28"/>
  <c r="Q69" i="28"/>
  <c r="BM69" i="28"/>
  <c r="CC69" i="28"/>
  <c r="CE67" i="28"/>
  <c r="AU69" i="32"/>
  <c r="CM67" i="28"/>
  <c r="BM69" i="31"/>
  <c r="S69" i="31"/>
  <c r="AA66" i="26"/>
  <c r="AC66" i="26"/>
  <c r="W66" i="26"/>
  <c r="P69" i="32"/>
  <c r="L69" i="32" s="1"/>
  <c r="Z67" i="26"/>
  <c r="AU67" i="26"/>
  <c r="AG68" i="54"/>
  <c r="AM68" i="54"/>
  <c r="AU66" i="28"/>
  <c r="AS68" i="31"/>
  <c r="AW68" i="31" s="1"/>
  <c r="AO68" i="31"/>
  <c r="AN68" i="28"/>
  <c r="AO68" i="28" s="1"/>
  <c r="BO68" i="28"/>
  <c r="AF65" i="26"/>
  <c r="AR68" i="31"/>
  <c r="AM68" i="31"/>
  <c r="L69" i="31"/>
  <c r="M69" i="31" s="1"/>
  <c r="D69" i="31"/>
  <c r="E69" i="31" s="1"/>
  <c r="Q69" i="31"/>
  <c r="AN69" i="31"/>
  <c r="BE69" i="31"/>
  <c r="AE69" i="31"/>
  <c r="BO67" i="28"/>
  <c r="BK67" i="28"/>
  <c r="AW67" i="31"/>
  <c r="AD70" i="32"/>
  <c r="AV67" i="31"/>
  <c r="S67" i="28"/>
  <c r="AM69" i="31"/>
  <c r="C67" i="26"/>
  <c r="BE68" i="54"/>
  <c r="A70" i="54"/>
  <c r="C69" i="54"/>
  <c r="BK69" i="54"/>
  <c r="G69" i="54"/>
  <c r="BM69" i="54"/>
  <c r="W69" i="54"/>
  <c r="AJ68" i="28"/>
  <c r="BI68" i="28"/>
  <c r="CC68" i="28"/>
  <c r="M68" i="31"/>
  <c r="G66" i="26"/>
  <c r="AJ69" i="31"/>
  <c r="BA69" i="31"/>
  <c r="G69" i="31"/>
  <c r="AC69" i="31"/>
  <c r="AD66" i="26"/>
  <c r="BB67" i="28"/>
  <c r="AS67" i="28"/>
  <c r="A72" i="32"/>
  <c r="J67" i="28"/>
  <c r="H67" i="26"/>
  <c r="D67" i="26"/>
  <c r="AM66" i="28"/>
  <c r="BQ68" i="54"/>
  <c r="AU67" i="31"/>
  <c r="E68" i="28"/>
  <c r="C68" i="28"/>
  <c r="CG68" i="28"/>
  <c r="AB69" i="32"/>
  <c r="AM69" i="32"/>
  <c r="BI69" i="31"/>
  <c r="B69" i="31"/>
  <c r="J69" i="31"/>
  <c r="K69" i="31" s="1"/>
  <c r="O69" i="31"/>
  <c r="U69" i="31"/>
  <c r="AZ67" i="28"/>
  <c r="AK67" i="28"/>
  <c r="AY66" i="28"/>
  <c r="BS67" i="28"/>
  <c r="L68" i="32"/>
  <c r="AG65" i="26"/>
  <c r="AU70" i="32"/>
  <c r="AT70" i="32"/>
  <c r="AR69" i="32"/>
  <c r="O68" i="32"/>
  <c r="M67" i="26"/>
  <c r="T67" i="26"/>
  <c r="CK68" i="54"/>
  <c r="G68" i="54"/>
  <c r="I69" i="31"/>
  <c r="Q68" i="28"/>
  <c r="BA67" i="28"/>
  <c r="AO67" i="28"/>
  <c r="BD66" i="28"/>
  <c r="K68" i="31"/>
  <c r="AB66" i="26"/>
  <c r="AF66" i="26" s="1"/>
  <c r="U66" i="26"/>
  <c r="AF68" i="28"/>
  <c r="AP68" i="31"/>
  <c r="AI68" i="31"/>
  <c r="L68" i="28"/>
  <c r="AT67" i="31"/>
  <c r="AA68" i="28"/>
  <c r="AV68" i="28"/>
  <c r="BU68" i="28"/>
  <c r="V68" i="28"/>
  <c r="AQ66" i="28"/>
  <c r="H67" i="28"/>
  <c r="BF66" i="28"/>
  <c r="AE66" i="26"/>
  <c r="G67" i="26"/>
  <c r="W69" i="31"/>
  <c r="AA69" i="31"/>
  <c r="AG69" i="31"/>
  <c r="CI67" i="28"/>
  <c r="CA67" i="28"/>
  <c r="BM68" i="28"/>
  <c r="X67" i="26"/>
  <c r="AO67" i="26"/>
  <c r="Q67" i="26"/>
  <c r="CM68" i="54"/>
  <c r="BK68" i="54"/>
  <c r="G68" i="26" l="1"/>
  <c r="AM67" i="28"/>
  <c r="CC69" i="54"/>
  <c r="CI69" i="54"/>
  <c r="BU69" i="54"/>
  <c r="M69" i="54"/>
  <c r="CG69" i="28"/>
  <c r="X69" i="28"/>
  <c r="A71" i="28"/>
  <c r="BM70" i="28"/>
  <c r="CK70" i="28"/>
  <c r="CG70" i="28"/>
  <c r="BQ70" i="28"/>
  <c r="BY70" i="28"/>
  <c r="CM68" i="28"/>
  <c r="AJ70" i="31"/>
  <c r="BA70" i="31"/>
  <c r="AW68" i="26"/>
  <c r="X68" i="26"/>
  <c r="AO68" i="26"/>
  <c r="W70" i="32"/>
  <c r="S68" i="28"/>
  <c r="AQ72" i="32"/>
  <c r="F72" i="32"/>
  <c r="A73" i="32"/>
  <c r="AI72" i="32"/>
  <c r="S72" i="32"/>
  <c r="AD72" i="32"/>
  <c r="BF67" i="28"/>
  <c r="Q69" i="54"/>
  <c r="CA69" i="54"/>
  <c r="E69" i="54"/>
  <c r="AA69" i="54"/>
  <c r="AV68" i="31"/>
  <c r="AF69" i="28"/>
  <c r="AH70" i="31"/>
  <c r="T68" i="26"/>
  <c r="U68" i="26" s="1"/>
  <c r="AK68" i="26"/>
  <c r="Z68" i="26"/>
  <c r="AQ68" i="26"/>
  <c r="AR69" i="31"/>
  <c r="CI68" i="28"/>
  <c r="AI71" i="32"/>
  <c r="CE68" i="28"/>
  <c r="CE69" i="54"/>
  <c r="AI69" i="54"/>
  <c r="BO69" i="54"/>
  <c r="BE69" i="54"/>
  <c r="U69" i="54"/>
  <c r="AG66" i="26"/>
  <c r="L69" i="28"/>
  <c r="BS69" i="28"/>
  <c r="AR69" i="28"/>
  <c r="C69" i="31"/>
  <c r="AU68" i="31"/>
  <c r="O69" i="32"/>
  <c r="T70" i="32"/>
  <c r="I70" i="31"/>
  <c r="O68" i="26"/>
  <c r="N70" i="32"/>
  <c r="BG70" i="31"/>
  <c r="AI66" i="26"/>
  <c r="F71" i="32"/>
  <c r="Y69" i="54"/>
  <c r="AD67" i="26"/>
  <c r="Y67" i="26"/>
  <c r="N68" i="28"/>
  <c r="AU67" i="28"/>
  <c r="BQ69" i="54"/>
  <c r="AG69" i="54"/>
  <c r="CK69" i="54"/>
  <c r="AM69" i="54"/>
  <c r="K69" i="54"/>
  <c r="AS69" i="31"/>
  <c r="AO69" i="31"/>
  <c r="BA68" i="28"/>
  <c r="BE68" i="28" s="1"/>
  <c r="AQ69" i="54"/>
  <c r="AE67" i="26"/>
  <c r="AI67" i="26" s="1"/>
  <c r="AA67" i="26"/>
  <c r="AJ69" i="28"/>
  <c r="BI69" i="28"/>
  <c r="C69" i="28"/>
  <c r="AY69" i="54"/>
  <c r="E67" i="26"/>
  <c r="BE67" i="28"/>
  <c r="AN70" i="31"/>
  <c r="AO70" i="31" s="1"/>
  <c r="BE70" i="31"/>
  <c r="BK70" i="31"/>
  <c r="BQ69" i="28"/>
  <c r="AC69" i="54"/>
  <c r="A70" i="26"/>
  <c r="M69" i="26"/>
  <c r="AM69" i="26"/>
  <c r="AW69" i="26"/>
  <c r="AS69" i="26"/>
  <c r="AY70" i="31"/>
  <c r="AQ67" i="28"/>
  <c r="BW68" i="28"/>
  <c r="AU71" i="32"/>
  <c r="AT71" i="32"/>
  <c r="AQ69" i="31"/>
  <c r="AK69" i="31"/>
  <c r="O69" i="54"/>
  <c r="BI69" i="54"/>
  <c r="I69" i="54"/>
  <c r="AA69" i="28"/>
  <c r="AJ70" i="32"/>
  <c r="AY67" i="28"/>
  <c r="J70" i="31"/>
  <c r="B70" i="31"/>
  <c r="O70" i="31"/>
  <c r="AS68" i="26"/>
  <c r="AL71" i="32"/>
  <c r="AA71" i="32"/>
  <c r="Q70" i="32"/>
  <c r="H68" i="28"/>
  <c r="AE71" i="32"/>
  <c r="AD71" i="32"/>
  <c r="AB67" i="26"/>
  <c r="AF67" i="26" s="1"/>
  <c r="U67" i="26"/>
  <c r="CG69" i="54"/>
  <c r="BC68" i="28"/>
  <c r="AW68" i="28"/>
  <c r="D71" i="32"/>
  <c r="C71" i="32"/>
  <c r="AH66" i="26"/>
  <c r="BY69" i="54"/>
  <c r="AK69" i="54"/>
  <c r="S69" i="54"/>
  <c r="BA69" i="54"/>
  <c r="AE69" i="54"/>
  <c r="BW69" i="28"/>
  <c r="AV69" i="28"/>
  <c r="BU69" i="28"/>
  <c r="BY69" i="28"/>
  <c r="CK69" i="28"/>
  <c r="AC67" i="26"/>
  <c r="BG67" i="28"/>
  <c r="L70" i="31"/>
  <c r="D70" i="31"/>
  <c r="Q70" i="31"/>
  <c r="BG71" i="31"/>
  <c r="A72" i="31"/>
  <c r="AY71" i="31"/>
  <c r="AC70" i="31"/>
  <c r="BD67" i="28"/>
  <c r="H68" i="26"/>
  <c r="I68" i="26" s="1"/>
  <c r="D68" i="26"/>
  <c r="AR70" i="32"/>
  <c r="J71" i="32"/>
  <c r="S71" i="32"/>
  <c r="BK68" i="28"/>
  <c r="CM69" i="54"/>
  <c r="AW69" i="54"/>
  <c r="AO69" i="54"/>
  <c r="BC69" i="54"/>
  <c r="AB70" i="32"/>
  <c r="AN69" i="28"/>
  <c r="G70" i="32"/>
  <c r="P70" i="32"/>
  <c r="D70" i="32"/>
  <c r="AL70" i="31"/>
  <c r="BC70" i="31"/>
  <c r="AE70" i="31"/>
  <c r="BS68" i="28"/>
  <c r="AU68" i="26"/>
  <c r="V68" i="26"/>
  <c r="AM68" i="26"/>
  <c r="I67" i="26"/>
  <c r="M71" i="32"/>
  <c r="V71" i="32"/>
  <c r="AT68" i="31"/>
  <c r="AQ71" i="32"/>
  <c r="AZ68" i="28"/>
  <c r="AK68" i="28"/>
  <c r="AS69" i="54"/>
  <c r="BS69" i="54"/>
  <c r="BW69" i="54"/>
  <c r="BG69" i="54"/>
  <c r="S70" i="54"/>
  <c r="AU70" i="54"/>
  <c r="AS70" i="54"/>
  <c r="A71" i="54"/>
  <c r="BU70" i="54"/>
  <c r="BI70" i="54"/>
  <c r="AU69" i="54"/>
  <c r="AE70" i="32"/>
  <c r="CA68" i="28"/>
  <c r="Y70" i="31"/>
  <c r="BB68" i="28"/>
  <c r="Q68" i="26"/>
  <c r="M68" i="26"/>
  <c r="AP69" i="31"/>
  <c r="AI69" i="31"/>
  <c r="V69" i="28"/>
  <c r="AC69" i="28" l="1"/>
  <c r="AH69" i="28"/>
  <c r="G69" i="26"/>
  <c r="BK70" i="54"/>
  <c r="CK70" i="54"/>
  <c r="AW70" i="54"/>
  <c r="AE71" i="31"/>
  <c r="J71" i="31"/>
  <c r="K71" i="31" s="1"/>
  <c r="B71" i="31"/>
  <c r="C71" i="31" s="1"/>
  <c r="O71" i="31"/>
  <c r="BI71" i="31"/>
  <c r="CE69" i="28"/>
  <c r="T69" i="26"/>
  <c r="AK69" i="26"/>
  <c r="O69" i="26"/>
  <c r="BK69" i="28"/>
  <c r="J68" i="28"/>
  <c r="AE68" i="26"/>
  <c r="AI68" i="26" s="1"/>
  <c r="AA68" i="26"/>
  <c r="AA72" i="32"/>
  <c r="AR72" i="32"/>
  <c r="AQ70" i="31"/>
  <c r="S70" i="28"/>
  <c r="Q70" i="28"/>
  <c r="AO70" i="54"/>
  <c r="AC68" i="26"/>
  <c r="AR70" i="31"/>
  <c r="AM70" i="31"/>
  <c r="AQ70" i="54"/>
  <c r="AC70" i="54"/>
  <c r="AH71" i="31"/>
  <c r="AL71" i="31"/>
  <c r="AE70" i="54"/>
  <c r="AK70" i="54"/>
  <c r="P71" i="32"/>
  <c r="L71" i="32" s="1"/>
  <c r="O70" i="32"/>
  <c r="AU69" i="31"/>
  <c r="A71" i="26"/>
  <c r="AW70" i="26"/>
  <c r="Q70" i="26"/>
  <c r="K70" i="54"/>
  <c r="AG70" i="54"/>
  <c r="BQ70" i="54"/>
  <c r="BM70" i="54"/>
  <c r="AJ71" i="32"/>
  <c r="C72" i="32"/>
  <c r="E70" i="28"/>
  <c r="C70" i="28"/>
  <c r="M70" i="54"/>
  <c r="CI70" i="54"/>
  <c r="AR71" i="32"/>
  <c r="N71" i="32"/>
  <c r="S71" i="31"/>
  <c r="W68" i="26"/>
  <c r="AY69" i="28"/>
  <c r="BC69" i="28"/>
  <c r="CM69" i="28"/>
  <c r="Z69" i="26"/>
  <c r="AQ69" i="26"/>
  <c r="V69" i="26"/>
  <c r="AZ69" i="28"/>
  <c r="BD69" i="28" s="1"/>
  <c r="AM69" i="28"/>
  <c r="AK69" i="28"/>
  <c r="AQ68" i="28"/>
  <c r="Q71" i="32"/>
  <c r="G71" i="32"/>
  <c r="G70" i="31"/>
  <c r="H69" i="28"/>
  <c r="CA69" i="28"/>
  <c r="CA70" i="54"/>
  <c r="J72" i="32"/>
  <c r="AO69" i="26"/>
  <c r="BW70" i="28"/>
  <c r="AV70" i="28"/>
  <c r="BU70" i="28"/>
  <c r="CI69" i="28"/>
  <c r="BC71" i="31"/>
  <c r="BF68" i="28"/>
  <c r="I70" i="54"/>
  <c r="AC71" i="31"/>
  <c r="BS70" i="54"/>
  <c r="BA70" i="54"/>
  <c r="BG70" i="54"/>
  <c r="BD68" i="28"/>
  <c r="L70" i="32"/>
  <c r="CM70" i="54"/>
  <c r="BK72" i="31"/>
  <c r="Q72" i="31"/>
  <c r="BM72" i="31"/>
  <c r="AG72" i="31"/>
  <c r="BA72" i="31"/>
  <c r="BE72" i="31"/>
  <c r="AY72" i="31"/>
  <c r="BG72" i="31"/>
  <c r="W72" i="31"/>
  <c r="A73" i="31"/>
  <c r="Y71" i="31"/>
  <c r="E70" i="31"/>
  <c r="AY68" i="28"/>
  <c r="O70" i="54"/>
  <c r="C69" i="26"/>
  <c r="AS70" i="31"/>
  <c r="AH67" i="26"/>
  <c r="N69" i="28"/>
  <c r="C70" i="54"/>
  <c r="AA70" i="28"/>
  <c r="AJ70" i="28"/>
  <c r="BI70" i="28"/>
  <c r="A72" i="28"/>
  <c r="CC71" i="28"/>
  <c r="AF71" i="28"/>
  <c r="V71" i="28"/>
  <c r="CG70" i="54"/>
  <c r="AS71" i="54"/>
  <c r="AI71" i="54"/>
  <c r="BC71" i="54"/>
  <c r="BM71" i="54"/>
  <c r="AM71" i="54"/>
  <c r="CI71" i="54"/>
  <c r="E71" i="54"/>
  <c r="CE71" i="54"/>
  <c r="U71" i="54"/>
  <c r="S71" i="54"/>
  <c r="BY71" i="54"/>
  <c r="G71" i="54"/>
  <c r="CC71" i="54"/>
  <c r="BO71" i="54"/>
  <c r="Y71" i="54"/>
  <c r="BE71" i="54"/>
  <c r="A72" i="54"/>
  <c r="BI71" i="54"/>
  <c r="AU71" i="54"/>
  <c r="BW71" i="54"/>
  <c r="I71" i="54"/>
  <c r="BA71" i="54"/>
  <c r="AW71" i="54"/>
  <c r="AM68" i="28"/>
  <c r="AA71" i="31"/>
  <c r="AG71" i="31"/>
  <c r="BG68" i="28"/>
  <c r="C70" i="31"/>
  <c r="Q69" i="26"/>
  <c r="H69" i="26"/>
  <c r="D69" i="26"/>
  <c r="K69" i="26"/>
  <c r="U70" i="54"/>
  <c r="BE70" i="54"/>
  <c r="AP70" i="31"/>
  <c r="AT70" i="31" s="1"/>
  <c r="AI71" i="31"/>
  <c r="AI70" i="31"/>
  <c r="AL72" i="32"/>
  <c r="W71" i="32"/>
  <c r="S69" i="28"/>
  <c r="G70" i="54"/>
  <c r="AA70" i="54"/>
  <c r="T71" i="32"/>
  <c r="AJ71" i="31"/>
  <c r="BA71" i="31"/>
  <c r="U71" i="31"/>
  <c r="M70" i="31"/>
  <c r="AM71" i="32"/>
  <c r="K70" i="31"/>
  <c r="AY69" i="26"/>
  <c r="AT69" i="31"/>
  <c r="AB68" i="26"/>
  <c r="AF68" i="26" s="1"/>
  <c r="W70" i="54"/>
  <c r="AI73" i="32"/>
  <c r="A74" i="32"/>
  <c r="AR70" i="28"/>
  <c r="AS70" i="28" s="1"/>
  <c r="BS70" i="28"/>
  <c r="L70" i="28"/>
  <c r="AY70" i="54"/>
  <c r="CC70" i="54"/>
  <c r="AK70" i="31"/>
  <c r="K71" i="32"/>
  <c r="BM71" i="31"/>
  <c r="AN71" i="31"/>
  <c r="BE71" i="31"/>
  <c r="L71" i="31"/>
  <c r="M71" i="31" s="1"/>
  <c r="D71" i="31"/>
  <c r="Q71" i="31"/>
  <c r="BY70" i="54"/>
  <c r="S69" i="26"/>
  <c r="E69" i="28"/>
  <c r="AM70" i="54"/>
  <c r="BB69" i="28"/>
  <c r="BF69" i="28" s="1"/>
  <c r="AS69" i="28"/>
  <c r="AI70" i="54"/>
  <c r="CE70" i="54"/>
  <c r="AW69" i="28"/>
  <c r="E70" i="54"/>
  <c r="AD68" i="26"/>
  <c r="AF70" i="28"/>
  <c r="V70" i="28"/>
  <c r="E68" i="26"/>
  <c r="AU68" i="28"/>
  <c r="Y70" i="54"/>
  <c r="BW70" i="54"/>
  <c r="AB71" i="32"/>
  <c r="BO69" i="28"/>
  <c r="BA69" i="28"/>
  <c r="AO69" i="28"/>
  <c r="BC70" i="54"/>
  <c r="W71" i="31"/>
  <c r="AU69" i="26"/>
  <c r="X69" i="26"/>
  <c r="Y69" i="26" s="1"/>
  <c r="AW69" i="31"/>
  <c r="Y68" i="26"/>
  <c r="BK71" i="31"/>
  <c r="AG67" i="26"/>
  <c r="BO70" i="54"/>
  <c r="AV69" i="31"/>
  <c r="Q70" i="54"/>
  <c r="AT72" i="32"/>
  <c r="W72" i="32"/>
  <c r="M72" i="32"/>
  <c r="N72" i="32" s="1"/>
  <c r="V72" i="32"/>
  <c r="CC70" i="28"/>
  <c r="AN70" i="28"/>
  <c r="AH70" i="28" l="1"/>
  <c r="X70" i="28"/>
  <c r="AC70" i="28"/>
  <c r="AA73" i="32"/>
  <c r="E71" i="31"/>
  <c r="I71" i="31"/>
  <c r="Q72" i="32"/>
  <c r="O72" i="32" s="1"/>
  <c r="G72" i="32"/>
  <c r="BB70" i="28"/>
  <c r="AL73" i="32"/>
  <c r="BO71" i="28"/>
  <c r="AN71" i="28"/>
  <c r="BM71" i="28"/>
  <c r="AA72" i="31"/>
  <c r="AN72" i="31"/>
  <c r="Y72" i="31"/>
  <c r="AC69" i="26"/>
  <c r="C70" i="26"/>
  <c r="AU73" i="32"/>
  <c r="AT73" i="32"/>
  <c r="CM70" i="28"/>
  <c r="AM72" i="32"/>
  <c r="BW72" i="54"/>
  <c r="AM72" i="54"/>
  <c r="C72" i="54"/>
  <c r="A73" i="54"/>
  <c r="Y72" i="54"/>
  <c r="CE72" i="54"/>
  <c r="K72" i="54"/>
  <c r="AA72" i="54"/>
  <c r="CK72" i="54"/>
  <c r="AQ72" i="54"/>
  <c r="Q72" i="54"/>
  <c r="K71" i="54"/>
  <c r="AZ70" i="28"/>
  <c r="AK70" i="28"/>
  <c r="AW70" i="31"/>
  <c r="AJ72" i="31"/>
  <c r="D72" i="31"/>
  <c r="L72" i="31"/>
  <c r="M72" i="31" s="1"/>
  <c r="AC72" i="31"/>
  <c r="X70" i="26"/>
  <c r="Y70" i="26" s="1"/>
  <c r="AO70" i="26"/>
  <c r="AU70" i="31"/>
  <c r="AB72" i="32"/>
  <c r="AB69" i="26"/>
  <c r="U69" i="26"/>
  <c r="BI72" i="31"/>
  <c r="CM71" i="54"/>
  <c r="BA70" i="28"/>
  <c r="AO70" i="28"/>
  <c r="W71" i="54"/>
  <c r="BQ71" i="54"/>
  <c r="X71" i="28"/>
  <c r="AH71" i="28"/>
  <c r="BK70" i="28"/>
  <c r="S72" i="31"/>
  <c r="G71" i="31"/>
  <c r="AG71" i="54"/>
  <c r="P72" i="32"/>
  <c r="D72" i="32"/>
  <c r="AS70" i="26"/>
  <c r="AY70" i="26"/>
  <c r="AG68" i="26"/>
  <c r="Q71" i="54"/>
  <c r="AU72" i="32"/>
  <c r="AQ69" i="28"/>
  <c r="H70" i="28"/>
  <c r="M73" i="32"/>
  <c r="N73" i="32" s="1"/>
  <c r="V73" i="32"/>
  <c r="AQ71" i="31"/>
  <c r="AC71" i="54"/>
  <c r="AC71" i="28"/>
  <c r="AA71" i="28"/>
  <c r="C71" i="28"/>
  <c r="A73" i="28"/>
  <c r="CG72" i="28"/>
  <c r="AA72" i="28"/>
  <c r="C72" i="28"/>
  <c r="BY72" i="28"/>
  <c r="Q72" i="28"/>
  <c r="CK72" i="28"/>
  <c r="BU72" i="28"/>
  <c r="AJ72" i="32"/>
  <c r="BK71" i="54"/>
  <c r="BC70" i="28"/>
  <c r="BG70" i="28" s="1"/>
  <c r="AE69" i="26"/>
  <c r="AI69" i="26" s="1"/>
  <c r="AK71" i="54"/>
  <c r="H70" i="26"/>
  <c r="D70" i="26"/>
  <c r="E70" i="26" s="1"/>
  <c r="K70" i="26"/>
  <c r="M70" i="26"/>
  <c r="AV70" i="31"/>
  <c r="AY71" i="54"/>
  <c r="K72" i="32"/>
  <c r="BO70" i="28"/>
  <c r="T72" i="32"/>
  <c r="AU69" i="28"/>
  <c r="AD73" i="32"/>
  <c r="CA70" i="28"/>
  <c r="CG71" i="54"/>
  <c r="BG71" i="54"/>
  <c r="BU71" i="54"/>
  <c r="L71" i="28"/>
  <c r="B72" i="31"/>
  <c r="J72" i="31"/>
  <c r="O72" i="31"/>
  <c r="AE71" i="54"/>
  <c r="E69" i="26"/>
  <c r="S70" i="26"/>
  <c r="O70" i="26"/>
  <c r="M71" i="54"/>
  <c r="CI70" i="28"/>
  <c r="F73" i="32"/>
  <c r="CA71" i="54"/>
  <c r="AD69" i="26"/>
  <c r="AH69" i="26" s="1"/>
  <c r="BE69" i="28"/>
  <c r="C74" i="32"/>
  <c r="F74" i="32"/>
  <c r="V74" i="32"/>
  <c r="A75" i="32"/>
  <c r="S74" i="32"/>
  <c r="J73" i="32"/>
  <c r="S73" i="32"/>
  <c r="CK71" i="54"/>
  <c r="N70" i="28"/>
  <c r="I69" i="26"/>
  <c r="O71" i="54"/>
  <c r="BS71" i="54"/>
  <c r="AO71" i="54"/>
  <c r="AJ71" i="28"/>
  <c r="AK71" i="28" s="1"/>
  <c r="BI71" i="28"/>
  <c r="AR71" i="28"/>
  <c r="AH68" i="26"/>
  <c r="CE70" i="28"/>
  <c r="AL72" i="31"/>
  <c r="BC72" i="31"/>
  <c r="AA71" i="54"/>
  <c r="AW70" i="28"/>
  <c r="AE72" i="32"/>
  <c r="O71" i="32"/>
  <c r="T70" i="26"/>
  <c r="AK70" i="26"/>
  <c r="A72" i="26"/>
  <c r="AU71" i="26"/>
  <c r="AO71" i="26"/>
  <c r="AR71" i="31"/>
  <c r="AM71" i="31"/>
  <c r="BQ71" i="28"/>
  <c r="C71" i="54"/>
  <c r="AQ73" i="32"/>
  <c r="CK71" i="28"/>
  <c r="AV71" i="28"/>
  <c r="BU71" i="28"/>
  <c r="A74" i="31"/>
  <c r="AE73" i="31"/>
  <c r="AH72" i="31"/>
  <c r="BG69" i="28"/>
  <c r="AQ71" i="54"/>
  <c r="Z70" i="26"/>
  <c r="AQ70" i="26"/>
  <c r="AU70" i="26"/>
  <c r="AP71" i="31"/>
  <c r="W69" i="26"/>
  <c r="Q71" i="28"/>
  <c r="AK71" i="31"/>
  <c r="J69" i="28"/>
  <c r="AS71" i="31"/>
  <c r="AO71" i="31"/>
  <c r="AO71" i="28"/>
  <c r="D73" i="32"/>
  <c r="C73" i="32"/>
  <c r="BY71" i="28"/>
  <c r="CG71" i="28"/>
  <c r="U72" i="31"/>
  <c r="V70" i="26"/>
  <c r="AM70" i="26"/>
  <c r="AA69" i="26"/>
  <c r="AE72" i="31"/>
  <c r="I73" i="31" l="1"/>
  <c r="AH72" i="28"/>
  <c r="AC73" i="28"/>
  <c r="X72" i="28"/>
  <c r="AC74" i="28"/>
  <c r="AH74" i="28"/>
  <c r="X73" i="28"/>
  <c r="X74" i="28"/>
  <c r="AC72" i="28"/>
  <c r="AH73" i="28"/>
  <c r="G71" i="26"/>
  <c r="AN73" i="31"/>
  <c r="BE73" i="31"/>
  <c r="AC70" i="26"/>
  <c r="AG70" i="26" s="1"/>
  <c r="W70" i="26"/>
  <c r="AW71" i="31"/>
  <c r="BM73" i="31"/>
  <c r="O71" i="26"/>
  <c r="BC73" i="31"/>
  <c r="AZ71" i="28"/>
  <c r="T73" i="32"/>
  <c r="AI74" i="32"/>
  <c r="CI71" i="28"/>
  <c r="CE71" i="28"/>
  <c r="AC73" i="31"/>
  <c r="CI72" i="28"/>
  <c r="AF69" i="26"/>
  <c r="AQ72" i="31"/>
  <c r="AW72" i="54"/>
  <c r="BY72" i="54"/>
  <c r="AS72" i="54"/>
  <c r="BM72" i="54"/>
  <c r="G70" i="26"/>
  <c r="P73" i="32"/>
  <c r="U73" i="31"/>
  <c r="AA73" i="31"/>
  <c r="O74" i="31"/>
  <c r="BG74" i="31"/>
  <c r="BE74" i="31"/>
  <c r="A75" i="31"/>
  <c r="S74" i="31"/>
  <c r="BC74" i="31"/>
  <c r="BK74" i="31"/>
  <c r="BA74" i="31"/>
  <c r="AY74" i="31"/>
  <c r="Q74" i="31"/>
  <c r="Y74" i="31"/>
  <c r="W73" i="31"/>
  <c r="BK73" i="31"/>
  <c r="A73" i="26"/>
  <c r="AW72" i="26"/>
  <c r="O72" i="26"/>
  <c r="AS72" i="26"/>
  <c r="K72" i="26"/>
  <c r="AO72" i="26"/>
  <c r="C72" i="26"/>
  <c r="AM72" i="26"/>
  <c r="AY72" i="26"/>
  <c r="S72" i="26"/>
  <c r="BK71" i="28"/>
  <c r="K73" i="32"/>
  <c r="K72" i="31"/>
  <c r="AT71" i="31"/>
  <c r="AN72" i="28"/>
  <c r="AO72" i="28" s="1"/>
  <c r="BM72" i="28"/>
  <c r="AU72" i="31"/>
  <c r="AU71" i="31"/>
  <c r="W73" i="32"/>
  <c r="AO72" i="54"/>
  <c r="AC72" i="54"/>
  <c r="BE72" i="54"/>
  <c r="M72" i="54"/>
  <c r="AS72" i="31"/>
  <c r="AL73" i="31"/>
  <c r="AM73" i="31" s="1"/>
  <c r="AG73" i="31"/>
  <c r="BW71" i="28"/>
  <c r="CM71" i="28"/>
  <c r="AR73" i="32"/>
  <c r="X71" i="26"/>
  <c r="T71" i="26"/>
  <c r="AK71" i="26"/>
  <c r="AD74" i="32"/>
  <c r="G74" i="32"/>
  <c r="C72" i="31"/>
  <c r="CA71" i="28"/>
  <c r="S73" i="31"/>
  <c r="BE70" i="28"/>
  <c r="S72" i="54"/>
  <c r="U72" i="54"/>
  <c r="BA73" i="54"/>
  <c r="AA73" i="54"/>
  <c r="W73" i="54"/>
  <c r="A74" i="54"/>
  <c r="AO73" i="54"/>
  <c r="S73" i="54"/>
  <c r="BI73" i="54"/>
  <c r="AW73" i="54"/>
  <c r="AE73" i="54"/>
  <c r="BK73" i="54"/>
  <c r="CI73" i="54"/>
  <c r="CC73" i="54"/>
  <c r="AK73" i="54"/>
  <c r="AI73" i="54"/>
  <c r="I72" i="54"/>
  <c r="AU72" i="54"/>
  <c r="BF70" i="28"/>
  <c r="AB73" i="32"/>
  <c r="BU72" i="54"/>
  <c r="AH73" i="31"/>
  <c r="AY73" i="31"/>
  <c r="S71" i="26"/>
  <c r="AW71" i="26"/>
  <c r="AR72" i="31"/>
  <c r="AM72" i="31"/>
  <c r="BS71" i="28"/>
  <c r="J74" i="32"/>
  <c r="D74" i="32"/>
  <c r="M71" i="26"/>
  <c r="I70" i="26"/>
  <c r="AV72" i="28"/>
  <c r="BW72" i="28"/>
  <c r="AS71" i="26"/>
  <c r="AQ70" i="28"/>
  <c r="BG72" i="54"/>
  <c r="BA72" i="54"/>
  <c r="E72" i="54"/>
  <c r="W72" i="54"/>
  <c r="BI72" i="54"/>
  <c r="BQ72" i="54"/>
  <c r="AU70" i="28"/>
  <c r="Z71" i="26"/>
  <c r="AQ71" i="26"/>
  <c r="Q71" i="26"/>
  <c r="AB70" i="26"/>
  <c r="S75" i="32"/>
  <c r="A76" i="32"/>
  <c r="AD75" i="32"/>
  <c r="V75" i="32"/>
  <c r="AL75" i="32"/>
  <c r="N71" i="28"/>
  <c r="AE73" i="32"/>
  <c r="AJ72" i="28"/>
  <c r="BK72" i="28"/>
  <c r="BI72" i="28"/>
  <c r="CC72" i="28"/>
  <c r="A74" i="28"/>
  <c r="BU73" i="28"/>
  <c r="AD70" i="26"/>
  <c r="BD70" i="28"/>
  <c r="CC72" i="54"/>
  <c r="G72" i="54"/>
  <c r="CA72" i="54"/>
  <c r="CM72" i="54"/>
  <c r="J70" i="28"/>
  <c r="AG69" i="26"/>
  <c r="BA71" i="28"/>
  <c r="AL74" i="32"/>
  <c r="I72" i="31"/>
  <c r="AO72" i="31"/>
  <c r="B73" i="31"/>
  <c r="J73" i="31"/>
  <c r="BC71" i="28"/>
  <c r="BG71" i="28" s="1"/>
  <c r="AW71" i="28"/>
  <c r="AP72" i="31"/>
  <c r="AI72" i="31"/>
  <c r="BG73" i="31"/>
  <c r="H71" i="26"/>
  <c r="D71" i="26"/>
  <c r="BB71" i="28"/>
  <c r="AS71" i="28"/>
  <c r="AT74" i="32"/>
  <c r="AY70" i="28"/>
  <c r="AR72" i="28"/>
  <c r="BQ72" i="28"/>
  <c r="Q73" i="32"/>
  <c r="O73" i="32" s="1"/>
  <c r="L72" i="32"/>
  <c r="U70" i="26"/>
  <c r="AM70" i="28"/>
  <c r="BO72" i="54"/>
  <c r="CK73" i="54"/>
  <c r="AY72" i="54"/>
  <c r="BS72" i="54"/>
  <c r="Y73" i="31"/>
  <c r="L73" i="31"/>
  <c r="D73" i="31"/>
  <c r="Q73" i="31"/>
  <c r="C71" i="26"/>
  <c r="G72" i="31"/>
  <c r="AJ73" i="31"/>
  <c r="BA73" i="31"/>
  <c r="V71" i="26"/>
  <c r="AM71" i="26"/>
  <c r="AR74" i="32"/>
  <c r="AQ74" i="32"/>
  <c r="BI73" i="31"/>
  <c r="K71" i="26"/>
  <c r="AF72" i="28"/>
  <c r="E72" i="31"/>
  <c r="CI72" i="54"/>
  <c r="AE72" i="54"/>
  <c r="AG72" i="54"/>
  <c r="BK72" i="54"/>
  <c r="AM73" i="32"/>
  <c r="AA74" i="32"/>
  <c r="O73" i="31"/>
  <c r="AE70" i="26"/>
  <c r="AI70" i="26" s="1"/>
  <c r="AA70" i="26"/>
  <c r="AV71" i="31"/>
  <c r="AY71" i="26"/>
  <c r="AJ73" i="32"/>
  <c r="M74" i="32"/>
  <c r="L72" i="28"/>
  <c r="V72" i="28"/>
  <c r="E71" i="28"/>
  <c r="H71" i="28"/>
  <c r="S71" i="28"/>
  <c r="BC72" i="54"/>
  <c r="CG72" i="54"/>
  <c r="AK72" i="54"/>
  <c r="AI72" i="54"/>
  <c r="O72" i="54"/>
  <c r="AK72" i="31"/>
  <c r="G73" i="32"/>
  <c r="Q72" i="26" l="1"/>
  <c r="AC75" i="28"/>
  <c r="X75" i="28"/>
  <c r="G74" i="31"/>
  <c r="BK73" i="28"/>
  <c r="AJ73" i="28"/>
  <c r="BI73" i="28"/>
  <c r="W75" i="32"/>
  <c r="M75" i="32"/>
  <c r="N75" i="32" s="1"/>
  <c r="D75" i="32"/>
  <c r="C75" i="32"/>
  <c r="AE71" i="26"/>
  <c r="AA71" i="26"/>
  <c r="BW73" i="54"/>
  <c r="AM74" i="32"/>
  <c r="AU72" i="26"/>
  <c r="X72" i="26"/>
  <c r="BI74" i="31"/>
  <c r="AN74" i="31"/>
  <c r="AO74" i="31" s="1"/>
  <c r="CM72" i="28"/>
  <c r="AU71" i="28"/>
  <c r="E71" i="26"/>
  <c r="AY71" i="28"/>
  <c r="CC73" i="28"/>
  <c r="CK73" i="28"/>
  <c r="AU75" i="32"/>
  <c r="AP73" i="31"/>
  <c r="AI73" i="31"/>
  <c r="BO73" i="54"/>
  <c r="AY74" i="54"/>
  <c r="S74" i="54"/>
  <c r="BY74" i="54"/>
  <c r="BA74" i="54"/>
  <c r="U74" i="54"/>
  <c r="AM74" i="54"/>
  <c r="I74" i="54"/>
  <c r="C74" i="54"/>
  <c r="Q74" i="54"/>
  <c r="W74" i="54"/>
  <c r="BQ74" i="54"/>
  <c r="AG74" i="54"/>
  <c r="A75" i="54"/>
  <c r="K74" i="54"/>
  <c r="AY73" i="54"/>
  <c r="AB71" i="26"/>
  <c r="U71" i="26"/>
  <c r="K74" i="32"/>
  <c r="D72" i="26"/>
  <c r="H72" i="26"/>
  <c r="AC74" i="31"/>
  <c r="U74" i="31"/>
  <c r="G72" i="26"/>
  <c r="AS72" i="28"/>
  <c r="AS73" i="31"/>
  <c r="AO73" i="31"/>
  <c r="Q73" i="28"/>
  <c r="BG73" i="54"/>
  <c r="C73" i="54"/>
  <c r="U73" i="54"/>
  <c r="T72" i="26"/>
  <c r="Z72" i="26"/>
  <c r="AH74" i="31"/>
  <c r="AG74" i="31"/>
  <c r="M72" i="26"/>
  <c r="AJ74" i="32"/>
  <c r="BD71" i="28"/>
  <c r="AW72" i="31"/>
  <c r="AE74" i="32"/>
  <c r="AQ73" i="31"/>
  <c r="AK73" i="31"/>
  <c r="BF71" i="28"/>
  <c r="J71" i="28"/>
  <c r="BQ73" i="28"/>
  <c r="I71" i="26"/>
  <c r="AT72" i="31"/>
  <c r="AQ71" i="28"/>
  <c r="C73" i="28"/>
  <c r="CE72" i="28"/>
  <c r="AI75" i="32"/>
  <c r="AG73" i="54"/>
  <c r="BS73" i="54"/>
  <c r="Q73" i="54"/>
  <c r="Y73" i="54"/>
  <c r="N74" i="32"/>
  <c r="F75" i="32"/>
  <c r="BM73" i="28"/>
  <c r="D74" i="31"/>
  <c r="L74" i="31"/>
  <c r="M74" i="31" s="1"/>
  <c r="AJ74" i="31"/>
  <c r="AK74" i="31" s="1"/>
  <c r="BM73" i="54"/>
  <c r="E73" i="31"/>
  <c r="M73" i="31"/>
  <c r="G73" i="31"/>
  <c r="AA73" i="28"/>
  <c r="BC73" i="54"/>
  <c r="BY73" i="54"/>
  <c r="O73" i="54"/>
  <c r="CA73" i="54"/>
  <c r="L73" i="28"/>
  <c r="AM71" i="28"/>
  <c r="AV72" i="31"/>
  <c r="BY73" i="28"/>
  <c r="BC72" i="28"/>
  <c r="AW72" i="28"/>
  <c r="P74" i="32"/>
  <c r="BQ73" i="54"/>
  <c r="AC73" i="54"/>
  <c r="G73" i="54"/>
  <c r="BE73" i="54"/>
  <c r="K73" i="54"/>
  <c r="M73" i="54"/>
  <c r="AR73" i="31"/>
  <c r="AB74" i="32"/>
  <c r="V72" i="26"/>
  <c r="W72" i="26" s="1"/>
  <c r="AA74" i="31"/>
  <c r="AL74" i="31"/>
  <c r="AM74" i="31" s="1"/>
  <c r="W74" i="31"/>
  <c r="W71" i="26"/>
  <c r="AU74" i="32"/>
  <c r="W74" i="32"/>
  <c r="BS72" i="28"/>
  <c r="C73" i="31"/>
  <c r="AH70" i="26"/>
  <c r="CG73" i="28"/>
  <c r="A75" i="28"/>
  <c r="BM74" i="28"/>
  <c r="V74" i="28"/>
  <c r="BY74" i="28"/>
  <c r="A77" i="32"/>
  <c r="AF70" i="26"/>
  <c r="CM73" i="54"/>
  <c r="AU73" i="54"/>
  <c r="I73" i="54"/>
  <c r="BU73" i="54"/>
  <c r="V73" i="28"/>
  <c r="Q74" i="32"/>
  <c r="AK72" i="26"/>
  <c r="AD71" i="26"/>
  <c r="AH71" i="26" s="1"/>
  <c r="Y71" i="26"/>
  <c r="BA72" i="28"/>
  <c r="BE72" i="28" s="1"/>
  <c r="K73" i="31"/>
  <c r="I74" i="31"/>
  <c r="J74" i="31"/>
  <c r="B74" i="31"/>
  <c r="L73" i="32"/>
  <c r="CA72" i="28"/>
  <c r="T74" i="32"/>
  <c r="AT75" i="32"/>
  <c r="AR73" i="28"/>
  <c r="AA75" i="32"/>
  <c r="AF73" i="28"/>
  <c r="H72" i="28"/>
  <c r="AC71" i="26"/>
  <c r="AV73" i="28"/>
  <c r="S72" i="28"/>
  <c r="N72" i="28"/>
  <c r="BB72" i="28"/>
  <c r="BE71" i="28"/>
  <c r="AN73" i="28"/>
  <c r="AZ72" i="28"/>
  <c r="AQ75" i="32"/>
  <c r="J75" i="32"/>
  <c r="T75" i="32"/>
  <c r="AQ72" i="26"/>
  <c r="E73" i="54"/>
  <c r="CG73" i="54"/>
  <c r="AQ73" i="54"/>
  <c r="AM73" i="54"/>
  <c r="E72" i="28"/>
  <c r="BO72" i="28"/>
  <c r="A74" i="26"/>
  <c r="AK73" i="26"/>
  <c r="AE74" i="31"/>
  <c r="BE75" i="31"/>
  <c r="BM75" i="31"/>
  <c r="A76" i="31"/>
  <c r="AS73" i="54"/>
  <c r="CE73" i="54"/>
  <c r="AK72" i="28"/>
  <c r="BM74" i="31"/>
  <c r="G73" i="26" l="1"/>
  <c r="I75" i="31"/>
  <c r="S75" i="31"/>
  <c r="AS73" i="26"/>
  <c r="AR75" i="32"/>
  <c r="W75" i="31"/>
  <c r="AN75" i="31"/>
  <c r="BD72" i="28"/>
  <c r="N73" i="28"/>
  <c r="BB73" i="28"/>
  <c r="AS73" i="28"/>
  <c r="AA76" i="32"/>
  <c r="CI73" i="28"/>
  <c r="AR74" i="31"/>
  <c r="F76" i="32"/>
  <c r="E74" i="31"/>
  <c r="AC74" i="54"/>
  <c r="CM74" i="54"/>
  <c r="BM74" i="54"/>
  <c r="AE74" i="54"/>
  <c r="BS74" i="54"/>
  <c r="AT73" i="31"/>
  <c r="AL75" i="31"/>
  <c r="AM75" i="31" s="1"/>
  <c r="BC75" i="31"/>
  <c r="Q73" i="26"/>
  <c r="A75" i="26"/>
  <c r="AK74" i="26"/>
  <c r="O74" i="26"/>
  <c r="C74" i="26"/>
  <c r="AU74" i="26"/>
  <c r="K74" i="26"/>
  <c r="AQ74" i="26"/>
  <c r="AM74" i="26"/>
  <c r="AW74" i="26"/>
  <c r="BO73" i="28"/>
  <c r="BW73" i="28"/>
  <c r="E74" i="28"/>
  <c r="C74" i="28"/>
  <c r="AE75" i="32"/>
  <c r="G75" i="31"/>
  <c r="AB75" i="32"/>
  <c r="BG72" i="28"/>
  <c r="CI74" i="54"/>
  <c r="O74" i="54"/>
  <c r="AU73" i="31"/>
  <c r="AF74" i="28"/>
  <c r="B75" i="31"/>
  <c r="C75" i="31" s="1"/>
  <c r="J75" i="31"/>
  <c r="O75" i="31"/>
  <c r="T73" i="26"/>
  <c r="U73" i="26" s="1"/>
  <c r="AM72" i="28"/>
  <c r="BA73" i="28"/>
  <c r="AO73" i="28"/>
  <c r="AQ72" i="28"/>
  <c r="J76" i="32"/>
  <c r="S76" i="32"/>
  <c r="Q74" i="28"/>
  <c r="L74" i="32"/>
  <c r="CA73" i="28"/>
  <c r="AV73" i="31"/>
  <c r="AJ75" i="32"/>
  <c r="AB72" i="26"/>
  <c r="U72" i="26"/>
  <c r="AU74" i="54"/>
  <c r="G74" i="54"/>
  <c r="BC74" i="54"/>
  <c r="AI74" i="54"/>
  <c r="CK74" i="28"/>
  <c r="CE73" i="28"/>
  <c r="AI71" i="26"/>
  <c r="V73" i="26"/>
  <c r="AM73" i="26"/>
  <c r="AE75" i="31"/>
  <c r="BK75" i="31"/>
  <c r="D73" i="26"/>
  <c r="H73" i="26"/>
  <c r="K73" i="26"/>
  <c r="AW73" i="26"/>
  <c r="AG71" i="26"/>
  <c r="AD76" i="32"/>
  <c r="BK74" i="28"/>
  <c r="AJ74" i="28"/>
  <c r="AK74" i="28" s="1"/>
  <c r="A76" i="28"/>
  <c r="CK75" i="28"/>
  <c r="BI75" i="28"/>
  <c r="CG75" i="28"/>
  <c r="CC75" i="28"/>
  <c r="V75" i="28"/>
  <c r="C75" i="28"/>
  <c r="BY75" i="28"/>
  <c r="BU75" i="28"/>
  <c r="AQ74" i="31"/>
  <c r="J72" i="28"/>
  <c r="J73" i="28"/>
  <c r="E73" i="28"/>
  <c r="BK74" i="54"/>
  <c r="AW73" i="31"/>
  <c r="I72" i="26"/>
  <c r="AF71" i="26"/>
  <c r="CA74" i="54"/>
  <c r="AO74" i="54"/>
  <c r="AS74" i="54"/>
  <c r="AJ75" i="31"/>
  <c r="BA75" i="31"/>
  <c r="Z73" i="26"/>
  <c r="AA73" i="26" s="1"/>
  <c r="AQ73" i="26"/>
  <c r="C73" i="26"/>
  <c r="C74" i="31"/>
  <c r="AL76" i="32"/>
  <c r="AT76" i="32"/>
  <c r="CC74" i="28"/>
  <c r="CG74" i="28"/>
  <c r="AA75" i="31"/>
  <c r="Q75" i="32"/>
  <c r="O75" i="32" s="1"/>
  <c r="G75" i="32"/>
  <c r="AA74" i="28"/>
  <c r="BS73" i="28"/>
  <c r="AP74" i="31"/>
  <c r="AI74" i="31"/>
  <c r="S73" i="28"/>
  <c r="E72" i="26"/>
  <c r="CC74" i="54"/>
  <c r="Y74" i="54"/>
  <c r="AU72" i="28"/>
  <c r="AM75" i="32"/>
  <c r="BI74" i="28"/>
  <c r="AH75" i="31"/>
  <c r="AI75" i="31" s="1"/>
  <c r="AY75" i="31"/>
  <c r="L75" i="31"/>
  <c r="D75" i="31"/>
  <c r="Q75" i="31"/>
  <c r="AY76" i="31"/>
  <c r="U76" i="31"/>
  <c r="BG76" i="31"/>
  <c r="AG76" i="31"/>
  <c r="A77" i="31"/>
  <c r="AG75" i="31"/>
  <c r="S73" i="26"/>
  <c r="AU73" i="26"/>
  <c r="M76" i="32"/>
  <c r="V76" i="32"/>
  <c r="AI76" i="32"/>
  <c r="AR74" i="28"/>
  <c r="BQ74" i="28"/>
  <c r="L74" i="28"/>
  <c r="K74" i="31"/>
  <c r="AV74" i="31"/>
  <c r="AY72" i="28"/>
  <c r="K75" i="32"/>
  <c r="O74" i="32"/>
  <c r="BF72" i="28"/>
  <c r="A76" i="54"/>
  <c r="BG75" i="54"/>
  <c r="AG75" i="54"/>
  <c r="AK75" i="54"/>
  <c r="CE74" i="54"/>
  <c r="AK74" i="54"/>
  <c r="E74" i="54"/>
  <c r="AQ74" i="54"/>
  <c r="CM73" i="28"/>
  <c r="BU74" i="54"/>
  <c r="C76" i="32"/>
  <c r="AC75" i="31"/>
  <c r="BI75" i="31"/>
  <c r="Y75" i="31"/>
  <c r="BG75" i="31"/>
  <c r="O73" i="26"/>
  <c r="AY73" i="26"/>
  <c r="A78" i="32"/>
  <c r="AT77" i="32"/>
  <c r="F77" i="32"/>
  <c r="AC72" i="26"/>
  <c r="M73" i="26"/>
  <c r="CG74" i="54"/>
  <c r="M74" i="54"/>
  <c r="BW74" i="54"/>
  <c r="BO74" i="54"/>
  <c r="AA74" i="54"/>
  <c r="AW74" i="54"/>
  <c r="AD72" i="26"/>
  <c r="AH72" i="26" s="1"/>
  <c r="Y72" i="26"/>
  <c r="CK74" i="54"/>
  <c r="AZ73" i="28"/>
  <c r="AK73" i="28"/>
  <c r="U75" i="31"/>
  <c r="X73" i="26"/>
  <c r="AO73" i="26"/>
  <c r="BC73" i="28"/>
  <c r="AW73" i="28"/>
  <c r="AQ76" i="32"/>
  <c r="AV74" i="28"/>
  <c r="BU74" i="28"/>
  <c r="AN74" i="28"/>
  <c r="AE72" i="26"/>
  <c r="AA72" i="26"/>
  <c r="BE74" i="54"/>
  <c r="BG74" i="54"/>
  <c r="BI74" i="54"/>
  <c r="H73" i="28"/>
  <c r="AS74" i="31"/>
  <c r="P75" i="32"/>
  <c r="AC76" i="31" l="1"/>
  <c r="AE77" i="32"/>
  <c r="AD77" i="32"/>
  <c r="CE75" i="54"/>
  <c r="BC75" i="54"/>
  <c r="Y75" i="54"/>
  <c r="BQ75" i="54"/>
  <c r="AI77" i="32"/>
  <c r="Q77" i="31"/>
  <c r="U77" i="31"/>
  <c r="BM77" i="31"/>
  <c r="S77" i="31"/>
  <c r="AA77" i="31"/>
  <c r="BE77" i="31"/>
  <c r="BA77" i="31"/>
  <c r="W77" i="31"/>
  <c r="BK77" i="31"/>
  <c r="A78" i="31"/>
  <c r="BK76" i="31"/>
  <c r="E75" i="31"/>
  <c r="AE73" i="26"/>
  <c r="AI73" i="26" s="1"/>
  <c r="BO75" i="28"/>
  <c r="AN75" i="28"/>
  <c r="BM75" i="28"/>
  <c r="CE75" i="28"/>
  <c r="Z74" i="26"/>
  <c r="AY74" i="26"/>
  <c r="AR75" i="31"/>
  <c r="AS74" i="28"/>
  <c r="M74" i="26"/>
  <c r="AB77" i="32"/>
  <c r="AA77" i="32"/>
  <c r="BA74" i="28"/>
  <c r="AQ74" i="28"/>
  <c r="AO74" i="28"/>
  <c r="D77" i="32"/>
  <c r="Q76" i="32"/>
  <c r="G76" i="32"/>
  <c r="I75" i="54"/>
  <c r="AU75" i="54"/>
  <c r="K75" i="54"/>
  <c r="AA75" i="54"/>
  <c r="BS76" i="54"/>
  <c r="BY76" i="54"/>
  <c r="AQ76" i="54"/>
  <c r="BI76" i="54"/>
  <c r="AM76" i="54"/>
  <c r="BO76" i="54"/>
  <c r="G76" i="54"/>
  <c r="AG76" i="54"/>
  <c r="Y76" i="54"/>
  <c r="BU76" i="54"/>
  <c r="AY76" i="54"/>
  <c r="U76" i="54"/>
  <c r="CI76" i="54"/>
  <c r="CG76" i="54"/>
  <c r="A77" i="54"/>
  <c r="W76" i="54"/>
  <c r="AI76" i="54"/>
  <c r="CA76" i="54"/>
  <c r="CM76" i="54"/>
  <c r="AU76" i="54"/>
  <c r="BG76" i="54"/>
  <c r="BM76" i="54"/>
  <c r="BW76" i="54"/>
  <c r="M76" i="54"/>
  <c r="AY73" i="28"/>
  <c r="N76" i="32"/>
  <c r="G76" i="31"/>
  <c r="AN76" i="31"/>
  <c r="AO76" i="31" s="1"/>
  <c r="BE76" i="31"/>
  <c r="M75" i="31"/>
  <c r="CE74" i="28"/>
  <c r="AL77" i="32"/>
  <c r="CI75" i="28"/>
  <c r="AC73" i="26"/>
  <c r="AG73" i="26" s="1"/>
  <c r="W73" i="26"/>
  <c r="AF72" i="26"/>
  <c r="AB73" i="26"/>
  <c r="D74" i="26"/>
  <c r="E74" i="26" s="1"/>
  <c r="H74" i="26"/>
  <c r="CI74" i="28"/>
  <c r="BD73" i="28"/>
  <c r="AW74" i="31"/>
  <c r="AY74" i="28"/>
  <c r="BC74" i="28"/>
  <c r="BG74" i="28" s="1"/>
  <c r="AW74" i="28"/>
  <c r="L75" i="32"/>
  <c r="M77" i="32"/>
  <c r="V77" i="32"/>
  <c r="CI75" i="54"/>
  <c r="W76" i="32"/>
  <c r="L76" i="31"/>
  <c r="M76" i="31" s="1"/>
  <c r="D76" i="31"/>
  <c r="Q76" i="31"/>
  <c r="AA75" i="28"/>
  <c r="AJ75" i="28"/>
  <c r="AE76" i="32"/>
  <c r="AE76" i="31"/>
  <c r="CA74" i="28"/>
  <c r="AQ73" i="28"/>
  <c r="O76" i="31"/>
  <c r="AS74" i="26"/>
  <c r="A76" i="26"/>
  <c r="AW75" i="26"/>
  <c r="AS75" i="26"/>
  <c r="AU73" i="28"/>
  <c r="BO74" i="28"/>
  <c r="BG73" i="28"/>
  <c r="AG72" i="26"/>
  <c r="CG75" i="54"/>
  <c r="N74" i="28"/>
  <c r="BM76" i="31"/>
  <c r="AU77" i="32"/>
  <c r="E75" i="54"/>
  <c r="U75" i="54"/>
  <c r="BS74" i="28"/>
  <c r="H74" i="28"/>
  <c r="Y76" i="31"/>
  <c r="S76" i="31"/>
  <c r="C77" i="32"/>
  <c r="AK75" i="31"/>
  <c r="Q75" i="28"/>
  <c r="AZ74" i="28"/>
  <c r="AM74" i="28"/>
  <c r="AQ77" i="32"/>
  <c r="C75" i="54"/>
  <c r="K76" i="32"/>
  <c r="BE73" i="28"/>
  <c r="P76" i="32"/>
  <c r="L76" i="32" s="1"/>
  <c r="CM75" i="54"/>
  <c r="AD73" i="26"/>
  <c r="AH73" i="26" s="1"/>
  <c r="Y73" i="26"/>
  <c r="AM75" i="54"/>
  <c r="AC75" i="54"/>
  <c r="BM75" i="54"/>
  <c r="BO75" i="54"/>
  <c r="AI72" i="26"/>
  <c r="AD78" i="32"/>
  <c r="A79" i="32"/>
  <c r="V78" i="32"/>
  <c r="AS75" i="54"/>
  <c r="Q75" i="54"/>
  <c r="AO75" i="54"/>
  <c r="BY75" i="54"/>
  <c r="W76" i="31"/>
  <c r="AL76" i="31"/>
  <c r="AM76" i="31" s="1"/>
  <c r="T76" i="32"/>
  <c r="CM74" i="28"/>
  <c r="BF73" i="28"/>
  <c r="AS75" i="31"/>
  <c r="AO75" i="31"/>
  <c r="D76" i="32"/>
  <c r="BW74" i="28"/>
  <c r="AM73" i="28"/>
  <c r="G77" i="32"/>
  <c r="J77" i="32"/>
  <c r="S77" i="32"/>
  <c r="BU75" i="54"/>
  <c r="BE75" i="54"/>
  <c r="S75" i="54"/>
  <c r="O75" i="54"/>
  <c r="BA75" i="54"/>
  <c r="J76" i="31"/>
  <c r="K76" i="31" s="1"/>
  <c r="B76" i="31"/>
  <c r="C76" i="31" s="1"/>
  <c r="AM76" i="32"/>
  <c r="BW75" i="54"/>
  <c r="AU74" i="31"/>
  <c r="I73" i="26"/>
  <c r="W75" i="54"/>
  <c r="S74" i="28"/>
  <c r="BK75" i="54"/>
  <c r="V74" i="26"/>
  <c r="AR77" i="32"/>
  <c r="AQ75" i="54"/>
  <c r="BS75" i="54"/>
  <c r="M75" i="54"/>
  <c r="AI75" i="54"/>
  <c r="I76" i="31"/>
  <c r="CC75" i="54"/>
  <c r="AR76" i="32"/>
  <c r="AV75" i="28"/>
  <c r="BS75" i="28"/>
  <c r="AR75" i="28"/>
  <c r="AS75" i="28" s="1"/>
  <c r="BQ75" i="28"/>
  <c r="A77" i="28"/>
  <c r="BY76" i="28"/>
  <c r="BQ76" i="28"/>
  <c r="E73" i="26"/>
  <c r="G75" i="54"/>
  <c r="K75" i="31"/>
  <c r="S74" i="26"/>
  <c r="Q74" i="26"/>
  <c r="BC76" i="31"/>
  <c r="AE75" i="54"/>
  <c r="AB76" i="32"/>
  <c r="AW75" i="54"/>
  <c r="CA75" i="54"/>
  <c r="BB74" i="28"/>
  <c r="AJ76" i="31"/>
  <c r="BA76" i="31"/>
  <c r="AH76" i="31"/>
  <c r="BI76" i="31"/>
  <c r="AP75" i="31"/>
  <c r="CK75" i="54"/>
  <c r="AT74" i="31"/>
  <c r="AU76" i="32"/>
  <c r="AQ75" i="31"/>
  <c r="AU75" i="31" s="1"/>
  <c r="L75" i="28"/>
  <c r="AF75" i="28"/>
  <c r="AA76" i="31"/>
  <c r="BI75" i="54"/>
  <c r="AJ76" i="32"/>
  <c r="X74" i="26"/>
  <c r="AO74" i="26"/>
  <c r="T74" i="26"/>
  <c r="AY75" i="54"/>
  <c r="AH75" i="28" l="1"/>
  <c r="Q75" i="26"/>
  <c r="I77" i="31"/>
  <c r="AF76" i="28"/>
  <c r="E75" i="28"/>
  <c r="AQ78" i="32"/>
  <c r="CM75" i="28"/>
  <c r="D75" i="26"/>
  <c r="H75" i="26"/>
  <c r="K75" i="26"/>
  <c r="C75" i="26"/>
  <c r="I74" i="26"/>
  <c r="AF73" i="26"/>
  <c r="AA76" i="54"/>
  <c r="Q76" i="54"/>
  <c r="AV75" i="31"/>
  <c r="L77" i="31"/>
  <c r="D77" i="31"/>
  <c r="N76" i="28"/>
  <c r="L76" i="28"/>
  <c r="AP76" i="31"/>
  <c r="AI76" i="31"/>
  <c r="BF74" i="28"/>
  <c r="BW75" i="28"/>
  <c r="AJ77" i="32"/>
  <c r="Q77" i="32"/>
  <c r="O77" i="32" s="1"/>
  <c r="BD74" i="28"/>
  <c r="AR76" i="31"/>
  <c r="A80" i="32"/>
  <c r="S79" i="32"/>
  <c r="AD79" i="32"/>
  <c r="C79" i="32"/>
  <c r="AQ79" i="32"/>
  <c r="S75" i="26"/>
  <c r="BI76" i="28"/>
  <c r="BE76" i="54"/>
  <c r="BI77" i="54"/>
  <c r="G77" i="54"/>
  <c r="CE77" i="54"/>
  <c r="AE77" i="54"/>
  <c r="AY77" i="54"/>
  <c r="Y77" i="54"/>
  <c r="I77" i="54"/>
  <c r="K77" i="54"/>
  <c r="A78" i="54"/>
  <c r="CK77" i="54"/>
  <c r="BQ77" i="54"/>
  <c r="B77" i="31"/>
  <c r="J77" i="31"/>
  <c r="K77" i="31" s="1"/>
  <c r="O77" i="31"/>
  <c r="AH77" i="31"/>
  <c r="AY77" i="31"/>
  <c r="AB74" i="26"/>
  <c r="AF74" i="26" s="1"/>
  <c r="U74" i="26"/>
  <c r="AT75" i="31"/>
  <c r="AQ76" i="31"/>
  <c r="AU76" i="31" s="1"/>
  <c r="AK76" i="31"/>
  <c r="AV76" i="28"/>
  <c r="AW76" i="28" s="1"/>
  <c r="BU76" i="28"/>
  <c r="AU74" i="28"/>
  <c r="AM77" i="32"/>
  <c r="CG76" i="28"/>
  <c r="V76" i="28"/>
  <c r="J78" i="32"/>
  <c r="K78" i="32" s="1"/>
  <c r="S78" i="32"/>
  <c r="Y74" i="26"/>
  <c r="X75" i="26"/>
  <c r="AO75" i="26"/>
  <c r="AU75" i="26"/>
  <c r="N77" i="32"/>
  <c r="BK76" i="54"/>
  <c r="K76" i="54"/>
  <c r="O76" i="32"/>
  <c r="BE74" i="28"/>
  <c r="CC76" i="28"/>
  <c r="AC77" i="31"/>
  <c r="BG77" i="31"/>
  <c r="E76" i="28"/>
  <c r="C76" i="28"/>
  <c r="G74" i="26"/>
  <c r="G75" i="26"/>
  <c r="C78" i="32"/>
  <c r="Q76" i="28"/>
  <c r="V75" i="26"/>
  <c r="AM75" i="26"/>
  <c r="BK75" i="28"/>
  <c r="AS76" i="31"/>
  <c r="AK76" i="54"/>
  <c r="AO76" i="54"/>
  <c r="AW76" i="54"/>
  <c r="CE76" i="54"/>
  <c r="AJ77" i="31"/>
  <c r="Y77" i="31"/>
  <c r="AN76" i="28"/>
  <c r="BM76" i="28"/>
  <c r="BB75" i="28"/>
  <c r="Z75" i="26"/>
  <c r="AQ75" i="26"/>
  <c r="AZ75" i="28"/>
  <c r="BD75" i="28" s="1"/>
  <c r="AK75" i="28"/>
  <c r="AC76" i="54"/>
  <c r="CK76" i="54"/>
  <c r="P77" i="32"/>
  <c r="L77" i="32" s="1"/>
  <c r="AN77" i="31"/>
  <c r="AG77" i="31"/>
  <c r="S76" i="54"/>
  <c r="F78" i="32"/>
  <c r="S75" i="28"/>
  <c r="AL78" i="32"/>
  <c r="AA78" i="32"/>
  <c r="M75" i="26"/>
  <c r="T75" i="26"/>
  <c r="AK75" i="26"/>
  <c r="E76" i="31"/>
  <c r="J74" i="28"/>
  <c r="J75" i="28"/>
  <c r="AE76" i="54"/>
  <c r="AE74" i="26"/>
  <c r="AA74" i="26"/>
  <c r="AI78" i="32"/>
  <c r="A77" i="26"/>
  <c r="M76" i="26"/>
  <c r="S76" i="26"/>
  <c r="M77" i="31"/>
  <c r="AS76" i="54"/>
  <c r="E76" i="54"/>
  <c r="BQ76" i="54"/>
  <c r="BA76" i="54"/>
  <c r="BC76" i="54"/>
  <c r="CC76" i="54"/>
  <c r="BI77" i="31"/>
  <c r="AL77" i="31"/>
  <c r="BC77" i="31"/>
  <c r="AA76" i="28"/>
  <c r="AJ76" i="28"/>
  <c r="AK76" i="28" s="1"/>
  <c r="H75" i="28"/>
  <c r="AD74" i="26"/>
  <c r="AH74" i="26" s="1"/>
  <c r="N75" i="28"/>
  <c r="CK76" i="28"/>
  <c r="AR76" i="28"/>
  <c r="A78" i="28"/>
  <c r="CG77" i="28"/>
  <c r="L77" i="28"/>
  <c r="BC75" i="28"/>
  <c r="AW75" i="28"/>
  <c r="AC74" i="26"/>
  <c r="W74" i="26"/>
  <c r="K77" i="32"/>
  <c r="M78" i="32"/>
  <c r="AT78" i="32"/>
  <c r="T77" i="32"/>
  <c r="AY75" i="26"/>
  <c r="O75" i="26"/>
  <c r="W77" i="32"/>
  <c r="AW75" i="31"/>
  <c r="CA75" i="28"/>
  <c r="I76" i="54"/>
  <c r="C76" i="54"/>
  <c r="O76" i="54"/>
  <c r="BA75" i="28"/>
  <c r="AO75" i="28"/>
  <c r="E77" i="31"/>
  <c r="S78" i="31"/>
  <c r="BG78" i="31"/>
  <c r="A79" i="31"/>
  <c r="AC78" i="31"/>
  <c r="AE77" i="31"/>
  <c r="AH76" i="28" l="1"/>
  <c r="X76" i="28"/>
  <c r="AC76" i="28"/>
  <c r="AJ78" i="31"/>
  <c r="BA78" i="31"/>
  <c r="AG74" i="26"/>
  <c r="AF77" i="28"/>
  <c r="V77" i="28"/>
  <c r="Z76" i="26"/>
  <c r="AQ76" i="26"/>
  <c r="A78" i="26"/>
  <c r="C77" i="26"/>
  <c r="K77" i="26"/>
  <c r="AQ77" i="26"/>
  <c r="AO77" i="26"/>
  <c r="S77" i="26"/>
  <c r="AM77" i="26"/>
  <c r="Q77" i="26"/>
  <c r="AS77" i="26"/>
  <c r="AU77" i="26"/>
  <c r="AI74" i="26"/>
  <c r="Q78" i="32"/>
  <c r="AC75" i="26"/>
  <c r="W75" i="26"/>
  <c r="AE78" i="32"/>
  <c r="CA78" i="54"/>
  <c r="AC78" i="54"/>
  <c r="S78" i="54"/>
  <c r="Q78" i="54"/>
  <c r="AI78" i="54"/>
  <c r="AO78" i="54"/>
  <c r="AM78" i="54"/>
  <c r="AA78" i="54"/>
  <c r="AE78" i="54"/>
  <c r="BG78" i="54"/>
  <c r="G78" i="54"/>
  <c r="C78" i="54"/>
  <c r="O78" i="54"/>
  <c r="K78" i="54"/>
  <c r="I78" i="54"/>
  <c r="CI78" i="54"/>
  <c r="CC78" i="54"/>
  <c r="BE78" i="54"/>
  <c r="AQ78" i="54"/>
  <c r="A79" i="54"/>
  <c r="BS78" i="54"/>
  <c r="AK78" i="54"/>
  <c r="BK78" i="54"/>
  <c r="AY78" i="54"/>
  <c r="W78" i="54"/>
  <c r="BM78" i="54"/>
  <c r="AU78" i="54"/>
  <c r="AG77" i="54"/>
  <c r="BW77" i="54"/>
  <c r="BY77" i="54"/>
  <c r="BM77" i="54"/>
  <c r="J79" i="32"/>
  <c r="CA76" i="28"/>
  <c r="BC77" i="54"/>
  <c r="AR78" i="32"/>
  <c r="AE78" i="31"/>
  <c r="AJ77" i="28"/>
  <c r="BK77" i="28"/>
  <c r="BI77" i="28"/>
  <c r="AR77" i="31"/>
  <c r="AY76" i="26"/>
  <c r="AS76" i="26"/>
  <c r="AU76" i="26"/>
  <c r="AM75" i="28"/>
  <c r="AE75" i="26"/>
  <c r="BO76" i="28"/>
  <c r="AW76" i="26"/>
  <c r="P78" i="32"/>
  <c r="L78" i="32" s="1"/>
  <c r="W77" i="54"/>
  <c r="Q77" i="54"/>
  <c r="M77" i="54"/>
  <c r="AM79" i="32"/>
  <c r="G78" i="32"/>
  <c r="AL79" i="32"/>
  <c r="AU77" i="54"/>
  <c r="BY77" i="28"/>
  <c r="BI78" i="31"/>
  <c r="AN78" i="31"/>
  <c r="BE78" i="31"/>
  <c r="CE77" i="28"/>
  <c r="CK77" i="28"/>
  <c r="H76" i="26"/>
  <c r="D76" i="26"/>
  <c r="K76" i="26"/>
  <c r="AM77" i="31"/>
  <c r="AD75" i="26"/>
  <c r="AH75" i="26" s="1"/>
  <c r="AA77" i="54"/>
  <c r="AO77" i="54"/>
  <c r="AC77" i="54"/>
  <c r="AW77" i="54"/>
  <c r="BO77" i="54"/>
  <c r="F79" i="32"/>
  <c r="V80" i="32"/>
  <c r="A81" i="32"/>
  <c r="AL80" i="32"/>
  <c r="AQ80" i="32"/>
  <c r="AT80" i="32"/>
  <c r="CC77" i="28"/>
  <c r="H76" i="28"/>
  <c r="AQ75" i="28"/>
  <c r="AW76" i="31"/>
  <c r="CI76" i="28"/>
  <c r="G77" i="31"/>
  <c r="AC78" i="28"/>
  <c r="AU76" i="28"/>
  <c r="BB76" i="28"/>
  <c r="AS76" i="28"/>
  <c r="AJ78" i="32"/>
  <c r="Y78" i="31"/>
  <c r="T78" i="32"/>
  <c r="S76" i="28"/>
  <c r="C77" i="31"/>
  <c r="BG77" i="54"/>
  <c r="E77" i="54"/>
  <c r="CM77" i="54"/>
  <c r="AI77" i="54"/>
  <c r="CC77" i="54"/>
  <c r="AU79" i="32"/>
  <c r="AT79" i="32"/>
  <c r="AK77" i="54"/>
  <c r="L78" i="31"/>
  <c r="D78" i="31"/>
  <c r="E78" i="31" s="1"/>
  <c r="Q78" i="31"/>
  <c r="BG79" i="31"/>
  <c r="BA79" i="31"/>
  <c r="AY79" i="31"/>
  <c r="AG79" i="31"/>
  <c r="BK79" i="31"/>
  <c r="A80" i="31"/>
  <c r="BI79" i="31"/>
  <c r="W79" i="31"/>
  <c r="AN77" i="28"/>
  <c r="Q76" i="26"/>
  <c r="AL78" i="31"/>
  <c r="BC78" i="31"/>
  <c r="O76" i="26"/>
  <c r="BG75" i="28"/>
  <c r="U78" i="31"/>
  <c r="AA75" i="26"/>
  <c r="AM76" i="26"/>
  <c r="AU75" i="28"/>
  <c r="AP77" i="31"/>
  <c r="AI77" i="31"/>
  <c r="BE77" i="54"/>
  <c r="BU77" i="54"/>
  <c r="AQ77" i="54"/>
  <c r="AA79" i="32"/>
  <c r="BF75" i="28"/>
  <c r="AT76" i="31"/>
  <c r="C76" i="26"/>
  <c r="W78" i="32"/>
  <c r="AG78" i="31"/>
  <c r="BE75" i="28"/>
  <c r="AY75" i="28"/>
  <c r="AV77" i="28"/>
  <c r="AW77" i="28" s="1"/>
  <c r="BU77" i="28"/>
  <c r="A79" i="28"/>
  <c r="BY78" i="28"/>
  <c r="L78" i="28"/>
  <c r="Q78" i="28"/>
  <c r="T76" i="26"/>
  <c r="AK76" i="26"/>
  <c r="D78" i="32"/>
  <c r="AB78" i="32"/>
  <c r="BM77" i="28"/>
  <c r="BK76" i="28"/>
  <c r="BS76" i="28"/>
  <c r="AY76" i="28"/>
  <c r="BC76" i="28"/>
  <c r="S77" i="54"/>
  <c r="C77" i="54"/>
  <c r="CA77" i="54"/>
  <c r="M79" i="32"/>
  <c r="V79" i="32"/>
  <c r="AV76" i="31"/>
  <c r="CE76" i="28"/>
  <c r="I75" i="26"/>
  <c r="J78" i="31"/>
  <c r="B78" i="31"/>
  <c r="O78" i="31"/>
  <c r="AR77" i="28"/>
  <c r="AZ76" i="28"/>
  <c r="V76" i="26"/>
  <c r="AB75" i="26"/>
  <c r="U75" i="26"/>
  <c r="AM78" i="32"/>
  <c r="BW76" i="28"/>
  <c r="BK77" i="54"/>
  <c r="AS77" i="54"/>
  <c r="AM77" i="54"/>
  <c r="CI77" i="54"/>
  <c r="CM76" i="28"/>
  <c r="BQ77" i="28"/>
  <c r="AI79" i="32"/>
  <c r="BM78" i="31"/>
  <c r="W78" i="31"/>
  <c r="AH78" i="31"/>
  <c r="AY78" i="31"/>
  <c r="BK78" i="31"/>
  <c r="AA78" i="31"/>
  <c r="N78" i="32"/>
  <c r="AU78" i="32"/>
  <c r="E77" i="28"/>
  <c r="C77" i="28"/>
  <c r="Q77" i="28"/>
  <c r="X76" i="26"/>
  <c r="AA77" i="28"/>
  <c r="AS77" i="31"/>
  <c r="AO77" i="31"/>
  <c r="BA76" i="28"/>
  <c r="AO76" i="28"/>
  <c r="AQ77" i="31"/>
  <c r="AK77" i="31"/>
  <c r="AO76" i="26"/>
  <c r="BS77" i="54"/>
  <c r="U77" i="54"/>
  <c r="O77" i="54"/>
  <c r="BA77" i="54"/>
  <c r="CG77" i="54"/>
  <c r="Y75" i="26"/>
  <c r="E75" i="26"/>
  <c r="AH78" i="28" l="1"/>
  <c r="AH77" i="28"/>
  <c r="AC77" i="28"/>
  <c r="X77" i="28"/>
  <c r="E78" i="28"/>
  <c r="C78" i="28"/>
  <c r="BD76" i="28"/>
  <c r="K78" i="31"/>
  <c r="BE79" i="31"/>
  <c r="X78" i="28"/>
  <c r="U79" i="31"/>
  <c r="M78" i="31"/>
  <c r="BF76" i="28"/>
  <c r="S81" i="32"/>
  <c r="A82" i="32"/>
  <c r="C81" i="32"/>
  <c r="AL81" i="32"/>
  <c r="AT81" i="32"/>
  <c r="Y76" i="26"/>
  <c r="CM78" i="54"/>
  <c r="AG75" i="26"/>
  <c r="H77" i="26"/>
  <c r="D77" i="26"/>
  <c r="AJ78" i="28"/>
  <c r="I78" i="31"/>
  <c r="BO78" i="28"/>
  <c r="AN78" i="28"/>
  <c r="H77" i="28"/>
  <c r="I79" i="31"/>
  <c r="G78" i="31"/>
  <c r="AI78" i="31"/>
  <c r="AI80" i="32"/>
  <c r="Y79" i="31"/>
  <c r="CA77" i="28"/>
  <c r="AG78" i="54"/>
  <c r="BQ78" i="54"/>
  <c r="BC78" i="54"/>
  <c r="AW77" i="26"/>
  <c r="AY77" i="26"/>
  <c r="M77" i="26"/>
  <c r="AV77" i="31"/>
  <c r="G76" i="26"/>
  <c r="S77" i="28"/>
  <c r="AL79" i="31"/>
  <c r="AM79" i="31" s="1"/>
  <c r="AH79" i="31"/>
  <c r="AI79" i="31" s="1"/>
  <c r="F80" i="32"/>
  <c r="AW78" i="54"/>
  <c r="AS78" i="31"/>
  <c r="AO78" i="31"/>
  <c r="AQ76" i="28"/>
  <c r="S80" i="32"/>
  <c r="CK78" i="54"/>
  <c r="BA78" i="54"/>
  <c r="O78" i="32"/>
  <c r="O77" i="26"/>
  <c r="BW77" i="28"/>
  <c r="AR78" i="31"/>
  <c r="AA78" i="28"/>
  <c r="AP78" i="31"/>
  <c r="AT78" i="31" s="1"/>
  <c r="AC76" i="26"/>
  <c r="W76" i="26"/>
  <c r="H78" i="28"/>
  <c r="B79" i="31"/>
  <c r="C79" i="31" s="1"/>
  <c r="J79" i="31"/>
  <c r="O79" i="31"/>
  <c r="AA79" i="31"/>
  <c r="W80" i="32"/>
  <c r="M80" i="32"/>
  <c r="Q79" i="32"/>
  <c r="G79" i="32"/>
  <c r="Y78" i="54"/>
  <c r="CE78" i="54"/>
  <c r="AI75" i="26"/>
  <c r="G77" i="26"/>
  <c r="AE79" i="32"/>
  <c r="BE76" i="28"/>
  <c r="AW77" i="31"/>
  <c r="J76" i="28"/>
  <c r="A80" i="28"/>
  <c r="Q79" i="28"/>
  <c r="BI79" i="28"/>
  <c r="L79" i="28"/>
  <c r="AA79" i="28"/>
  <c r="BI78" i="28"/>
  <c r="AM78" i="31"/>
  <c r="CG78" i="28"/>
  <c r="AD76" i="26"/>
  <c r="BM78" i="28"/>
  <c r="AF75" i="26"/>
  <c r="N79" i="32"/>
  <c r="BC79" i="31"/>
  <c r="S79" i="31"/>
  <c r="AJ79" i="32"/>
  <c r="V78" i="28"/>
  <c r="G79" i="31"/>
  <c r="J80" i="32"/>
  <c r="K80" i="32" s="1"/>
  <c r="E76" i="26"/>
  <c r="AZ77" i="28"/>
  <c r="AK77" i="28"/>
  <c r="AR79" i="32"/>
  <c r="CG78" i="54"/>
  <c r="BU78" i="54"/>
  <c r="BY78" i="54"/>
  <c r="V77" i="26"/>
  <c r="A79" i="26"/>
  <c r="BB77" i="28"/>
  <c r="AS77" i="28"/>
  <c r="AU77" i="31"/>
  <c r="P79" i="32"/>
  <c r="L79" i="32" s="1"/>
  <c r="N77" i="28"/>
  <c r="W79" i="32"/>
  <c r="AB76" i="26"/>
  <c r="AV78" i="28"/>
  <c r="AR78" i="28"/>
  <c r="AS78" i="28" s="1"/>
  <c r="BQ78" i="28"/>
  <c r="BC77" i="28"/>
  <c r="AT77" i="31"/>
  <c r="BA77" i="28"/>
  <c r="BE77" i="28" s="1"/>
  <c r="AO77" i="28"/>
  <c r="A81" i="31"/>
  <c r="BE80" i="31"/>
  <c r="L79" i="31"/>
  <c r="D79" i="31"/>
  <c r="Q79" i="31"/>
  <c r="C80" i="32"/>
  <c r="I76" i="26"/>
  <c r="AF78" i="28"/>
  <c r="D79" i="32"/>
  <c r="BO77" i="28"/>
  <c r="K79" i="32"/>
  <c r="AU79" i="54"/>
  <c r="A80" i="54"/>
  <c r="BI78" i="54"/>
  <c r="AC79" i="31"/>
  <c r="AN79" i="31"/>
  <c r="AJ79" i="31"/>
  <c r="AA80" i="32"/>
  <c r="CM77" i="28"/>
  <c r="E78" i="54"/>
  <c r="M78" i="54"/>
  <c r="U76" i="26"/>
  <c r="T77" i="26"/>
  <c r="AK77" i="26"/>
  <c r="X77" i="26"/>
  <c r="AM76" i="28"/>
  <c r="BS77" i="28"/>
  <c r="C78" i="31"/>
  <c r="BG76" i="28"/>
  <c r="AB79" i="32"/>
  <c r="CK78" i="28"/>
  <c r="BM79" i="31"/>
  <c r="CC78" i="28"/>
  <c r="BU78" i="28"/>
  <c r="AD80" i="32"/>
  <c r="AE79" i="31"/>
  <c r="T79" i="32"/>
  <c r="AS78" i="54"/>
  <c r="BO78" i="54"/>
  <c r="BW78" i="54"/>
  <c r="U78" i="54"/>
  <c r="CI77" i="28"/>
  <c r="Z77" i="26"/>
  <c r="AE76" i="26"/>
  <c r="AI76" i="26" s="1"/>
  <c r="AA76" i="26"/>
  <c r="AQ78" i="31"/>
  <c r="AK78" i="31"/>
  <c r="AE80" i="32" l="1"/>
  <c r="BE79" i="54"/>
  <c r="AW80" i="54"/>
  <c r="AM80" i="54"/>
  <c r="W80" i="54"/>
  <c r="CM80" i="54"/>
  <c r="CK80" i="54"/>
  <c r="AK80" i="54"/>
  <c r="AG80" i="54"/>
  <c r="BA80" i="54"/>
  <c r="Y80" i="54"/>
  <c r="AY80" i="54"/>
  <c r="BG80" i="54"/>
  <c r="A81" i="54"/>
  <c r="Q80" i="54"/>
  <c r="CG80" i="54"/>
  <c r="K80" i="54"/>
  <c r="BQ80" i="54"/>
  <c r="C80" i="54"/>
  <c r="CE80" i="54"/>
  <c r="AU80" i="54"/>
  <c r="AA80" i="54"/>
  <c r="BW80" i="54"/>
  <c r="AA80" i="31"/>
  <c r="AE77" i="26"/>
  <c r="AI77" i="26" s="1"/>
  <c r="AA77" i="26"/>
  <c r="AD77" i="26"/>
  <c r="AQ79" i="31"/>
  <c r="AU79" i="31" s="1"/>
  <c r="AK79" i="31"/>
  <c r="AI79" i="54"/>
  <c r="BK79" i="54"/>
  <c r="BY79" i="54"/>
  <c r="BO79" i="54"/>
  <c r="I80" i="54"/>
  <c r="I79" i="54"/>
  <c r="AQ79" i="54"/>
  <c r="P80" i="32"/>
  <c r="L80" i="32" s="1"/>
  <c r="AE80" i="31"/>
  <c r="AH80" i="31"/>
  <c r="AY80" i="31"/>
  <c r="AJ80" i="31"/>
  <c r="BA80" i="31"/>
  <c r="BB78" i="28"/>
  <c r="BF78" i="28" s="1"/>
  <c r="AU78" i="26"/>
  <c r="K79" i="54"/>
  <c r="Y77" i="26"/>
  <c r="D80" i="32"/>
  <c r="AZ78" i="28"/>
  <c r="AK78" i="28"/>
  <c r="E77" i="26"/>
  <c r="D81" i="32"/>
  <c r="AS79" i="54"/>
  <c r="CM78" i="28"/>
  <c r="AU78" i="31"/>
  <c r="AB77" i="26"/>
  <c r="U77" i="26"/>
  <c r="AS79" i="31"/>
  <c r="AO79" i="31"/>
  <c r="U79" i="54"/>
  <c r="S80" i="54"/>
  <c r="S79" i="54"/>
  <c r="BQ79" i="54"/>
  <c r="CM79" i="54"/>
  <c r="BW79" i="54"/>
  <c r="Q79" i="54"/>
  <c r="AN80" i="31"/>
  <c r="S80" i="31"/>
  <c r="BM80" i="31"/>
  <c r="Q78" i="26"/>
  <c r="S78" i="26"/>
  <c r="AC77" i="26"/>
  <c r="W77" i="26"/>
  <c r="AF76" i="26"/>
  <c r="AH76" i="26"/>
  <c r="C79" i="28"/>
  <c r="O79" i="32"/>
  <c r="Q80" i="32"/>
  <c r="O80" i="32" s="1"/>
  <c r="AY79" i="54"/>
  <c r="BA78" i="28"/>
  <c r="AO78" i="28"/>
  <c r="BK78" i="28"/>
  <c r="I77" i="26"/>
  <c r="AA79" i="54"/>
  <c r="AB81" i="32"/>
  <c r="AA81" i="32"/>
  <c r="S78" i="28"/>
  <c r="BA79" i="54"/>
  <c r="CI79" i="54"/>
  <c r="AR80" i="32"/>
  <c r="BG80" i="31"/>
  <c r="AL80" i="31"/>
  <c r="BC80" i="31"/>
  <c r="BC78" i="28"/>
  <c r="AW78" i="28"/>
  <c r="T78" i="26"/>
  <c r="AK78" i="26"/>
  <c r="AW78" i="26"/>
  <c r="BD77" i="28"/>
  <c r="AU80" i="32"/>
  <c r="AN79" i="28"/>
  <c r="BM79" i="28"/>
  <c r="BY79" i="28"/>
  <c r="AG76" i="26"/>
  <c r="AT82" i="32"/>
  <c r="A83" i="32"/>
  <c r="F82" i="32"/>
  <c r="M79" i="31"/>
  <c r="AM80" i="32"/>
  <c r="AC79" i="54"/>
  <c r="CK79" i="54"/>
  <c r="W79" i="54"/>
  <c r="BG79" i="54"/>
  <c r="Y80" i="31"/>
  <c r="D80" i="31"/>
  <c r="L80" i="31"/>
  <c r="M80" i="31" s="1"/>
  <c r="Q80" i="31"/>
  <c r="AU77" i="28"/>
  <c r="X78" i="26"/>
  <c r="Y78" i="26" s="1"/>
  <c r="AO78" i="26"/>
  <c r="CE79" i="28"/>
  <c r="CC79" i="28"/>
  <c r="CK79" i="28"/>
  <c r="A81" i="28"/>
  <c r="AF80" i="28"/>
  <c r="C80" i="28"/>
  <c r="L80" i="28"/>
  <c r="CE79" i="54"/>
  <c r="AK79" i="54"/>
  <c r="AV78" i="31"/>
  <c r="O78" i="26"/>
  <c r="AE79" i="54"/>
  <c r="I80" i="31"/>
  <c r="J81" i="32"/>
  <c r="BU79" i="54"/>
  <c r="C79" i="54"/>
  <c r="CC79" i="54"/>
  <c r="E79" i="31"/>
  <c r="AG81" i="31"/>
  <c r="U81" i="31"/>
  <c r="BE81" i="31"/>
  <c r="BK81" i="31"/>
  <c r="A82" i="31"/>
  <c r="BC81" i="31"/>
  <c r="Y81" i="31"/>
  <c r="O81" i="31"/>
  <c r="BI80" i="31"/>
  <c r="BG77" i="28"/>
  <c r="BW78" i="28"/>
  <c r="BF77" i="28"/>
  <c r="Z78" i="26"/>
  <c r="AQ78" i="26"/>
  <c r="V78" i="26"/>
  <c r="W78" i="26" s="1"/>
  <c r="AM78" i="26"/>
  <c r="AM77" i="28"/>
  <c r="V79" i="28"/>
  <c r="H79" i="28"/>
  <c r="AW79" i="54"/>
  <c r="N78" i="28"/>
  <c r="AJ80" i="32"/>
  <c r="AE81" i="32"/>
  <c r="AD81" i="32"/>
  <c r="K79" i="31"/>
  <c r="BS79" i="54"/>
  <c r="AM79" i="54"/>
  <c r="U80" i="31"/>
  <c r="C78" i="26"/>
  <c r="AY78" i="26"/>
  <c r="CI78" i="28"/>
  <c r="AC79" i="28"/>
  <c r="AJ79" i="28"/>
  <c r="CE78" i="28"/>
  <c r="BC79" i="54"/>
  <c r="AP79" i="31"/>
  <c r="G79" i="54"/>
  <c r="F81" i="32"/>
  <c r="W81" i="32"/>
  <c r="M81" i="32"/>
  <c r="V81" i="32"/>
  <c r="AF79" i="28"/>
  <c r="CA78" i="28"/>
  <c r="AO79" i="54"/>
  <c r="CA79" i="54"/>
  <c r="BK80" i="31"/>
  <c r="B80" i="31"/>
  <c r="J80" i="31"/>
  <c r="O80" i="31"/>
  <c r="AS78" i="26"/>
  <c r="AC80" i="31"/>
  <c r="T80" i="32"/>
  <c r="AV79" i="28"/>
  <c r="BU79" i="28"/>
  <c r="CG79" i="28"/>
  <c r="AQ77" i="28"/>
  <c r="AW78" i="31"/>
  <c r="AR79" i="31"/>
  <c r="M78" i="26"/>
  <c r="J77" i="28"/>
  <c r="AQ81" i="32"/>
  <c r="AI81" i="32"/>
  <c r="CG79" i="54"/>
  <c r="E79" i="54"/>
  <c r="M79" i="54"/>
  <c r="BI79" i="54"/>
  <c r="AB80" i="32"/>
  <c r="O79" i="54"/>
  <c r="AG79" i="54"/>
  <c r="BM79" i="54"/>
  <c r="AG80" i="31"/>
  <c r="W80" i="31"/>
  <c r="D78" i="26"/>
  <c r="H78" i="26"/>
  <c r="K78" i="26"/>
  <c r="A80" i="26"/>
  <c r="AY79" i="26"/>
  <c r="K79" i="26"/>
  <c r="AR79" i="28"/>
  <c r="BQ79" i="28"/>
  <c r="Y79" i="54"/>
  <c r="G80" i="32"/>
  <c r="N80" i="32"/>
  <c r="AY77" i="28"/>
  <c r="BS78" i="28"/>
  <c r="X79" i="28" l="1"/>
  <c r="AH79" i="28"/>
  <c r="G81" i="31"/>
  <c r="AR81" i="32"/>
  <c r="AZ79" i="28"/>
  <c r="AE78" i="26"/>
  <c r="AC81" i="31"/>
  <c r="W81" i="31"/>
  <c r="T81" i="32"/>
  <c r="BS80" i="28"/>
  <c r="AR80" i="28"/>
  <c r="AV80" i="28"/>
  <c r="BU80" i="28"/>
  <c r="AD82" i="32"/>
  <c r="AG77" i="26"/>
  <c r="O80" i="54"/>
  <c r="BY80" i="54"/>
  <c r="AS79" i="26"/>
  <c r="C80" i="31"/>
  <c r="AJ81" i="31"/>
  <c r="BA81" i="31"/>
  <c r="BY80" i="28"/>
  <c r="Q80" i="28"/>
  <c r="AD78" i="26"/>
  <c r="C82" i="32"/>
  <c r="O79" i="26"/>
  <c r="BA79" i="28"/>
  <c r="AW79" i="31"/>
  <c r="AM78" i="28"/>
  <c r="AU79" i="26"/>
  <c r="AP80" i="31"/>
  <c r="AT80" i="31" s="1"/>
  <c r="AI80" i="31"/>
  <c r="BS80" i="54"/>
  <c r="BU80" i="54"/>
  <c r="D79" i="26"/>
  <c r="E79" i="26" s="1"/>
  <c r="H79" i="26"/>
  <c r="I79" i="26" s="1"/>
  <c r="BK79" i="28"/>
  <c r="S79" i="28"/>
  <c r="Z79" i="26"/>
  <c r="AA79" i="26" s="1"/>
  <c r="X79" i="26"/>
  <c r="AO79" i="26"/>
  <c r="AV79" i="31"/>
  <c r="BC79" i="28"/>
  <c r="AW79" i="28"/>
  <c r="N81" i="32"/>
  <c r="AC78" i="26"/>
  <c r="L81" i="31"/>
  <c r="D81" i="31"/>
  <c r="AE81" i="31"/>
  <c r="K81" i="32"/>
  <c r="AU81" i="32"/>
  <c r="N80" i="28"/>
  <c r="AU78" i="28"/>
  <c r="AR80" i="31"/>
  <c r="AM80" i="31"/>
  <c r="BE78" i="28"/>
  <c r="BD78" i="28"/>
  <c r="CI80" i="54"/>
  <c r="BK80" i="54"/>
  <c r="AE80" i="54"/>
  <c r="E80" i="31"/>
  <c r="BS79" i="28"/>
  <c r="AJ81" i="32"/>
  <c r="C79" i="26"/>
  <c r="AQ79" i="26"/>
  <c r="AL81" i="31"/>
  <c r="X80" i="28"/>
  <c r="Q81" i="31"/>
  <c r="AL82" i="32"/>
  <c r="AA81" i="31"/>
  <c r="AQ80" i="31"/>
  <c r="AU80" i="31" s="1"/>
  <c r="AK80" i="31"/>
  <c r="AI80" i="54"/>
  <c r="BC80" i="54"/>
  <c r="BE80" i="54"/>
  <c r="M79" i="26"/>
  <c r="E78" i="26"/>
  <c r="A83" i="31"/>
  <c r="S82" i="31"/>
  <c r="Q82" i="31"/>
  <c r="AY82" i="31"/>
  <c r="AG82" i="31"/>
  <c r="G82" i="31"/>
  <c r="AN81" i="31"/>
  <c r="AN80" i="28"/>
  <c r="AJ80" i="28"/>
  <c r="AK80" i="28" s="1"/>
  <c r="BI80" i="28"/>
  <c r="G82" i="32"/>
  <c r="CA79" i="28"/>
  <c r="P81" i="32"/>
  <c r="AK79" i="28"/>
  <c r="G78" i="26"/>
  <c r="G79" i="26"/>
  <c r="CC80" i="54"/>
  <c r="BE81" i="54"/>
  <c r="A82" i="54"/>
  <c r="BW81" i="54"/>
  <c r="BQ80" i="28"/>
  <c r="T79" i="26"/>
  <c r="AK79" i="26"/>
  <c r="A81" i="26"/>
  <c r="AM80" i="26"/>
  <c r="AK80" i="26"/>
  <c r="AW80" i="26"/>
  <c r="S80" i="26"/>
  <c r="AO80" i="26"/>
  <c r="AU80" i="26"/>
  <c r="G80" i="31"/>
  <c r="J78" i="28"/>
  <c r="N79" i="28"/>
  <c r="AH81" i="31"/>
  <c r="AY81" i="31"/>
  <c r="AC80" i="28"/>
  <c r="AA80" i="28"/>
  <c r="A82" i="28"/>
  <c r="CK81" i="28"/>
  <c r="BU81" i="28"/>
  <c r="S83" i="32"/>
  <c r="A84" i="32"/>
  <c r="AA83" i="32"/>
  <c r="BM80" i="28"/>
  <c r="BG78" i="28"/>
  <c r="I78" i="26"/>
  <c r="AO79" i="28"/>
  <c r="E79" i="28"/>
  <c r="S79" i="26"/>
  <c r="BM81" i="31"/>
  <c r="CM79" i="28"/>
  <c r="AA78" i="26"/>
  <c r="BM80" i="54"/>
  <c r="BO80" i="54"/>
  <c r="E80" i="54"/>
  <c r="M80" i="54"/>
  <c r="V80" i="28"/>
  <c r="AM81" i="32"/>
  <c r="BB79" i="28"/>
  <c r="AS79" i="28"/>
  <c r="CI79" i="28"/>
  <c r="Q81" i="32"/>
  <c r="O81" i="32" s="1"/>
  <c r="G81" i="32"/>
  <c r="AT79" i="31"/>
  <c r="BI81" i="31"/>
  <c r="S81" i="31"/>
  <c r="K80" i="31"/>
  <c r="CK80" i="28"/>
  <c r="AH80" i="28"/>
  <c r="M82" i="32"/>
  <c r="V82" i="32"/>
  <c r="J82" i="32"/>
  <c r="S82" i="32"/>
  <c r="AY78" i="28"/>
  <c r="BG81" i="31"/>
  <c r="AS80" i="31"/>
  <c r="AO80" i="31"/>
  <c r="AH77" i="26"/>
  <c r="AQ80" i="54"/>
  <c r="BI80" i="54"/>
  <c r="G80" i="54"/>
  <c r="CA80" i="54"/>
  <c r="Q79" i="26"/>
  <c r="V79" i="26"/>
  <c r="AM79" i="26"/>
  <c r="B81" i="31"/>
  <c r="J81" i="31"/>
  <c r="CG80" i="28"/>
  <c r="CC80" i="28"/>
  <c r="AQ82" i="32"/>
  <c r="BO79" i="28"/>
  <c r="AW79" i="26"/>
  <c r="AB78" i="26"/>
  <c r="U78" i="26"/>
  <c r="AA82" i="32"/>
  <c r="AF77" i="26"/>
  <c r="AC80" i="54"/>
  <c r="AS80" i="54"/>
  <c r="U80" i="54"/>
  <c r="AO80" i="54"/>
  <c r="AI82" i="32"/>
  <c r="BW79" i="28"/>
  <c r="AQ78" i="28"/>
  <c r="G80" i="26" l="1"/>
  <c r="AW80" i="31"/>
  <c r="AU82" i="32"/>
  <c r="CI81" i="28"/>
  <c r="CG81" i="28"/>
  <c r="AY80" i="26"/>
  <c r="A82" i="26"/>
  <c r="AQ81" i="26"/>
  <c r="AO81" i="26"/>
  <c r="AY81" i="26"/>
  <c r="AK81" i="26"/>
  <c r="S81" i="26"/>
  <c r="BA81" i="54"/>
  <c r="AE81" i="54"/>
  <c r="W81" i="54"/>
  <c r="CG81" i="54"/>
  <c r="CC81" i="54"/>
  <c r="CA81" i="54"/>
  <c r="AJ82" i="31"/>
  <c r="J82" i="31"/>
  <c r="B82" i="31"/>
  <c r="C82" i="31" s="1"/>
  <c r="O82" i="31"/>
  <c r="AM82" i="32"/>
  <c r="BI82" i="31"/>
  <c r="C83" i="32"/>
  <c r="AG78" i="26"/>
  <c r="BM82" i="31"/>
  <c r="CE80" i="28"/>
  <c r="AC79" i="26"/>
  <c r="W79" i="26"/>
  <c r="K82" i="32"/>
  <c r="G83" i="32"/>
  <c r="F83" i="32"/>
  <c r="AF81" i="28"/>
  <c r="AB83" i="32"/>
  <c r="J83" i="32"/>
  <c r="T83" i="32"/>
  <c r="AJ81" i="28"/>
  <c r="BI81" i="28"/>
  <c r="AP81" i="31"/>
  <c r="AI81" i="31"/>
  <c r="V80" i="26"/>
  <c r="Q81" i="54"/>
  <c r="BC81" i="54"/>
  <c r="CM81" i="54"/>
  <c r="BY81" i="54"/>
  <c r="E81" i="54"/>
  <c r="BQ81" i="54"/>
  <c r="AZ80" i="28"/>
  <c r="BD80" i="28" s="1"/>
  <c r="BE82" i="31"/>
  <c r="AL82" i="31"/>
  <c r="AM82" i="31" s="1"/>
  <c r="E81" i="31"/>
  <c r="AD79" i="26"/>
  <c r="AH79" i="26" s="1"/>
  <c r="Y79" i="26"/>
  <c r="BB80" i="28"/>
  <c r="BF80" i="28" s="1"/>
  <c r="AS80" i="28"/>
  <c r="AM79" i="28"/>
  <c r="CA80" i="28"/>
  <c r="Y82" i="31"/>
  <c r="AI83" i="32"/>
  <c r="C81" i="31"/>
  <c r="W82" i="32"/>
  <c r="BF79" i="28"/>
  <c r="F84" i="32"/>
  <c r="AL84" i="32"/>
  <c r="A85" i="32"/>
  <c r="AI84" i="32"/>
  <c r="C84" i="32"/>
  <c r="AQ84" i="32"/>
  <c r="AV81" i="28"/>
  <c r="AQ80" i="26"/>
  <c r="X80" i="26"/>
  <c r="BM81" i="54"/>
  <c r="C81" i="54"/>
  <c r="K81" i="54"/>
  <c r="S81" i="54"/>
  <c r="AQ81" i="54"/>
  <c r="AY81" i="54"/>
  <c r="L81" i="32"/>
  <c r="BM81" i="28"/>
  <c r="AS81" i="31"/>
  <c r="AO81" i="31"/>
  <c r="BC82" i="31"/>
  <c r="AR81" i="31"/>
  <c r="AV81" i="31" s="1"/>
  <c r="AM81" i="31"/>
  <c r="AF78" i="26"/>
  <c r="L81" i="28"/>
  <c r="H80" i="28"/>
  <c r="M81" i="31"/>
  <c r="I81" i="31"/>
  <c r="M83" i="32"/>
  <c r="V83" i="32"/>
  <c r="V81" i="28"/>
  <c r="AR81" i="28"/>
  <c r="BQ81" i="28"/>
  <c r="Q80" i="26"/>
  <c r="D80" i="26"/>
  <c r="H80" i="26"/>
  <c r="K80" i="26"/>
  <c r="AB79" i="26"/>
  <c r="U79" i="26"/>
  <c r="AA81" i="54"/>
  <c r="AO81" i="54"/>
  <c r="BK81" i="54"/>
  <c r="BS81" i="54"/>
  <c r="CI81" i="54"/>
  <c r="Q82" i="32"/>
  <c r="C80" i="26"/>
  <c r="AV80" i="31"/>
  <c r="AE82" i="31"/>
  <c r="BG79" i="28"/>
  <c r="AE79" i="26"/>
  <c r="BE79" i="28"/>
  <c r="P82" i="32"/>
  <c r="D82" i="32"/>
  <c r="S80" i="28"/>
  <c r="BD79" i="28"/>
  <c r="AU79" i="28"/>
  <c r="J79" i="28"/>
  <c r="AN81" i="28"/>
  <c r="CM81" i="28"/>
  <c r="A83" i="28"/>
  <c r="AF82" i="28"/>
  <c r="Q82" i="28"/>
  <c r="BY82" i="28"/>
  <c r="Z80" i="26"/>
  <c r="AC81" i="54"/>
  <c r="CE81" i="54"/>
  <c r="BU81" i="54"/>
  <c r="Y81" i="54"/>
  <c r="AM81" i="54"/>
  <c r="AC82" i="31"/>
  <c r="AH82" i="31"/>
  <c r="AN82" i="31"/>
  <c r="AO82" i="31" s="1"/>
  <c r="AY79" i="28"/>
  <c r="AE82" i="32"/>
  <c r="CI80" i="28"/>
  <c r="AU83" i="32"/>
  <c r="AT83" i="32"/>
  <c r="BY81" i="28"/>
  <c r="AA81" i="28"/>
  <c r="K81" i="31"/>
  <c r="AI81" i="54"/>
  <c r="O81" i="54"/>
  <c r="M81" i="54"/>
  <c r="BO81" i="54"/>
  <c r="AW81" i="54"/>
  <c r="BO80" i="28"/>
  <c r="D82" i="31"/>
  <c r="L82" i="31"/>
  <c r="AL83" i="32"/>
  <c r="AJ82" i="32"/>
  <c r="BK80" i="28"/>
  <c r="BA82" i="31"/>
  <c r="AQ79" i="28"/>
  <c r="BC80" i="28"/>
  <c r="AW80" i="28"/>
  <c r="AR82" i="32"/>
  <c r="AQ83" i="32"/>
  <c r="C81" i="28"/>
  <c r="AK81" i="54"/>
  <c r="AG81" i="54"/>
  <c r="CK81" i="54"/>
  <c r="BI81" i="54"/>
  <c r="G81" i="54"/>
  <c r="G82" i="54"/>
  <c r="BU82" i="54"/>
  <c r="CG82" i="54"/>
  <c r="I82" i="54"/>
  <c r="AK82" i="54"/>
  <c r="A83" i="54"/>
  <c r="AE82" i="54"/>
  <c r="BW82" i="54"/>
  <c r="BE82" i="54"/>
  <c r="M82" i="54"/>
  <c r="AU82" i="54"/>
  <c r="C82" i="54"/>
  <c r="BA80" i="28"/>
  <c r="AO80" i="28"/>
  <c r="BK82" i="31"/>
  <c r="U82" i="31"/>
  <c r="O80" i="26"/>
  <c r="H81" i="28"/>
  <c r="M80" i="26"/>
  <c r="AQ81" i="31"/>
  <c r="AK81" i="31"/>
  <c r="CM80" i="28"/>
  <c r="BW80" i="28"/>
  <c r="AI78" i="26"/>
  <c r="AS80" i="26"/>
  <c r="N82" i="32"/>
  <c r="T82" i="32"/>
  <c r="AB82" i="32"/>
  <c r="Q81" i="28"/>
  <c r="CC81" i="28"/>
  <c r="E80" i="28"/>
  <c r="T80" i="26"/>
  <c r="BG81" i="54"/>
  <c r="AU81" i="54"/>
  <c r="U81" i="54"/>
  <c r="I81" i="54"/>
  <c r="AA82" i="31"/>
  <c r="W82" i="31"/>
  <c r="A84" i="31"/>
  <c r="AS81" i="54"/>
  <c r="AD83" i="32"/>
  <c r="AH78" i="26"/>
  <c r="BG82" i="31"/>
  <c r="AH81" i="28" l="1"/>
  <c r="X81" i="28"/>
  <c r="AC81" i="28"/>
  <c r="AY80" i="28"/>
  <c r="M82" i="31"/>
  <c r="AC82" i="28"/>
  <c r="L82" i="32"/>
  <c r="W83" i="32"/>
  <c r="K82" i="54"/>
  <c r="AD80" i="26"/>
  <c r="AU80" i="28"/>
  <c r="J80" i="28"/>
  <c r="G81" i="26"/>
  <c r="O81" i="26"/>
  <c r="AA83" i="31"/>
  <c r="AL83" i="31"/>
  <c r="BC83" i="31"/>
  <c r="AM83" i="32"/>
  <c r="BI82" i="54"/>
  <c r="AC82" i="54"/>
  <c r="CI82" i="54"/>
  <c r="S83" i="31"/>
  <c r="E82" i="31"/>
  <c r="AR82" i="28"/>
  <c r="AS82" i="28" s="1"/>
  <c r="BS82" i="28"/>
  <c r="BQ82" i="28"/>
  <c r="BE80" i="28"/>
  <c r="AI79" i="26"/>
  <c r="P83" i="32"/>
  <c r="L83" i="32" s="1"/>
  <c r="D83" i="32"/>
  <c r="S85" i="32"/>
  <c r="A86" i="32"/>
  <c r="AA85" i="32"/>
  <c r="AI85" i="32"/>
  <c r="AO81" i="28"/>
  <c r="AR82" i="31"/>
  <c r="AT84" i="32"/>
  <c r="AU81" i="26"/>
  <c r="X81" i="26"/>
  <c r="L82" i="28"/>
  <c r="AJ83" i="31"/>
  <c r="BA83" i="31"/>
  <c r="W83" i="31"/>
  <c r="AB80" i="26"/>
  <c r="U80" i="26"/>
  <c r="BM82" i="54"/>
  <c r="AW82" i="54"/>
  <c r="S82" i="54"/>
  <c r="BG80" i="28"/>
  <c r="AI82" i="54"/>
  <c r="AS82" i="31"/>
  <c r="A84" i="28"/>
  <c r="CC83" i="28"/>
  <c r="BU83" i="28"/>
  <c r="BI83" i="28"/>
  <c r="BB81" i="28"/>
  <c r="AS81" i="28"/>
  <c r="AA84" i="32"/>
  <c r="M84" i="32"/>
  <c r="V84" i="32"/>
  <c r="AU81" i="31"/>
  <c r="I82" i="31"/>
  <c r="CM82" i="54"/>
  <c r="AC80" i="26"/>
  <c r="W80" i="26"/>
  <c r="AG79" i="26"/>
  <c r="K82" i="31"/>
  <c r="CA82" i="54"/>
  <c r="AW81" i="26"/>
  <c r="Q81" i="26"/>
  <c r="AA82" i="28"/>
  <c r="BI83" i="31"/>
  <c r="S81" i="28"/>
  <c r="J83" i="31"/>
  <c r="B83" i="31"/>
  <c r="O83" i="31"/>
  <c r="AE83" i="32"/>
  <c r="U83" i="31"/>
  <c r="BG82" i="54"/>
  <c r="AQ82" i="54"/>
  <c r="CK82" i="28"/>
  <c r="BS82" i="54"/>
  <c r="AO82" i="54"/>
  <c r="E80" i="26"/>
  <c r="AR84" i="32"/>
  <c r="AM84" i="32"/>
  <c r="AJ83" i="32"/>
  <c r="Y80" i="26"/>
  <c r="BQ82" i="54"/>
  <c r="AD84" i="32"/>
  <c r="Z81" i="26"/>
  <c r="AA81" i="26" s="1"/>
  <c r="I80" i="26"/>
  <c r="Y83" i="31"/>
  <c r="BG83" i="31"/>
  <c r="BM83" i="31"/>
  <c r="CE81" i="28"/>
  <c r="BO82" i="54"/>
  <c r="CK82" i="54"/>
  <c r="AP82" i="31"/>
  <c r="AI82" i="31"/>
  <c r="Y82" i="54"/>
  <c r="CE82" i="54"/>
  <c r="CA82" i="28"/>
  <c r="BS81" i="28"/>
  <c r="AW81" i="31"/>
  <c r="BY82" i="54"/>
  <c r="AF79" i="26"/>
  <c r="M81" i="26"/>
  <c r="AS81" i="26"/>
  <c r="C82" i="28"/>
  <c r="AE83" i="31"/>
  <c r="BK83" i="31"/>
  <c r="U82" i="54"/>
  <c r="AG83" i="31"/>
  <c r="A85" i="31"/>
  <c r="O84" i="31"/>
  <c r="Q84" i="31"/>
  <c r="BA84" i="31"/>
  <c r="AA84" i="31"/>
  <c r="S84" i="31"/>
  <c r="BG84" i="31"/>
  <c r="L83" i="31"/>
  <c r="M83" i="31" s="1"/>
  <c r="D83" i="31"/>
  <c r="Q83" i="31"/>
  <c r="N82" i="28"/>
  <c r="CC82" i="28"/>
  <c r="BC81" i="28"/>
  <c r="AW81" i="28"/>
  <c r="AM80" i="28"/>
  <c r="K83" i="32"/>
  <c r="AQ82" i="31"/>
  <c r="AU82" i="31" s="1"/>
  <c r="AK82" i="31"/>
  <c r="BA82" i="54"/>
  <c r="T81" i="26"/>
  <c r="D81" i="26"/>
  <c r="H81" i="26"/>
  <c r="CG82" i="28"/>
  <c r="O82" i="54"/>
  <c r="K81" i="26"/>
  <c r="AH83" i="31"/>
  <c r="AY83" i="31"/>
  <c r="AQ80" i="28"/>
  <c r="AY83" i="54"/>
  <c r="CE83" i="54"/>
  <c r="CM83" i="54"/>
  <c r="CC83" i="54"/>
  <c r="Q83" i="54"/>
  <c r="AE83" i="54"/>
  <c r="BY83" i="54"/>
  <c r="W83" i="54"/>
  <c r="CG83" i="54"/>
  <c r="BE83" i="54"/>
  <c r="K83" i="54"/>
  <c r="BI83" i="54"/>
  <c r="C83" i="54"/>
  <c r="A84" i="54"/>
  <c r="Q82" i="54"/>
  <c r="BK82" i="54"/>
  <c r="BO81" i="28"/>
  <c r="AM82" i="54"/>
  <c r="AN82" i="28"/>
  <c r="AO82" i="28" s="1"/>
  <c r="BM82" i="28"/>
  <c r="AV82" i="28"/>
  <c r="BU82" i="28"/>
  <c r="BW81" i="28"/>
  <c r="J84" i="32"/>
  <c r="S84" i="32"/>
  <c r="AZ81" i="28"/>
  <c r="AK81" i="28"/>
  <c r="Q83" i="32"/>
  <c r="O83" i="32" s="1"/>
  <c r="CA81" i="28"/>
  <c r="A83" i="26"/>
  <c r="AM82" i="26"/>
  <c r="N81" i="28"/>
  <c r="AN83" i="31"/>
  <c r="BE83" i="31"/>
  <c r="E82" i="54"/>
  <c r="W82" i="54"/>
  <c r="AG82" i="54"/>
  <c r="E81" i="28"/>
  <c r="AR83" i="32"/>
  <c r="AS82" i="54"/>
  <c r="AC83" i="31"/>
  <c r="AE80" i="26"/>
  <c r="AA80" i="26"/>
  <c r="AJ82" i="28"/>
  <c r="BI82" i="28"/>
  <c r="BA81" i="28"/>
  <c r="O82" i="32"/>
  <c r="AA82" i="54"/>
  <c r="V82" i="28"/>
  <c r="N83" i="32"/>
  <c r="AY82" i="54"/>
  <c r="BC82" i="54"/>
  <c r="AT81" i="31"/>
  <c r="BK81" i="28"/>
  <c r="CC82" i="54"/>
  <c r="V81" i="26"/>
  <c r="AM81" i="26"/>
  <c r="C81" i="26"/>
  <c r="AH82" i="28" l="1"/>
  <c r="X82" i="28"/>
  <c r="BK82" i="28"/>
  <c r="Q82" i="26"/>
  <c r="Z82" i="26"/>
  <c r="AQ82" i="26"/>
  <c r="AG83" i="54"/>
  <c r="BM84" i="31"/>
  <c r="C83" i="31"/>
  <c r="AG80" i="26"/>
  <c r="N84" i="32"/>
  <c r="Q83" i="28"/>
  <c r="J85" i="32"/>
  <c r="T85" i="32"/>
  <c r="AI83" i="54"/>
  <c r="AE84" i="32"/>
  <c r="AS83" i="54"/>
  <c r="BC83" i="54"/>
  <c r="AS82" i="26"/>
  <c r="BA82" i="28"/>
  <c r="BE82" i="28" s="1"/>
  <c r="BW83" i="54"/>
  <c r="AK82" i="26"/>
  <c r="P84" i="32"/>
  <c r="L84" i="32" s="1"/>
  <c r="BG81" i="28"/>
  <c r="BI84" i="31"/>
  <c r="AU84" i="32"/>
  <c r="I83" i="31"/>
  <c r="I84" i="31"/>
  <c r="S82" i="28"/>
  <c r="K83" i="31"/>
  <c r="AW82" i="26"/>
  <c r="AU81" i="28"/>
  <c r="AR83" i="28"/>
  <c r="BQ83" i="28"/>
  <c r="H83" i="28"/>
  <c r="L83" i="28"/>
  <c r="AC83" i="54"/>
  <c r="AJ85" i="32"/>
  <c r="AQ85" i="32"/>
  <c r="Y84" i="31"/>
  <c r="BO82" i="28"/>
  <c r="AO83" i="54"/>
  <c r="J81" i="28"/>
  <c r="X82" i="26"/>
  <c r="Y82" i="26" s="1"/>
  <c r="C82" i="26"/>
  <c r="AP83" i="31"/>
  <c r="AI83" i="31"/>
  <c r="H82" i="28"/>
  <c r="AN84" i="31"/>
  <c r="AO84" i="31" s="1"/>
  <c r="BD81" i="28"/>
  <c r="BM83" i="54"/>
  <c r="BF81" i="28"/>
  <c r="CG83" i="28"/>
  <c r="AJ83" i="28"/>
  <c r="A85" i="28"/>
  <c r="BY84" i="28"/>
  <c r="CC84" i="28"/>
  <c r="CG84" i="28"/>
  <c r="BU83" i="54"/>
  <c r="AF80" i="26"/>
  <c r="AO82" i="26"/>
  <c r="M85" i="32"/>
  <c r="V85" i="32"/>
  <c r="F85" i="32"/>
  <c r="BE81" i="28"/>
  <c r="T84" i="32"/>
  <c r="I84" i="54"/>
  <c r="BO84" i="54"/>
  <c r="CE84" i="54"/>
  <c r="BE84" i="54"/>
  <c r="K84" i="54"/>
  <c r="O84" i="54"/>
  <c r="BK84" i="54"/>
  <c r="AC84" i="54"/>
  <c r="A85" i="54"/>
  <c r="BI84" i="54"/>
  <c r="E84" i="54"/>
  <c r="BG84" i="54"/>
  <c r="G84" i="54"/>
  <c r="BA84" i="54"/>
  <c r="BG83" i="54"/>
  <c r="AH84" i="31"/>
  <c r="AL84" i="31"/>
  <c r="BC84" i="31"/>
  <c r="AO83" i="31"/>
  <c r="C83" i="28"/>
  <c r="AV83" i="28"/>
  <c r="AW83" i="28" s="1"/>
  <c r="BW83" i="28"/>
  <c r="AD81" i="26"/>
  <c r="AH81" i="26" s="1"/>
  <c r="Y81" i="26"/>
  <c r="AT85" i="32"/>
  <c r="AL85" i="32"/>
  <c r="AA83" i="54"/>
  <c r="O83" i="54"/>
  <c r="CK83" i="54"/>
  <c r="AQ81" i="28"/>
  <c r="AS83" i="31"/>
  <c r="H82" i="26"/>
  <c r="D82" i="26"/>
  <c r="E82" i="26" s="1"/>
  <c r="BW82" i="28"/>
  <c r="I83" i="54"/>
  <c r="M83" i="54"/>
  <c r="K82" i="26"/>
  <c r="AB81" i="26"/>
  <c r="BK84" i="31"/>
  <c r="AJ84" i="31"/>
  <c r="AK84" i="31" s="1"/>
  <c r="W84" i="31"/>
  <c r="CA83" i="54"/>
  <c r="AN83" i="28"/>
  <c r="BO83" i="28"/>
  <c r="BM83" i="28"/>
  <c r="X83" i="28"/>
  <c r="V83" i="28"/>
  <c r="AV82" i="31"/>
  <c r="D84" i="32"/>
  <c r="BS83" i="54"/>
  <c r="AH80" i="26"/>
  <c r="BQ83" i="54"/>
  <c r="E83" i="54"/>
  <c r="AT82" i="31"/>
  <c r="S82" i="26"/>
  <c r="AJ84" i="32"/>
  <c r="AI80" i="26"/>
  <c r="AU82" i="26"/>
  <c r="BC82" i="28"/>
  <c r="AQ83" i="54"/>
  <c r="AU83" i="54"/>
  <c r="CE82" i="28"/>
  <c r="S83" i="54"/>
  <c r="E83" i="31"/>
  <c r="L84" i="31"/>
  <c r="M84" i="31" s="1"/>
  <c r="D84" i="31"/>
  <c r="CI83" i="54"/>
  <c r="AB84" i="32"/>
  <c r="AE84" i="31"/>
  <c r="CK83" i="28"/>
  <c r="CI82" i="28"/>
  <c r="AW82" i="31"/>
  <c r="C85" i="32"/>
  <c r="BB82" i="28"/>
  <c r="BF82" i="28" s="1"/>
  <c r="BK83" i="54"/>
  <c r="T82" i="26"/>
  <c r="U82" i="26" s="1"/>
  <c r="V82" i="26"/>
  <c r="AY82" i="26"/>
  <c r="U83" i="54"/>
  <c r="AK83" i="54"/>
  <c r="AY84" i="31"/>
  <c r="E81" i="26"/>
  <c r="AW82" i="28"/>
  <c r="Y83" i="54"/>
  <c r="J84" i="31"/>
  <c r="B84" i="31"/>
  <c r="BO83" i="54"/>
  <c r="CM82" i="28"/>
  <c r="AC83" i="28"/>
  <c r="BY83" i="28"/>
  <c r="AD85" i="32"/>
  <c r="AR83" i="31"/>
  <c r="AV83" i="31" s="1"/>
  <c r="AM83" i="31"/>
  <c r="AY81" i="28"/>
  <c r="G83" i="54"/>
  <c r="AC84" i="31"/>
  <c r="AM81" i="28"/>
  <c r="O82" i="26"/>
  <c r="AC81" i="26"/>
  <c r="W81" i="26"/>
  <c r="M82" i="26"/>
  <c r="K84" i="32"/>
  <c r="AZ82" i="28"/>
  <c r="AM83" i="54"/>
  <c r="A84" i="26"/>
  <c r="K83" i="26"/>
  <c r="AK82" i="28"/>
  <c r="AW83" i="54"/>
  <c r="U84" i="31"/>
  <c r="G84" i="31"/>
  <c r="AE85" i="31"/>
  <c r="BM85" i="31"/>
  <c r="A86" i="31"/>
  <c r="Q84" i="32"/>
  <c r="G84" i="32"/>
  <c r="AE81" i="26"/>
  <c r="AA82" i="26"/>
  <c r="G83" i="31"/>
  <c r="W84" i="32"/>
  <c r="AH83" i="28"/>
  <c r="AF83" i="28"/>
  <c r="AA83" i="28"/>
  <c r="U81" i="26"/>
  <c r="AQ83" i="31"/>
  <c r="AU83" i="31" s="1"/>
  <c r="AK83" i="31"/>
  <c r="BA83" i="54"/>
  <c r="A87" i="32"/>
  <c r="I81" i="26"/>
  <c r="E82" i="28"/>
  <c r="BE84" i="31"/>
  <c r="AG84" i="31"/>
  <c r="BI85" i="31" l="1"/>
  <c r="X83" i="26"/>
  <c r="CE83" i="28"/>
  <c r="AF81" i="26"/>
  <c r="AW83" i="31"/>
  <c r="AO85" i="54"/>
  <c r="A86" i="54"/>
  <c r="E85" i="54"/>
  <c r="Q85" i="54"/>
  <c r="CE85" i="54"/>
  <c r="BW85" i="54"/>
  <c r="BI85" i="54"/>
  <c r="BY85" i="54"/>
  <c r="BU85" i="54"/>
  <c r="BO85" i="54"/>
  <c r="BM85" i="54"/>
  <c r="AW85" i="54"/>
  <c r="AG85" i="54"/>
  <c r="BK85" i="54"/>
  <c r="BC85" i="54"/>
  <c r="K85" i="54"/>
  <c r="CK85" i="54"/>
  <c r="W85" i="54"/>
  <c r="AI85" i="54"/>
  <c r="AG84" i="54"/>
  <c r="AU84" i="54"/>
  <c r="CC84" i="54"/>
  <c r="Q85" i="32"/>
  <c r="O85" i="32" s="1"/>
  <c r="G85" i="32"/>
  <c r="AA84" i="28"/>
  <c r="CM84" i="28"/>
  <c r="CI83" i="28"/>
  <c r="N83" i="28"/>
  <c r="BW84" i="54"/>
  <c r="S83" i="28"/>
  <c r="C84" i="31"/>
  <c r="K85" i="32"/>
  <c r="BK83" i="28"/>
  <c r="AJ85" i="31"/>
  <c r="BA85" i="31"/>
  <c r="AA85" i="31"/>
  <c r="M86" i="32"/>
  <c r="N86" i="32" s="1"/>
  <c r="W86" i="32"/>
  <c r="V86" i="32"/>
  <c r="W85" i="31"/>
  <c r="AH85" i="31"/>
  <c r="AI85" i="31" s="1"/>
  <c r="A85" i="26"/>
  <c r="AS84" i="26"/>
  <c r="C84" i="26"/>
  <c r="S84" i="26"/>
  <c r="AY84" i="26"/>
  <c r="AQ84" i="26"/>
  <c r="O84" i="26"/>
  <c r="AK84" i="26"/>
  <c r="Y84" i="54"/>
  <c r="BQ84" i="54"/>
  <c r="CG84" i="54"/>
  <c r="AM84" i="54"/>
  <c r="BS84" i="28"/>
  <c r="AR84" i="28"/>
  <c r="AS84" i="28" s="1"/>
  <c r="A86" i="28"/>
  <c r="Q85" i="28"/>
  <c r="V85" i="28"/>
  <c r="CG85" i="28"/>
  <c r="AF85" i="28"/>
  <c r="AY85" i="31"/>
  <c r="I85" i="31"/>
  <c r="AO83" i="28"/>
  <c r="J82" i="28"/>
  <c r="AW84" i="54"/>
  <c r="Z83" i="26"/>
  <c r="AA83" i="26" s="1"/>
  <c r="AQ83" i="26"/>
  <c r="G82" i="26"/>
  <c r="P85" i="32"/>
  <c r="L85" i="32" s="1"/>
  <c r="AY82" i="28"/>
  <c r="E84" i="31"/>
  <c r="AL86" i="32"/>
  <c r="AI84" i="54"/>
  <c r="AA84" i="54"/>
  <c r="AE84" i="54"/>
  <c r="CK84" i="54"/>
  <c r="C84" i="54"/>
  <c r="H84" i="28"/>
  <c r="L84" i="28"/>
  <c r="AO83" i="26"/>
  <c r="BQ84" i="28"/>
  <c r="AQ82" i="28"/>
  <c r="AK84" i="54"/>
  <c r="U85" i="31"/>
  <c r="BD82" i="28"/>
  <c r="AU82" i="28"/>
  <c r="CM83" i="28"/>
  <c r="CI84" i="54"/>
  <c r="E83" i="28"/>
  <c r="M84" i="54"/>
  <c r="AY84" i="54"/>
  <c r="BS84" i="54"/>
  <c r="AO84" i="54"/>
  <c r="Q84" i="28"/>
  <c r="V84" i="28"/>
  <c r="AD82" i="26"/>
  <c r="BB83" i="28"/>
  <c r="BF83" i="28" s="1"/>
  <c r="AS83" i="28"/>
  <c r="K84" i="31"/>
  <c r="D85" i="32"/>
  <c r="AG81" i="26"/>
  <c r="Y85" i="31"/>
  <c r="Q83" i="26"/>
  <c r="S86" i="31"/>
  <c r="AA86" i="31"/>
  <c r="AG86" i="31"/>
  <c r="W86" i="31"/>
  <c r="BE86" i="31"/>
  <c r="A87" i="31"/>
  <c r="BM86" i="31"/>
  <c r="Q86" i="31"/>
  <c r="C83" i="26"/>
  <c r="M83" i="26"/>
  <c r="CA83" i="28"/>
  <c r="AC82" i="26"/>
  <c r="W82" i="26"/>
  <c r="BA83" i="28"/>
  <c r="AM85" i="32"/>
  <c r="AR84" i="31"/>
  <c r="AM84" i="31"/>
  <c r="BY84" i="54"/>
  <c r="CA84" i="54"/>
  <c r="S84" i="54"/>
  <c r="F86" i="32"/>
  <c r="AF84" i="28"/>
  <c r="BK84" i="28"/>
  <c r="AJ84" i="28"/>
  <c r="BI84" i="28"/>
  <c r="AZ83" i="28"/>
  <c r="BD83" i="28" s="1"/>
  <c r="AK83" i="28"/>
  <c r="AR85" i="32"/>
  <c r="BS83" i="28"/>
  <c r="AS83" i="26"/>
  <c r="CK84" i="28"/>
  <c r="W84" i="54"/>
  <c r="AA86" i="32"/>
  <c r="AQ86" i="32"/>
  <c r="J85" i="31"/>
  <c r="B85" i="31"/>
  <c r="O85" i="31"/>
  <c r="AE85" i="32"/>
  <c r="J86" i="32"/>
  <c r="S86" i="32"/>
  <c r="AI86" i="32"/>
  <c r="AG85" i="31"/>
  <c r="G85" i="31"/>
  <c r="AY83" i="26"/>
  <c r="O83" i="26"/>
  <c r="O84" i="32"/>
  <c r="AT86" i="32"/>
  <c r="BC83" i="28"/>
  <c r="BG83" i="28" s="1"/>
  <c r="CM84" i="54"/>
  <c r="BU84" i="54"/>
  <c r="BM84" i="54"/>
  <c r="C84" i="28"/>
  <c r="BC84" i="54"/>
  <c r="N85" i="32"/>
  <c r="AL85" i="31"/>
  <c r="AM85" i="31" s="1"/>
  <c r="BC85" i="31"/>
  <c r="BG85" i="31"/>
  <c r="T83" i="26"/>
  <c r="AK83" i="26"/>
  <c r="A88" i="32"/>
  <c r="C87" i="32"/>
  <c r="V87" i="32"/>
  <c r="AI87" i="32"/>
  <c r="BK85" i="31"/>
  <c r="V83" i="26"/>
  <c r="AM83" i="26"/>
  <c r="H83" i="26"/>
  <c r="D83" i="26"/>
  <c r="AB85" i="32"/>
  <c r="AU83" i="26"/>
  <c r="AI81" i="26"/>
  <c r="AM82" i="28"/>
  <c r="Q84" i="54"/>
  <c r="AS84" i="54"/>
  <c r="AV84" i="28"/>
  <c r="BU84" i="28"/>
  <c r="AS84" i="31"/>
  <c r="AT83" i="31"/>
  <c r="AU85" i="32"/>
  <c r="C86" i="32"/>
  <c r="AD86" i="32"/>
  <c r="AN85" i="31"/>
  <c r="BE85" i="31"/>
  <c r="AC85" i="31"/>
  <c r="D85" i="31"/>
  <c r="L85" i="31"/>
  <c r="S85" i="31"/>
  <c r="AW83" i="26"/>
  <c r="AB82" i="26"/>
  <c r="BG82" i="28"/>
  <c r="Q85" i="31"/>
  <c r="S83" i="26"/>
  <c r="AQ84" i="31"/>
  <c r="U84" i="54"/>
  <c r="AP84" i="31"/>
  <c r="AI84" i="31"/>
  <c r="W85" i="32"/>
  <c r="AN84" i="28"/>
  <c r="AO84" i="28" s="1"/>
  <c r="BM84" i="28"/>
  <c r="I82" i="26"/>
  <c r="AE82" i="26"/>
  <c r="AI82" i="26" s="1"/>
  <c r="AQ84" i="54"/>
  <c r="G84" i="26" l="1"/>
  <c r="AC84" i="28"/>
  <c r="X84" i="28"/>
  <c r="AH84" i="28"/>
  <c r="Q84" i="26"/>
  <c r="AC86" i="31"/>
  <c r="AH86" i="31"/>
  <c r="AY86" i="31"/>
  <c r="J83" i="28"/>
  <c r="H85" i="28"/>
  <c r="AR85" i="28"/>
  <c r="BQ85" i="28"/>
  <c r="U86" i="31"/>
  <c r="V84" i="26"/>
  <c r="AM84" i="26"/>
  <c r="X84" i="26"/>
  <c r="AO84" i="26"/>
  <c r="G83" i="26"/>
  <c r="AG82" i="26"/>
  <c r="AM85" i="54"/>
  <c r="BE85" i="54"/>
  <c r="AA85" i="54"/>
  <c r="AD83" i="26"/>
  <c r="Y83" i="26"/>
  <c r="AK85" i="54"/>
  <c r="G87" i="32"/>
  <c r="T86" i="32"/>
  <c r="BW84" i="28"/>
  <c r="AQ83" i="28"/>
  <c r="L86" i="31"/>
  <c r="D86" i="31"/>
  <c r="AE86" i="31"/>
  <c r="AH82" i="26"/>
  <c r="AN85" i="28"/>
  <c r="BO85" i="28"/>
  <c r="BM85" i="28"/>
  <c r="AW84" i="26"/>
  <c r="I86" i="31"/>
  <c r="AC85" i="54"/>
  <c r="AS85" i="54"/>
  <c r="J87" i="32"/>
  <c r="P86" i="32"/>
  <c r="L86" i="32" s="1"/>
  <c r="D86" i="32"/>
  <c r="E83" i="26"/>
  <c r="BG86" i="31"/>
  <c r="Y86" i="31"/>
  <c r="AM86" i="32"/>
  <c r="K86" i="32"/>
  <c r="N84" i="28"/>
  <c r="AV85" i="28"/>
  <c r="BU85" i="28"/>
  <c r="S85" i="28"/>
  <c r="BB84" i="28"/>
  <c r="Z84" i="26"/>
  <c r="AA84" i="26" s="1"/>
  <c r="AU85" i="54"/>
  <c r="G85" i="54"/>
  <c r="AY85" i="54"/>
  <c r="AF82" i="26"/>
  <c r="M87" i="32"/>
  <c r="E84" i="28"/>
  <c r="AT84" i="31"/>
  <c r="F87" i="32"/>
  <c r="C85" i="31"/>
  <c r="M85" i="31"/>
  <c r="AU86" i="32"/>
  <c r="I83" i="26"/>
  <c r="AB83" i="26"/>
  <c r="AF83" i="26" s="1"/>
  <c r="U83" i="26"/>
  <c r="AR85" i="31"/>
  <c r="AJ86" i="32"/>
  <c r="AE86" i="32"/>
  <c r="K85" i="31"/>
  <c r="BE83" i="28"/>
  <c r="Y87" i="31"/>
  <c r="A88" i="31"/>
  <c r="AL86" i="31"/>
  <c r="BC86" i="31"/>
  <c r="AD87" i="32"/>
  <c r="E85" i="28"/>
  <c r="C85" i="28"/>
  <c r="BY85" i="28"/>
  <c r="D84" i="26"/>
  <c r="H84" i="26"/>
  <c r="K84" i="26"/>
  <c r="AA85" i="28"/>
  <c r="AE85" i="54"/>
  <c r="S85" i="54"/>
  <c r="U85" i="54"/>
  <c r="AM83" i="28"/>
  <c r="AU84" i="31"/>
  <c r="BC84" i="28"/>
  <c r="BG84" i="28" s="1"/>
  <c r="AW84" i="28"/>
  <c r="AJ86" i="31"/>
  <c r="BA86" i="31"/>
  <c r="J86" i="31"/>
  <c r="K86" i="31" s="1"/>
  <c r="B86" i="31"/>
  <c r="O86" i="31"/>
  <c r="BI86" i="31"/>
  <c r="S84" i="28"/>
  <c r="CC85" i="28"/>
  <c r="AJ85" i="28"/>
  <c r="AK85" i="28" s="1"/>
  <c r="BI85" i="28"/>
  <c r="T84" i="26"/>
  <c r="Y85" i="54"/>
  <c r="CI85" i="54"/>
  <c r="AQ85" i="54"/>
  <c r="BS85" i="54"/>
  <c r="CC85" i="54"/>
  <c r="AL87" i="32"/>
  <c r="BO84" i="28"/>
  <c r="CE84" i="28"/>
  <c r="AZ84" i="28"/>
  <c r="AM84" i="28"/>
  <c r="AK84" i="28"/>
  <c r="CI85" i="28"/>
  <c r="AV84" i="31"/>
  <c r="AU84" i="26"/>
  <c r="AP85" i="31"/>
  <c r="AQ85" i="31"/>
  <c r="AU85" i="31" s="1"/>
  <c r="AK85" i="31"/>
  <c r="I85" i="54"/>
  <c r="O85" i="54"/>
  <c r="CA85" i="54"/>
  <c r="AQ87" i="32"/>
  <c r="AC83" i="26"/>
  <c r="W83" i="26"/>
  <c r="AA87" i="32"/>
  <c r="D87" i="32"/>
  <c r="BA84" i="28"/>
  <c r="AE87" i="32"/>
  <c r="AB86" i="32"/>
  <c r="AN86" i="31"/>
  <c r="G86" i="31"/>
  <c r="AU83" i="28"/>
  <c r="AY83" i="28"/>
  <c r="AE83" i="26"/>
  <c r="A87" i="28"/>
  <c r="BM86" i="28"/>
  <c r="BU86" i="28"/>
  <c r="V86" i="28"/>
  <c r="M84" i="26"/>
  <c r="BA85" i="54"/>
  <c r="CM85" i="54"/>
  <c r="BG85" i="54"/>
  <c r="BY86" i="54"/>
  <c r="BM86" i="54"/>
  <c r="A87" i="54"/>
  <c r="BG86" i="54"/>
  <c r="BK86" i="54"/>
  <c r="CG85" i="54"/>
  <c r="AT87" i="32"/>
  <c r="S87" i="32"/>
  <c r="AS85" i="31"/>
  <c r="Q86" i="32"/>
  <c r="G86" i="32"/>
  <c r="AW84" i="31"/>
  <c r="E85" i="31"/>
  <c r="AO85" i="31"/>
  <c r="A89" i="32"/>
  <c r="AR86" i="32"/>
  <c r="BK86" i="31"/>
  <c r="L85" i="28"/>
  <c r="CI84" i="28"/>
  <c r="CA84" i="28"/>
  <c r="A86" i="26"/>
  <c r="CK85" i="28"/>
  <c r="BQ85" i="54"/>
  <c r="C85" i="54"/>
  <c r="M85" i="54"/>
  <c r="X85" i="28" l="1"/>
  <c r="AC85" i="28"/>
  <c r="AH85" i="28"/>
  <c r="I87" i="31"/>
  <c r="W86" i="54"/>
  <c r="BQ86" i="54"/>
  <c r="AW86" i="54"/>
  <c r="CE86" i="54"/>
  <c r="K86" i="54"/>
  <c r="E86" i="28"/>
  <c r="AA86" i="28"/>
  <c r="AQ84" i="28"/>
  <c r="AQ86" i="54"/>
  <c r="AE86" i="54"/>
  <c r="D87" i="31"/>
  <c r="L87" i="31"/>
  <c r="Q87" i="31"/>
  <c r="BI87" i="31"/>
  <c r="BW86" i="54"/>
  <c r="M86" i="31"/>
  <c r="AD84" i="26"/>
  <c r="AH84" i="26" s="1"/>
  <c r="Y84" i="26"/>
  <c r="AY87" i="31"/>
  <c r="BA87" i="31"/>
  <c r="X85" i="26"/>
  <c r="AO85" i="26"/>
  <c r="AM86" i="54"/>
  <c r="Z85" i="26"/>
  <c r="AQ85" i="26"/>
  <c r="AJ88" i="32"/>
  <c r="AI88" i="32"/>
  <c r="CC86" i="54"/>
  <c r="CA86" i="54"/>
  <c r="Y86" i="54"/>
  <c r="AI86" i="54"/>
  <c r="AF86" i="28"/>
  <c r="AR86" i="28"/>
  <c r="BQ86" i="28"/>
  <c r="BE84" i="28"/>
  <c r="S88" i="32"/>
  <c r="BK85" i="28"/>
  <c r="K85" i="26"/>
  <c r="C86" i="28"/>
  <c r="AA87" i="31"/>
  <c r="AN87" i="31"/>
  <c r="BE87" i="31"/>
  <c r="AU87" i="32"/>
  <c r="N87" i="32"/>
  <c r="G86" i="54"/>
  <c r="K87" i="32"/>
  <c r="CA85" i="28"/>
  <c r="AW85" i="26"/>
  <c r="M85" i="26"/>
  <c r="M88" i="32"/>
  <c r="W88" i="32"/>
  <c r="AS86" i="54"/>
  <c r="AG86" i="54"/>
  <c r="C86" i="54"/>
  <c r="CC86" i="28"/>
  <c r="AW85" i="31"/>
  <c r="I86" i="54"/>
  <c r="CM85" i="28"/>
  <c r="AB84" i="26"/>
  <c r="AZ85" i="28"/>
  <c r="BD85" i="28" s="1"/>
  <c r="AQ86" i="31"/>
  <c r="AK86" i="31"/>
  <c r="BG87" i="31"/>
  <c r="S87" i="31"/>
  <c r="BK87" i="31"/>
  <c r="AA88" i="32"/>
  <c r="W87" i="32"/>
  <c r="N85" i="28"/>
  <c r="AO86" i="54"/>
  <c r="D85" i="26"/>
  <c r="H85" i="26"/>
  <c r="I85" i="26" s="1"/>
  <c r="AT88" i="32"/>
  <c r="O86" i="32"/>
  <c r="AY85" i="26"/>
  <c r="T85" i="26"/>
  <c r="AK85" i="26"/>
  <c r="AJ87" i="32"/>
  <c r="U86" i="54"/>
  <c r="CM86" i="54"/>
  <c r="AU86" i="54"/>
  <c r="AA86" i="54"/>
  <c r="C88" i="32"/>
  <c r="AV86" i="28"/>
  <c r="AW86" i="28" s="1"/>
  <c r="AG83" i="26"/>
  <c r="CG86" i="28"/>
  <c r="BS86" i="54"/>
  <c r="S86" i="54"/>
  <c r="U84" i="26"/>
  <c r="AR86" i="31"/>
  <c r="AM86" i="31"/>
  <c r="W87" i="31"/>
  <c r="AE88" i="31"/>
  <c r="A89" i="31"/>
  <c r="O88" i="31"/>
  <c r="AG88" i="31"/>
  <c r="AV85" i="31"/>
  <c r="T87" i="32"/>
  <c r="AP86" i="31"/>
  <c r="AT86" i="31" s="1"/>
  <c r="AI86" i="31"/>
  <c r="O85" i="26"/>
  <c r="A87" i="26"/>
  <c r="M86" i="26"/>
  <c r="AQ86" i="26"/>
  <c r="C86" i="26"/>
  <c r="AU86" i="26"/>
  <c r="Q86" i="26"/>
  <c r="G85" i="26"/>
  <c r="AS85" i="26"/>
  <c r="C85" i="26"/>
  <c r="Q85" i="26"/>
  <c r="AQ88" i="32"/>
  <c r="W87" i="54"/>
  <c r="BQ87" i="54"/>
  <c r="Q87" i="54"/>
  <c r="O87" i="54"/>
  <c r="BI87" i="54"/>
  <c r="CI87" i="54"/>
  <c r="BU87" i="54"/>
  <c r="AO87" i="54"/>
  <c r="BM87" i="54"/>
  <c r="A88" i="54"/>
  <c r="I87" i="54"/>
  <c r="BA87" i="54"/>
  <c r="AY87" i="54"/>
  <c r="BO87" i="54"/>
  <c r="AC87" i="54"/>
  <c r="AK87" i="54"/>
  <c r="BA86" i="54"/>
  <c r="O86" i="54"/>
  <c r="BE86" i="54"/>
  <c r="AY86" i="54"/>
  <c r="L86" i="28"/>
  <c r="AL88" i="32"/>
  <c r="P87" i="32"/>
  <c r="L87" i="32" s="1"/>
  <c r="I84" i="26"/>
  <c r="J87" i="31"/>
  <c r="B87" i="31"/>
  <c r="O87" i="31"/>
  <c r="BF84" i="28"/>
  <c r="Q87" i="32"/>
  <c r="AH83" i="26"/>
  <c r="BI86" i="54"/>
  <c r="V85" i="26"/>
  <c r="AM85" i="26"/>
  <c r="AU85" i="26"/>
  <c r="AD88" i="32"/>
  <c r="M86" i="54"/>
  <c r="AK86" i="54"/>
  <c r="E86" i="54"/>
  <c r="CG86" i="54"/>
  <c r="AC86" i="54"/>
  <c r="BC86" i="54"/>
  <c r="AN86" i="28"/>
  <c r="AS86" i="31"/>
  <c r="AO86" i="31"/>
  <c r="AT85" i="31"/>
  <c r="BD84" i="28"/>
  <c r="AH87" i="31"/>
  <c r="AE87" i="31"/>
  <c r="J84" i="28"/>
  <c r="J85" i="28"/>
  <c r="AU84" i="28"/>
  <c r="BC85" i="28"/>
  <c r="AW85" i="28"/>
  <c r="BO86" i="54"/>
  <c r="BS85" i="28"/>
  <c r="F88" i="32"/>
  <c r="Q86" i="54"/>
  <c r="CK86" i="54"/>
  <c r="CK86" i="28"/>
  <c r="AJ86" i="28"/>
  <c r="BI86" i="28"/>
  <c r="A88" i="28"/>
  <c r="CC87" i="28"/>
  <c r="BY87" i="28"/>
  <c r="AF87" i="28"/>
  <c r="AI83" i="26"/>
  <c r="V88" i="32"/>
  <c r="CE85" i="28"/>
  <c r="C86" i="31"/>
  <c r="AY84" i="28"/>
  <c r="AL87" i="31"/>
  <c r="BC87" i="31"/>
  <c r="AC87" i="31"/>
  <c r="U87" i="31"/>
  <c r="E84" i="26"/>
  <c r="BW85" i="28"/>
  <c r="BM87" i="31"/>
  <c r="AA88" i="31"/>
  <c r="E86" i="31"/>
  <c r="AC84" i="26"/>
  <c r="W84" i="26"/>
  <c r="S85" i="26"/>
  <c r="T88" i="32"/>
  <c r="J88" i="32"/>
  <c r="A90" i="32"/>
  <c r="F89" i="32"/>
  <c r="CI86" i="54"/>
  <c r="BU86" i="54"/>
  <c r="BY86" i="28"/>
  <c r="Q86" i="28"/>
  <c r="AB87" i="32"/>
  <c r="AG87" i="31"/>
  <c r="AJ87" i="31"/>
  <c r="AK87" i="31" s="1"/>
  <c r="AR87" i="32"/>
  <c r="AE84" i="26"/>
  <c r="AM87" i="32"/>
  <c r="BA85" i="28"/>
  <c r="AO85" i="28"/>
  <c r="BB85" i="28"/>
  <c r="AS85" i="28"/>
  <c r="X86" i="28" l="1"/>
  <c r="AH86" i="28"/>
  <c r="AC86" i="28"/>
  <c r="BO87" i="28"/>
  <c r="AN87" i="28"/>
  <c r="AU85" i="28"/>
  <c r="BE85" i="28"/>
  <c r="CG87" i="28"/>
  <c r="CA87" i="54"/>
  <c r="BQ88" i="54"/>
  <c r="AG88" i="54"/>
  <c r="G88" i="54"/>
  <c r="K88" i="54"/>
  <c r="AS88" i="54"/>
  <c r="CM88" i="54"/>
  <c r="AW88" i="54"/>
  <c r="BO88" i="54"/>
  <c r="CE88" i="54"/>
  <c r="BE88" i="54"/>
  <c r="C88" i="54"/>
  <c r="A89" i="54"/>
  <c r="W88" i="54"/>
  <c r="BW88" i="54"/>
  <c r="AA88" i="54"/>
  <c r="G87" i="54"/>
  <c r="AR88" i="32"/>
  <c r="AY86" i="26"/>
  <c r="AJ88" i="31"/>
  <c r="AK88" i="31" s="1"/>
  <c r="BA88" i="31"/>
  <c r="AL88" i="31"/>
  <c r="AM88" i="31" s="1"/>
  <c r="BC88" i="31"/>
  <c r="CE86" i="28"/>
  <c r="N88" i="32"/>
  <c r="Y87" i="54"/>
  <c r="AM87" i="54"/>
  <c r="N86" i="28"/>
  <c r="M87" i="31"/>
  <c r="AW86" i="26"/>
  <c r="O86" i="26"/>
  <c r="AL89" i="32"/>
  <c r="CA86" i="28"/>
  <c r="BM87" i="28"/>
  <c r="S86" i="28"/>
  <c r="S90" i="32"/>
  <c r="F90" i="32"/>
  <c r="AT90" i="32"/>
  <c r="C90" i="32"/>
  <c r="A91" i="32"/>
  <c r="AI90" i="32"/>
  <c r="BK86" i="28"/>
  <c r="AE88" i="32"/>
  <c r="AC85" i="26"/>
  <c r="AG85" i="26" s="1"/>
  <c r="W85" i="26"/>
  <c r="AI87" i="54"/>
  <c r="C87" i="54"/>
  <c r="CG87" i="54"/>
  <c r="V86" i="26"/>
  <c r="AM86" i="26"/>
  <c r="S88" i="31"/>
  <c r="G89" i="31"/>
  <c r="S89" i="31"/>
  <c r="BE89" i="31"/>
  <c r="W89" i="31"/>
  <c r="Y89" i="31"/>
  <c r="Q89" i="31"/>
  <c r="A90" i="31"/>
  <c r="AY89" i="31"/>
  <c r="BW86" i="28"/>
  <c r="AA87" i="54"/>
  <c r="AO86" i="26"/>
  <c r="AS87" i="31"/>
  <c r="AW87" i="31" s="1"/>
  <c r="AO87" i="31"/>
  <c r="P88" i="32"/>
  <c r="D88" i="32"/>
  <c r="E87" i="31"/>
  <c r="AI84" i="26"/>
  <c r="AU89" i="32"/>
  <c r="G89" i="32"/>
  <c r="AP87" i="31"/>
  <c r="AT87" i="31" s="1"/>
  <c r="AI87" i="31"/>
  <c r="K87" i="54"/>
  <c r="AQ87" i="31"/>
  <c r="BI87" i="28"/>
  <c r="AZ86" i="28"/>
  <c r="AK86" i="28"/>
  <c r="BA86" i="28"/>
  <c r="AO86" i="28"/>
  <c r="AO87" i="28"/>
  <c r="C87" i="31"/>
  <c r="AG87" i="54"/>
  <c r="Z86" i="26"/>
  <c r="W88" i="31"/>
  <c r="AC88" i="31"/>
  <c r="BG88" i="31"/>
  <c r="AU86" i="31"/>
  <c r="U85" i="26"/>
  <c r="CK87" i="28"/>
  <c r="K88" i="32"/>
  <c r="BB86" i="28"/>
  <c r="AS86" i="28"/>
  <c r="AM87" i="31"/>
  <c r="M89" i="32"/>
  <c r="AM89" i="32"/>
  <c r="H87" i="28"/>
  <c r="N87" i="28"/>
  <c r="L87" i="28"/>
  <c r="E87" i="28"/>
  <c r="C87" i="28"/>
  <c r="BO86" i="28"/>
  <c r="K87" i="31"/>
  <c r="BC87" i="54"/>
  <c r="CK87" i="54"/>
  <c r="M87" i="54"/>
  <c r="Y88" i="31"/>
  <c r="L88" i="31"/>
  <c r="D88" i="31"/>
  <c r="E88" i="31" s="1"/>
  <c r="AN88" i="31"/>
  <c r="BE88" i="31"/>
  <c r="BC86" i="28"/>
  <c r="AU88" i="32"/>
  <c r="AY85" i="28"/>
  <c r="G87" i="31"/>
  <c r="G88" i="31"/>
  <c r="AI89" i="32"/>
  <c r="AW87" i="54"/>
  <c r="CM87" i="54"/>
  <c r="J89" i="32"/>
  <c r="K89" i="32" s="1"/>
  <c r="S89" i="32"/>
  <c r="AS87" i="54"/>
  <c r="BW87" i="54"/>
  <c r="H86" i="26"/>
  <c r="D86" i="26"/>
  <c r="U88" i="31"/>
  <c r="AH88" i="31"/>
  <c r="AY88" i="31"/>
  <c r="AM88" i="32"/>
  <c r="AB85" i="26"/>
  <c r="AF84" i="26"/>
  <c r="BS86" i="28"/>
  <c r="Q88" i="31"/>
  <c r="Q87" i="28"/>
  <c r="C89" i="32"/>
  <c r="V89" i="32"/>
  <c r="BY87" i="54"/>
  <c r="AT89" i="32"/>
  <c r="AB89" i="32"/>
  <c r="AR87" i="31"/>
  <c r="AV87" i="31" s="1"/>
  <c r="AV87" i="28"/>
  <c r="AR87" i="28"/>
  <c r="CM86" i="28"/>
  <c r="BG85" i="28"/>
  <c r="AE87" i="54"/>
  <c r="V87" i="28"/>
  <c r="E87" i="54"/>
  <c r="T86" i="26"/>
  <c r="AS86" i="26"/>
  <c r="BK88" i="31"/>
  <c r="J88" i="31"/>
  <c r="B88" i="31"/>
  <c r="BG87" i="54"/>
  <c r="K86" i="26"/>
  <c r="BQ87" i="28"/>
  <c r="AE85" i="26"/>
  <c r="AA85" i="26"/>
  <c r="AQ85" i="28"/>
  <c r="AG84" i="26"/>
  <c r="AA87" i="28"/>
  <c r="Q88" i="32"/>
  <c r="O88" i="32" s="1"/>
  <c r="G88" i="32"/>
  <c r="BS87" i="54"/>
  <c r="BE87" i="54"/>
  <c r="AQ87" i="54"/>
  <c r="CC87" i="54"/>
  <c r="S86" i="26"/>
  <c r="BU87" i="28"/>
  <c r="S87" i="54"/>
  <c r="CE87" i="54"/>
  <c r="A89" i="28"/>
  <c r="AF88" i="28"/>
  <c r="AW86" i="31"/>
  <c r="O87" i="32"/>
  <c r="BF85" i="28"/>
  <c r="AJ87" i="28"/>
  <c r="H86" i="28"/>
  <c r="U87" i="54"/>
  <c r="BK87" i="54"/>
  <c r="X86" i="26"/>
  <c r="Y86" i="26" s="1"/>
  <c r="A88" i="26"/>
  <c r="AW87" i="26"/>
  <c r="BM88" i="31"/>
  <c r="BI88" i="31"/>
  <c r="AV86" i="31"/>
  <c r="AU87" i="54"/>
  <c r="AK86" i="26"/>
  <c r="AM85" i="28"/>
  <c r="CI86" i="28"/>
  <c r="CA88" i="54"/>
  <c r="AD85" i="26"/>
  <c r="Y85" i="26"/>
  <c r="E85" i="26"/>
  <c r="AA89" i="32"/>
  <c r="AB88" i="32"/>
  <c r="AQ89" i="32"/>
  <c r="I88" i="31"/>
  <c r="AD89" i="32"/>
  <c r="AC87" i="28" l="1"/>
  <c r="X87" i="28"/>
  <c r="AH87" i="28"/>
  <c r="AA89" i="31"/>
  <c r="V87" i="26"/>
  <c r="Q87" i="26"/>
  <c r="AJ88" i="28"/>
  <c r="AK88" i="28" s="1"/>
  <c r="S88" i="28"/>
  <c r="Q88" i="28"/>
  <c r="BC87" i="28"/>
  <c r="AW87" i="28"/>
  <c r="B89" i="31"/>
  <c r="C89" i="31" s="1"/>
  <c r="J89" i="31"/>
  <c r="O89" i="31"/>
  <c r="AC86" i="26"/>
  <c r="W86" i="26"/>
  <c r="D90" i="32"/>
  <c r="J90" i="32"/>
  <c r="O88" i="54"/>
  <c r="BU88" i="54"/>
  <c r="L88" i="28"/>
  <c r="P89" i="32"/>
  <c r="D89" i="32"/>
  <c r="AF85" i="26"/>
  <c r="E86" i="26"/>
  <c r="W89" i="32"/>
  <c r="Q89" i="32"/>
  <c r="AH89" i="31"/>
  <c r="BM89" i="31"/>
  <c r="M88" i="31"/>
  <c r="CE87" i="28"/>
  <c r="S88" i="54"/>
  <c r="AM88" i="54"/>
  <c r="AO88" i="54"/>
  <c r="AU86" i="28"/>
  <c r="X87" i="26"/>
  <c r="Y87" i="26" s="1"/>
  <c r="A89" i="26"/>
  <c r="AQ88" i="26"/>
  <c r="AY88" i="26"/>
  <c r="AO88" i="26"/>
  <c r="S88" i="26"/>
  <c r="AU88" i="26"/>
  <c r="M88" i="26"/>
  <c r="C88" i="26"/>
  <c r="AS88" i="26"/>
  <c r="AW88" i="26"/>
  <c r="AZ87" i="28"/>
  <c r="Z87" i="26"/>
  <c r="AQ87" i="26"/>
  <c r="S87" i="26"/>
  <c r="AM87" i="26"/>
  <c r="AI85" i="26"/>
  <c r="CC88" i="28"/>
  <c r="I86" i="26"/>
  <c r="AS88" i="31"/>
  <c r="AO88" i="31"/>
  <c r="BG89" i="31"/>
  <c r="AL89" i="31"/>
  <c r="BC89" i="31"/>
  <c r="CG88" i="28"/>
  <c r="AE89" i="32"/>
  <c r="M90" i="32"/>
  <c r="N90" i="32" s="1"/>
  <c r="Y88" i="54"/>
  <c r="BY88" i="54"/>
  <c r="BM88" i="54"/>
  <c r="CK88" i="54"/>
  <c r="I88" i="54"/>
  <c r="G86" i="26"/>
  <c r="AR89" i="32"/>
  <c r="C88" i="31"/>
  <c r="AY86" i="28"/>
  <c r="CM87" i="28"/>
  <c r="AK87" i="28"/>
  <c r="AU87" i="31"/>
  <c r="BW87" i="28"/>
  <c r="A91" i="31"/>
  <c r="Y90" i="31"/>
  <c r="W90" i="31"/>
  <c r="AG90" i="31"/>
  <c r="S90" i="31"/>
  <c r="AE90" i="31"/>
  <c r="U89" i="31"/>
  <c r="S87" i="28"/>
  <c r="AQ88" i="31"/>
  <c r="AE88" i="54"/>
  <c r="CC88" i="54"/>
  <c r="BK88" i="54"/>
  <c r="AV88" i="28"/>
  <c r="T87" i="26"/>
  <c r="AK87" i="26"/>
  <c r="O87" i="26"/>
  <c r="BS88" i="28"/>
  <c r="AR88" i="28"/>
  <c r="AS88" i="28" s="1"/>
  <c r="E88" i="28"/>
  <c r="A90" i="28"/>
  <c r="BM89" i="28"/>
  <c r="BU89" i="28"/>
  <c r="V89" i="28"/>
  <c r="C89" i="28"/>
  <c r="AA89" i="28"/>
  <c r="L89" i="28"/>
  <c r="CA87" i="28"/>
  <c r="BQ88" i="28"/>
  <c r="BI88" i="28"/>
  <c r="BG86" i="28"/>
  <c r="AE86" i="26"/>
  <c r="AA86" i="26"/>
  <c r="AC89" i="31"/>
  <c r="BK89" i="31"/>
  <c r="AQ86" i="28"/>
  <c r="BK87" i="28"/>
  <c r="AA90" i="32"/>
  <c r="U88" i="54"/>
  <c r="AQ89" i="54"/>
  <c r="CG89" i="54"/>
  <c r="A90" i="54"/>
  <c r="BG89" i="54"/>
  <c r="BA89" i="54"/>
  <c r="BI89" i="54"/>
  <c r="AY89" i="54"/>
  <c r="CG88" i="54"/>
  <c r="BI88" i="54"/>
  <c r="CI87" i="28"/>
  <c r="C87" i="26"/>
  <c r="K89" i="31"/>
  <c r="AM86" i="28"/>
  <c r="L88" i="32"/>
  <c r="AE89" i="31"/>
  <c r="BI89" i="31"/>
  <c r="AD90" i="32"/>
  <c r="AR88" i="31"/>
  <c r="BA88" i="54"/>
  <c r="AQ88" i="54"/>
  <c r="BG88" i="54"/>
  <c r="Q88" i="54"/>
  <c r="BC88" i="54"/>
  <c r="V90" i="32"/>
  <c r="AS87" i="26"/>
  <c r="AD86" i="26"/>
  <c r="J86" i="28"/>
  <c r="D87" i="26"/>
  <c r="H87" i="26"/>
  <c r="K87" i="26"/>
  <c r="AU87" i="26"/>
  <c r="N88" i="28"/>
  <c r="CK88" i="28"/>
  <c r="AY87" i="26"/>
  <c r="BM88" i="28"/>
  <c r="AO87" i="26"/>
  <c r="M87" i="26"/>
  <c r="BB87" i="28"/>
  <c r="AS87" i="28"/>
  <c r="AP88" i="31"/>
  <c r="T89" i="32"/>
  <c r="BE86" i="28"/>
  <c r="BF86" i="28"/>
  <c r="AI88" i="31"/>
  <c r="AG89" i="31"/>
  <c r="AJ89" i="31"/>
  <c r="AQ90" i="32"/>
  <c r="AU88" i="54"/>
  <c r="E88" i="54"/>
  <c r="CI88" i="54"/>
  <c r="M88" i="54"/>
  <c r="BA87" i="28"/>
  <c r="K88" i="31"/>
  <c r="AL90" i="32"/>
  <c r="AA88" i="28"/>
  <c r="AH85" i="26"/>
  <c r="BU88" i="28"/>
  <c r="AN88" i="28"/>
  <c r="V88" i="28"/>
  <c r="BY88" i="28"/>
  <c r="AB86" i="26"/>
  <c r="U86" i="26"/>
  <c r="BS87" i="28"/>
  <c r="N89" i="32"/>
  <c r="BD86" i="28"/>
  <c r="AJ89" i="32"/>
  <c r="D89" i="31"/>
  <c r="L89" i="31"/>
  <c r="AN89" i="31"/>
  <c r="A92" i="32"/>
  <c r="BA89" i="31"/>
  <c r="AY88" i="54"/>
  <c r="AI88" i="54"/>
  <c r="AC88" i="54"/>
  <c r="BS88" i="54"/>
  <c r="AK88" i="54"/>
  <c r="C88" i="28"/>
  <c r="AH88" i="28" l="1"/>
  <c r="X88" i="28"/>
  <c r="AC88" i="28"/>
  <c r="G90" i="31"/>
  <c r="I90" i="31"/>
  <c r="CM88" i="28"/>
  <c r="F91" i="32"/>
  <c r="AH86" i="26"/>
  <c r="AG89" i="54"/>
  <c r="Q89" i="54"/>
  <c r="AC89" i="54"/>
  <c r="E89" i="31"/>
  <c r="AR89" i="28"/>
  <c r="CA89" i="28"/>
  <c r="BY89" i="28"/>
  <c r="AN90" i="31"/>
  <c r="BE90" i="31"/>
  <c r="AH90" i="31"/>
  <c r="AU90" i="32"/>
  <c r="AY90" i="31"/>
  <c r="O89" i="32"/>
  <c r="AU87" i="28"/>
  <c r="AY87" i="28"/>
  <c r="AF89" i="28"/>
  <c r="AB91" i="32"/>
  <c r="AA91" i="32"/>
  <c r="AI91" i="32"/>
  <c r="AU89" i="54"/>
  <c r="AT88" i="31"/>
  <c r="CI88" i="28"/>
  <c r="AV88" i="31"/>
  <c r="AI89" i="54"/>
  <c r="S89" i="54"/>
  <c r="AE89" i="54"/>
  <c r="U89" i="54"/>
  <c r="BO89" i="28"/>
  <c r="AN89" i="28"/>
  <c r="AB87" i="26"/>
  <c r="AF87" i="26" s="1"/>
  <c r="U90" i="31"/>
  <c r="AJ90" i="31"/>
  <c r="AK90" i="31" s="1"/>
  <c r="BA90" i="31"/>
  <c r="BM91" i="31"/>
  <c r="BC91" i="31"/>
  <c r="S91" i="31"/>
  <c r="AY91" i="31"/>
  <c r="Y91" i="31"/>
  <c r="A92" i="31"/>
  <c r="BI91" i="31"/>
  <c r="AE91" i="31"/>
  <c r="Q91" i="31"/>
  <c r="O91" i="31"/>
  <c r="AE87" i="26"/>
  <c r="AA87" i="26"/>
  <c r="D88" i="26"/>
  <c r="H88" i="26"/>
  <c r="I88" i="26" s="1"/>
  <c r="K88" i="26"/>
  <c r="Z88" i="26"/>
  <c r="L89" i="32"/>
  <c r="O89" i="54"/>
  <c r="Q89" i="28"/>
  <c r="AC87" i="26"/>
  <c r="W87" i="26"/>
  <c r="M91" i="32"/>
  <c r="V91" i="32"/>
  <c r="CA88" i="28"/>
  <c r="AD91" i="32"/>
  <c r="BO88" i="28"/>
  <c r="J87" i="28"/>
  <c r="H88" i="28"/>
  <c r="CK89" i="54"/>
  <c r="M89" i="54"/>
  <c r="BM89" i="54"/>
  <c r="BK89" i="54"/>
  <c r="K89" i="54"/>
  <c r="AB90" i="32"/>
  <c r="AI86" i="26"/>
  <c r="AM90" i="32"/>
  <c r="CG89" i="28"/>
  <c r="AW88" i="31"/>
  <c r="G88" i="26"/>
  <c r="AP89" i="31"/>
  <c r="AI89" i="31"/>
  <c r="O90" i="31"/>
  <c r="AL91" i="32"/>
  <c r="AF86" i="26"/>
  <c r="AQ91" i="32"/>
  <c r="AJ90" i="32"/>
  <c r="AA89" i="54"/>
  <c r="E89" i="54"/>
  <c r="X89" i="28"/>
  <c r="AC90" i="31"/>
  <c r="D90" i="31"/>
  <c r="L90" i="31"/>
  <c r="Q90" i="31"/>
  <c r="AA90" i="31"/>
  <c r="BF87" i="28"/>
  <c r="AM87" i="28"/>
  <c r="Q88" i="26"/>
  <c r="BQ89" i="28"/>
  <c r="J91" i="32"/>
  <c r="S91" i="32"/>
  <c r="AE90" i="32"/>
  <c r="C91" i="32"/>
  <c r="BQ89" i="54"/>
  <c r="AQ87" i="28"/>
  <c r="AT92" i="32"/>
  <c r="AQ92" i="32"/>
  <c r="V92" i="32"/>
  <c r="A93" i="32"/>
  <c r="AS89" i="31"/>
  <c r="BA88" i="28"/>
  <c r="AO88" i="28"/>
  <c r="BE87" i="28"/>
  <c r="CI89" i="54"/>
  <c r="C89" i="54"/>
  <c r="BS89" i="54"/>
  <c r="AM89" i="54"/>
  <c r="AS89" i="54"/>
  <c r="BW89" i="54"/>
  <c r="AR90" i="32"/>
  <c r="AV89" i="28"/>
  <c r="AW89" i="28" s="1"/>
  <c r="AU88" i="28"/>
  <c r="BB88" i="28"/>
  <c r="BC88" i="28"/>
  <c r="AW88" i="28"/>
  <c r="BG90" i="31"/>
  <c r="BM90" i="31"/>
  <c r="W90" i="32"/>
  <c r="AR89" i="31"/>
  <c r="AM89" i="31"/>
  <c r="I87" i="26"/>
  <c r="BD87" i="28"/>
  <c r="A90" i="26"/>
  <c r="AO89" i="26"/>
  <c r="K90" i="32"/>
  <c r="AT91" i="32"/>
  <c r="AQ89" i="31"/>
  <c r="AU89" i="31" s="1"/>
  <c r="AK89" i="31"/>
  <c r="BY89" i="54"/>
  <c r="AK89" i="54"/>
  <c r="BI90" i="54"/>
  <c r="AE90" i="54"/>
  <c r="CM90" i="54"/>
  <c r="BM90" i="54"/>
  <c r="CC90" i="54"/>
  <c r="O90" i="54"/>
  <c r="G90" i="54"/>
  <c r="W90" i="54"/>
  <c r="AI90" i="54"/>
  <c r="BC90" i="54"/>
  <c r="BE90" i="54"/>
  <c r="A91" i="54"/>
  <c r="I89" i="54"/>
  <c r="BO89" i="54"/>
  <c r="A91" i="28"/>
  <c r="CC90" i="28"/>
  <c r="BW88" i="28"/>
  <c r="CC89" i="54"/>
  <c r="AU88" i="31"/>
  <c r="AL90" i="31"/>
  <c r="BC90" i="31"/>
  <c r="G87" i="26"/>
  <c r="O88" i="26"/>
  <c r="V88" i="26"/>
  <c r="AM88" i="26"/>
  <c r="AO89" i="54"/>
  <c r="T90" i="32"/>
  <c r="AG86" i="26"/>
  <c r="AW89" i="54"/>
  <c r="BC89" i="54"/>
  <c r="CM89" i="54"/>
  <c r="CA89" i="54"/>
  <c r="G89" i="54"/>
  <c r="I89" i="31"/>
  <c r="AO89" i="31"/>
  <c r="CK89" i="28"/>
  <c r="AJ89" i="28"/>
  <c r="BI89" i="28"/>
  <c r="BI90" i="31"/>
  <c r="E87" i="26"/>
  <c r="CE88" i="28"/>
  <c r="T88" i="26"/>
  <c r="P90" i="32"/>
  <c r="BK88" i="28"/>
  <c r="U87" i="26"/>
  <c r="Q90" i="32"/>
  <c r="G90" i="32"/>
  <c r="Y89" i="54"/>
  <c r="W89" i="54"/>
  <c r="BU89" i="54"/>
  <c r="CE89" i="54"/>
  <c r="BE89" i="54"/>
  <c r="AC89" i="28"/>
  <c r="CC89" i="28"/>
  <c r="M89" i="31"/>
  <c r="J90" i="31"/>
  <c r="B90" i="31"/>
  <c r="BK90" i="31"/>
  <c r="X88" i="26"/>
  <c r="AD87" i="26"/>
  <c r="AH87" i="26" s="1"/>
  <c r="AK88" i="26"/>
  <c r="BG87" i="28"/>
  <c r="AZ88" i="28"/>
  <c r="AH89" i="28" l="1"/>
  <c r="AA91" i="31"/>
  <c r="I91" i="31"/>
  <c r="CM89" i="28"/>
  <c r="BW90" i="54"/>
  <c r="AU91" i="32"/>
  <c r="V89" i="26"/>
  <c r="W89" i="26" s="1"/>
  <c r="X89" i="26"/>
  <c r="Y89" i="26" s="1"/>
  <c r="P91" i="32"/>
  <c r="L91" i="32" s="1"/>
  <c r="T91" i="32"/>
  <c r="M90" i="31"/>
  <c r="CK90" i="54"/>
  <c r="E89" i="28"/>
  <c r="O90" i="32"/>
  <c r="E88" i="26"/>
  <c r="AA92" i="32"/>
  <c r="F92" i="32"/>
  <c r="BW89" i="28"/>
  <c r="AH90" i="28"/>
  <c r="AC90" i="28"/>
  <c r="AA90" i="28"/>
  <c r="Y90" i="54"/>
  <c r="BY90" i="54"/>
  <c r="M89" i="26"/>
  <c r="C89" i="26"/>
  <c r="AW89" i="31"/>
  <c r="J92" i="32"/>
  <c r="S92" i="32"/>
  <c r="AR91" i="32"/>
  <c r="AE91" i="32"/>
  <c r="AN91" i="31"/>
  <c r="AO91" i="31" s="1"/>
  <c r="U91" i="31"/>
  <c r="V90" i="28"/>
  <c r="G91" i="31"/>
  <c r="CE89" i="28"/>
  <c r="AR90" i="31"/>
  <c r="AV90" i="31" s="1"/>
  <c r="AD88" i="26"/>
  <c r="Y88" i="26"/>
  <c r="CE90" i="54"/>
  <c r="AZ89" i="28"/>
  <c r="AM89" i="28"/>
  <c r="AK89" i="28"/>
  <c r="AR90" i="28"/>
  <c r="BW90" i="28"/>
  <c r="AV90" i="28"/>
  <c r="A92" i="28"/>
  <c r="BY91" i="28"/>
  <c r="V91" i="28"/>
  <c r="BQ91" i="28"/>
  <c r="C91" i="28"/>
  <c r="AU89" i="26"/>
  <c r="O89" i="26"/>
  <c r="AM90" i="31"/>
  <c r="G89" i="26"/>
  <c r="C90" i="54"/>
  <c r="AU92" i="32"/>
  <c r="BG90" i="54"/>
  <c r="E90" i="31"/>
  <c r="BO90" i="54"/>
  <c r="BF88" i="28"/>
  <c r="BU90" i="28"/>
  <c r="AG91" i="31"/>
  <c r="CI89" i="28"/>
  <c r="AU90" i="54"/>
  <c r="Q89" i="26"/>
  <c r="W91" i="32"/>
  <c r="CI90" i="28"/>
  <c r="CG90" i="28"/>
  <c r="S89" i="28"/>
  <c r="AW89" i="26"/>
  <c r="Z89" i="26"/>
  <c r="AQ89" i="26"/>
  <c r="Q90" i="54"/>
  <c r="AJ91" i="31"/>
  <c r="U90" i="54"/>
  <c r="AG90" i="54"/>
  <c r="Q91" i="32"/>
  <c r="G91" i="32"/>
  <c r="BA91" i="31"/>
  <c r="BI90" i="28"/>
  <c r="L90" i="32"/>
  <c r="S90" i="28"/>
  <c r="Q90" i="28"/>
  <c r="CI90" i="54"/>
  <c r="BD88" i="28"/>
  <c r="BK89" i="28"/>
  <c r="CA90" i="54"/>
  <c r="L90" i="28"/>
  <c r="AN90" i="28"/>
  <c r="BM90" i="28"/>
  <c r="CG90" i="54"/>
  <c r="D91" i="32"/>
  <c r="T89" i="26"/>
  <c r="U89" i="26" s="1"/>
  <c r="AK89" i="26"/>
  <c r="BC89" i="28"/>
  <c r="A94" i="32"/>
  <c r="AD93" i="32"/>
  <c r="C93" i="32"/>
  <c r="AL92" i="32"/>
  <c r="AQ88" i="28"/>
  <c r="AC90" i="54"/>
  <c r="AM91" i="32"/>
  <c r="BQ90" i="28"/>
  <c r="K90" i="54"/>
  <c r="AE88" i="26"/>
  <c r="AA88" i="26"/>
  <c r="BK91" i="31"/>
  <c r="AH91" i="31"/>
  <c r="AI91" i="31" s="1"/>
  <c r="AS90" i="31"/>
  <c r="AO90" i="31"/>
  <c r="C90" i="31"/>
  <c r="AK90" i="54"/>
  <c r="X90" i="28"/>
  <c r="CK90" i="28"/>
  <c r="AC91" i="54"/>
  <c r="BK91" i="54"/>
  <c r="BS91" i="54"/>
  <c r="AU91" i="54"/>
  <c r="BA91" i="54"/>
  <c r="AW91" i="54"/>
  <c r="A92" i="54"/>
  <c r="AA91" i="54"/>
  <c r="AM90" i="54"/>
  <c r="BA90" i="54"/>
  <c r="C90" i="28"/>
  <c r="AY89" i="26"/>
  <c r="AS89" i="26"/>
  <c r="BS90" i="54"/>
  <c r="AI92" i="32"/>
  <c r="C92" i="32"/>
  <c r="AY90" i="54"/>
  <c r="J91" i="31"/>
  <c r="B91" i="31"/>
  <c r="Q92" i="31"/>
  <c r="S92" i="31"/>
  <c r="A93" i="31"/>
  <c r="AE92" i="31"/>
  <c r="AQ90" i="31"/>
  <c r="S90" i="54"/>
  <c r="AV89" i="31"/>
  <c r="BS89" i="28"/>
  <c r="AF90" i="28"/>
  <c r="BY90" i="28"/>
  <c r="AW90" i="54"/>
  <c r="AQ90" i="54"/>
  <c r="S89" i="26"/>
  <c r="AY88" i="28"/>
  <c r="M92" i="32"/>
  <c r="N92" i="32" s="1"/>
  <c r="BQ90" i="54"/>
  <c r="AM88" i="28"/>
  <c r="E90" i="54"/>
  <c r="H89" i="28"/>
  <c r="N89" i="28"/>
  <c r="AG87" i="26"/>
  <c r="AI87" i="26"/>
  <c r="L91" i="31"/>
  <c r="D91" i="31"/>
  <c r="AC91" i="31"/>
  <c r="BA89" i="28"/>
  <c r="BE89" i="28" s="1"/>
  <c r="AO89" i="28"/>
  <c r="AJ91" i="32"/>
  <c r="AP90" i="31"/>
  <c r="AI90" i="31"/>
  <c r="BG91" i="31"/>
  <c r="AJ90" i="28"/>
  <c r="M90" i="54"/>
  <c r="K90" i="31"/>
  <c r="AB88" i="26"/>
  <c r="U88" i="26"/>
  <c r="AM89" i="26"/>
  <c r="AC88" i="26"/>
  <c r="W88" i="26"/>
  <c r="AS90" i="54"/>
  <c r="AO90" i="54"/>
  <c r="D89" i="26"/>
  <c r="H89" i="26"/>
  <c r="K89" i="26"/>
  <c r="A91" i="26"/>
  <c r="K90" i="26"/>
  <c r="BG88" i="28"/>
  <c r="BE88" i="28"/>
  <c r="K91" i="32"/>
  <c r="BU90" i="54"/>
  <c r="I90" i="54"/>
  <c r="AA90" i="54"/>
  <c r="BK90" i="54"/>
  <c r="AD92" i="32"/>
  <c r="N91" i="32"/>
  <c r="W91" i="31"/>
  <c r="AL91" i="31"/>
  <c r="AT89" i="31"/>
  <c r="BE91" i="31"/>
  <c r="J88" i="28"/>
  <c r="J89" i="28"/>
  <c r="BB89" i="28"/>
  <c r="AS89" i="28"/>
  <c r="Z90" i="26" l="1"/>
  <c r="M91" i="31"/>
  <c r="BG92" i="31"/>
  <c r="AR91" i="31"/>
  <c r="O90" i="26"/>
  <c r="AG88" i="26"/>
  <c r="K91" i="31"/>
  <c r="E91" i="54"/>
  <c r="C91" i="31"/>
  <c r="P92" i="32"/>
  <c r="D92" i="32"/>
  <c r="CI91" i="54"/>
  <c r="U91" i="54"/>
  <c r="AI91" i="54"/>
  <c r="H90" i="28"/>
  <c r="AM93" i="32"/>
  <c r="AS91" i="54"/>
  <c r="AB89" i="26"/>
  <c r="BA90" i="28"/>
  <c r="AO90" i="28"/>
  <c r="AQ91" i="31"/>
  <c r="AK91" i="31"/>
  <c r="AQ90" i="26"/>
  <c r="AY91" i="54"/>
  <c r="L91" i="28"/>
  <c r="T92" i="32"/>
  <c r="AC89" i="26"/>
  <c r="G90" i="26"/>
  <c r="X90" i="26"/>
  <c r="AO90" i="26"/>
  <c r="CA90" i="28"/>
  <c r="AR92" i="32"/>
  <c r="H90" i="26"/>
  <c r="D90" i="26"/>
  <c r="E89" i="26"/>
  <c r="AF88" i="26"/>
  <c r="Y92" i="31"/>
  <c r="L92" i="31"/>
  <c r="D92" i="31"/>
  <c r="E92" i="31" s="1"/>
  <c r="BY91" i="54"/>
  <c r="AO91" i="54"/>
  <c r="AP91" i="31"/>
  <c r="AT91" i="31" s="1"/>
  <c r="AQ93" i="32"/>
  <c r="BO90" i="28"/>
  <c r="W91" i="54"/>
  <c r="AE89" i="26"/>
  <c r="AA89" i="26"/>
  <c r="I89" i="26"/>
  <c r="AN91" i="28"/>
  <c r="BO91" i="28"/>
  <c r="BM91" i="28"/>
  <c r="AR91" i="28"/>
  <c r="BB90" i="28"/>
  <c r="AU90" i="28"/>
  <c r="AS90" i="28"/>
  <c r="K92" i="32"/>
  <c r="K91" i="54"/>
  <c r="AU90" i="26"/>
  <c r="AM90" i="28"/>
  <c r="AZ90" i="28"/>
  <c r="AJ92" i="32"/>
  <c r="CA91" i="54"/>
  <c r="S91" i="54"/>
  <c r="Y91" i="54"/>
  <c r="BO91" i="54"/>
  <c r="AY89" i="28"/>
  <c r="O91" i="32"/>
  <c r="AV91" i="28"/>
  <c r="AW91" i="28" s="1"/>
  <c r="A93" i="28"/>
  <c r="BQ91" i="54"/>
  <c r="E91" i="31"/>
  <c r="BK92" i="31"/>
  <c r="M90" i="26"/>
  <c r="AL92" i="31"/>
  <c r="BC92" i="31"/>
  <c r="AS90" i="26"/>
  <c r="CK91" i="54"/>
  <c r="CM92" i="54"/>
  <c r="G92" i="54"/>
  <c r="CG92" i="54"/>
  <c r="AG92" i="54"/>
  <c r="AM92" i="54"/>
  <c r="CE92" i="54"/>
  <c r="BE92" i="54"/>
  <c r="CA92" i="54"/>
  <c r="BQ92" i="54"/>
  <c r="AS92" i="54"/>
  <c r="BU92" i="54"/>
  <c r="AK92" i="54"/>
  <c r="C92" i="54"/>
  <c r="A93" i="54"/>
  <c r="AC92" i="54"/>
  <c r="BW91" i="54"/>
  <c r="Q91" i="54"/>
  <c r="CM91" i="54"/>
  <c r="CM90" i="28"/>
  <c r="AI88" i="26"/>
  <c r="F93" i="32"/>
  <c r="BG89" i="28"/>
  <c r="BK90" i="28"/>
  <c r="AW90" i="26"/>
  <c r="E91" i="28"/>
  <c r="Q91" i="28"/>
  <c r="BS90" i="28"/>
  <c r="AH88" i="26"/>
  <c r="CE90" i="28"/>
  <c r="AA93" i="32"/>
  <c r="CG91" i="54"/>
  <c r="BD89" i="28"/>
  <c r="BG91" i="54"/>
  <c r="AI93" i="32"/>
  <c r="AC92" i="31"/>
  <c r="Q90" i="26"/>
  <c r="AA92" i="31"/>
  <c r="AH92" i="31"/>
  <c r="AY92" i="31"/>
  <c r="W92" i="31"/>
  <c r="AT90" i="31"/>
  <c r="AG91" i="54"/>
  <c r="I91" i="54"/>
  <c r="BE91" i="54"/>
  <c r="AW90" i="31"/>
  <c r="BI91" i="54"/>
  <c r="AT93" i="32"/>
  <c r="AI94" i="32"/>
  <c r="V94" i="32"/>
  <c r="A95" i="32"/>
  <c r="N90" i="28"/>
  <c r="Q92" i="32"/>
  <c r="G92" i="32"/>
  <c r="AM91" i="31"/>
  <c r="AJ91" i="28"/>
  <c r="AK91" i="28" s="1"/>
  <c r="BI91" i="28"/>
  <c r="X91" i="28"/>
  <c r="BU91" i="28"/>
  <c r="AK90" i="28"/>
  <c r="AF91" i="28"/>
  <c r="AB92" i="32"/>
  <c r="T90" i="26"/>
  <c r="AK90" i="26"/>
  <c r="A92" i="26"/>
  <c r="AU91" i="26"/>
  <c r="AM91" i="26"/>
  <c r="O91" i="26"/>
  <c r="AQ89" i="28"/>
  <c r="AG92" i="31"/>
  <c r="AN92" i="31"/>
  <c r="AO92" i="31" s="1"/>
  <c r="BM92" i="31"/>
  <c r="CE91" i="54"/>
  <c r="AK91" i="54"/>
  <c r="AE91" i="54"/>
  <c r="O91" i="54"/>
  <c r="D93" i="32"/>
  <c r="J93" i="32"/>
  <c r="S93" i="32"/>
  <c r="CG91" i="28"/>
  <c r="CK91" i="28"/>
  <c r="CE91" i="28"/>
  <c r="CC91" i="28"/>
  <c r="BC90" i="28"/>
  <c r="AW90" i="28"/>
  <c r="BF89" i="28"/>
  <c r="E90" i="28"/>
  <c r="AD89" i="26"/>
  <c r="V90" i="26"/>
  <c r="AM90" i="26"/>
  <c r="S90" i="26"/>
  <c r="J92" i="31"/>
  <c r="B92" i="31"/>
  <c r="C92" i="31" s="1"/>
  <c r="O92" i="31"/>
  <c r="Y93" i="31"/>
  <c r="A94" i="31"/>
  <c r="BI92" i="31"/>
  <c r="BU91" i="54"/>
  <c r="BC91" i="54"/>
  <c r="AQ91" i="54"/>
  <c r="AU90" i="31"/>
  <c r="AM92" i="32"/>
  <c r="M93" i="32"/>
  <c r="V93" i="32"/>
  <c r="AE92" i="32"/>
  <c r="BE92" i="31"/>
  <c r="AC91" i="28"/>
  <c r="AA91" i="28"/>
  <c r="AS91" i="31"/>
  <c r="M91" i="54"/>
  <c r="C91" i="54"/>
  <c r="AU89" i="28"/>
  <c r="AJ92" i="31"/>
  <c r="BA92" i="31"/>
  <c r="U92" i="31"/>
  <c r="AY90" i="26"/>
  <c r="G91" i="54"/>
  <c r="CC91" i="54"/>
  <c r="AH91" i="28"/>
  <c r="AV91" i="31"/>
  <c r="C90" i="26"/>
  <c r="W92" i="32"/>
  <c r="AM91" i="54"/>
  <c r="AL93" i="32"/>
  <c r="BM91" i="54"/>
  <c r="BM93" i="31" l="1"/>
  <c r="W93" i="32"/>
  <c r="J93" i="31"/>
  <c r="B93" i="31"/>
  <c r="O93" i="31"/>
  <c r="BA93" i="31"/>
  <c r="K93" i="32"/>
  <c r="N93" i="32"/>
  <c r="T91" i="26"/>
  <c r="U91" i="26" s="1"/>
  <c r="AK91" i="26"/>
  <c r="AZ91" i="28"/>
  <c r="AR94" i="32"/>
  <c r="AO91" i="26"/>
  <c r="BI93" i="54"/>
  <c r="AU93" i="54"/>
  <c r="AY93" i="54"/>
  <c r="A94" i="54"/>
  <c r="BW93" i="54"/>
  <c r="K93" i="54"/>
  <c r="AM93" i="54"/>
  <c r="BY93" i="54"/>
  <c r="AA93" i="54"/>
  <c r="O93" i="54"/>
  <c r="U93" i="54"/>
  <c r="W93" i="54"/>
  <c r="BA93" i="54"/>
  <c r="AU92" i="54"/>
  <c r="E92" i="54"/>
  <c r="CI92" i="54"/>
  <c r="N92" i="28"/>
  <c r="L92" i="28"/>
  <c r="X96" i="28"/>
  <c r="V92" i="28"/>
  <c r="BC91" i="28"/>
  <c r="BG91" i="28" s="1"/>
  <c r="AY91" i="28"/>
  <c r="BD90" i="28"/>
  <c r="AI89" i="26"/>
  <c r="M92" i="31"/>
  <c r="C91" i="26"/>
  <c r="I92" i="31"/>
  <c r="AE90" i="26"/>
  <c r="AI90" i="26" s="1"/>
  <c r="AA90" i="26"/>
  <c r="BG93" i="31"/>
  <c r="AB93" i="32"/>
  <c r="AQ92" i="31"/>
  <c r="AW91" i="31"/>
  <c r="AE93" i="31"/>
  <c r="AA93" i="31"/>
  <c r="AW91" i="26"/>
  <c r="AB90" i="26"/>
  <c r="U90" i="26"/>
  <c r="F94" i="32"/>
  <c r="W93" i="31"/>
  <c r="AP92" i="31"/>
  <c r="Q93" i="32"/>
  <c r="G93" i="32"/>
  <c r="AY92" i="54"/>
  <c r="BW92" i="54"/>
  <c r="S92" i="54"/>
  <c r="BS92" i="28"/>
  <c r="AR92" i="28"/>
  <c r="BQ92" i="28"/>
  <c r="BK92" i="28"/>
  <c r="AJ92" i="28"/>
  <c r="BI92" i="28"/>
  <c r="CI91" i="28"/>
  <c r="Q92" i="54"/>
  <c r="AI92" i="31"/>
  <c r="AD90" i="26"/>
  <c r="Y90" i="26"/>
  <c r="L92" i="32"/>
  <c r="BM92" i="54"/>
  <c r="AL93" i="31"/>
  <c r="AM93" i="31" s="1"/>
  <c r="AH93" i="31"/>
  <c r="AS92" i="31"/>
  <c r="AW92" i="31" s="1"/>
  <c r="V91" i="26"/>
  <c r="W91" i="26" s="1"/>
  <c r="M94" i="32"/>
  <c r="AT94" i="32"/>
  <c r="BA92" i="54"/>
  <c r="BY92" i="54"/>
  <c r="AW92" i="54"/>
  <c r="CG92" i="28"/>
  <c r="BB91" i="28"/>
  <c r="AS91" i="28"/>
  <c r="AS91" i="26"/>
  <c r="AK92" i="31"/>
  <c r="BE90" i="28"/>
  <c r="BI93" i="31"/>
  <c r="CA91" i="28"/>
  <c r="A95" i="31"/>
  <c r="U94" i="31"/>
  <c r="AC94" i="31"/>
  <c r="BK94" i="31"/>
  <c r="Q94" i="31"/>
  <c r="W94" i="31"/>
  <c r="BG94" i="31"/>
  <c r="AG94" i="31"/>
  <c r="S94" i="31"/>
  <c r="H91" i="26"/>
  <c r="I91" i="26" s="1"/>
  <c r="D91" i="26"/>
  <c r="K91" i="26"/>
  <c r="Z91" i="26"/>
  <c r="AQ91" i="26"/>
  <c r="BS92" i="54"/>
  <c r="U92" i="54"/>
  <c r="BO92" i="54"/>
  <c r="I92" i="54"/>
  <c r="BC93" i="31"/>
  <c r="BK93" i="31"/>
  <c r="AN92" i="28"/>
  <c r="AO92" i="28" s="1"/>
  <c r="BM92" i="28"/>
  <c r="BS91" i="28"/>
  <c r="AO92" i="54"/>
  <c r="H91" i="28"/>
  <c r="AQ90" i="28"/>
  <c r="U93" i="31"/>
  <c r="AJ93" i="31"/>
  <c r="AN93" i="31"/>
  <c r="BE93" i="31"/>
  <c r="AC90" i="26"/>
  <c r="AG90" i="26" s="1"/>
  <c r="W90" i="26"/>
  <c r="X91" i="26"/>
  <c r="Y91" i="26" s="1"/>
  <c r="S91" i="26"/>
  <c r="AA94" i="32"/>
  <c r="AC93" i="31"/>
  <c r="AA92" i="54"/>
  <c r="K92" i="54"/>
  <c r="T93" i="32"/>
  <c r="AH96" i="28"/>
  <c r="AF92" i="28"/>
  <c r="CK92" i="28"/>
  <c r="Y92" i="54"/>
  <c r="BI92" i="54"/>
  <c r="AJ93" i="32"/>
  <c r="N91" i="28"/>
  <c r="AU91" i="31"/>
  <c r="AY91" i="26"/>
  <c r="D93" i="31"/>
  <c r="L93" i="31"/>
  <c r="Q93" i="31"/>
  <c r="AY90" i="28"/>
  <c r="P93" i="32"/>
  <c r="S93" i="31"/>
  <c r="BG90" i="28"/>
  <c r="CM91" i="28"/>
  <c r="A93" i="26"/>
  <c r="J94" i="32"/>
  <c r="S94" i="32"/>
  <c r="AL94" i="32"/>
  <c r="S91" i="28"/>
  <c r="O92" i="54"/>
  <c r="AI92" i="54"/>
  <c r="CK92" i="54"/>
  <c r="AR92" i="31"/>
  <c r="AM92" i="31"/>
  <c r="CC92" i="28"/>
  <c r="BY92" i="28"/>
  <c r="A94" i="28"/>
  <c r="AA93" i="28"/>
  <c r="Q93" i="28"/>
  <c r="BM93" i="28"/>
  <c r="AQ94" i="32"/>
  <c r="C93" i="31"/>
  <c r="Q91" i="26"/>
  <c r="W92" i="54"/>
  <c r="I90" i="26"/>
  <c r="M91" i="26"/>
  <c r="O92" i="32"/>
  <c r="C94" i="32"/>
  <c r="AU94" i="32"/>
  <c r="AU93" i="32"/>
  <c r="AY93" i="31"/>
  <c r="BG92" i="54"/>
  <c r="BC92" i="54"/>
  <c r="AQ92" i="54"/>
  <c r="J90" i="28"/>
  <c r="AV92" i="28"/>
  <c r="BU92" i="28"/>
  <c r="Q92" i="28"/>
  <c r="AG93" i="31"/>
  <c r="AE93" i="32"/>
  <c r="E90" i="26"/>
  <c r="AF89" i="26"/>
  <c r="BK91" i="28"/>
  <c r="AE92" i="54"/>
  <c r="AH89" i="26"/>
  <c r="AA95" i="32"/>
  <c r="A96" i="32"/>
  <c r="AE94" i="32"/>
  <c r="AD94" i="32"/>
  <c r="M92" i="54"/>
  <c r="BK92" i="54"/>
  <c r="G92" i="31"/>
  <c r="G93" i="31"/>
  <c r="AC96" i="28"/>
  <c r="AA92" i="28"/>
  <c r="C92" i="28"/>
  <c r="BW91" i="28"/>
  <c r="CC92" i="54"/>
  <c r="BF90" i="28"/>
  <c r="BA91" i="28"/>
  <c r="AO91" i="28"/>
  <c r="AR93" i="32"/>
  <c r="AG89" i="26"/>
  <c r="K92" i="31"/>
  <c r="AC94" i="28" l="1"/>
  <c r="AC95" i="28"/>
  <c r="X92" i="28"/>
  <c r="X93" i="28"/>
  <c r="AH94" i="28"/>
  <c r="AH93" i="28"/>
  <c r="AH95" i="28"/>
  <c r="X95" i="28"/>
  <c r="AC93" i="28"/>
  <c r="AC92" i="28"/>
  <c r="AH92" i="28"/>
  <c r="X94" i="28"/>
  <c r="Q92" i="26"/>
  <c r="AC97" i="28"/>
  <c r="AH97" i="28"/>
  <c r="X97" i="28"/>
  <c r="AA94" i="31"/>
  <c r="G94" i="31"/>
  <c r="AR95" i="32"/>
  <c r="P94" i="32"/>
  <c r="D94" i="32"/>
  <c r="CG93" i="28"/>
  <c r="T94" i="32"/>
  <c r="H92" i="26"/>
  <c r="D92" i="26"/>
  <c r="K92" i="26"/>
  <c r="X92" i="26"/>
  <c r="Y92" i="26" s="1"/>
  <c r="AS93" i="31"/>
  <c r="AO93" i="31"/>
  <c r="L94" i="31"/>
  <c r="D94" i="31"/>
  <c r="E94" i="31" s="1"/>
  <c r="Q95" i="31"/>
  <c r="AE95" i="31"/>
  <c r="A96" i="31"/>
  <c r="AK93" i="31"/>
  <c r="AM92" i="28"/>
  <c r="AZ92" i="28"/>
  <c r="AK92" i="28"/>
  <c r="AE93" i="54"/>
  <c r="AW93" i="54"/>
  <c r="J91" i="28"/>
  <c r="X98" i="28"/>
  <c r="V93" i="28"/>
  <c r="AB95" i="32"/>
  <c r="AN93" i="28"/>
  <c r="BO93" i="28"/>
  <c r="K94" i="32"/>
  <c r="V92" i="26"/>
  <c r="AM92" i="26"/>
  <c r="CK93" i="28"/>
  <c r="BI94" i="31"/>
  <c r="BF91" i="28"/>
  <c r="W94" i="32"/>
  <c r="AE94" i="31"/>
  <c r="AT95" i="32"/>
  <c r="BG93" i="54"/>
  <c r="AG93" i="54"/>
  <c r="I93" i="54"/>
  <c r="CG93" i="54"/>
  <c r="AB91" i="26"/>
  <c r="G95" i="32"/>
  <c r="BE91" i="28"/>
  <c r="D95" i="32"/>
  <c r="C95" i="32"/>
  <c r="BC92" i="28"/>
  <c r="AW92" i="28"/>
  <c r="O92" i="26"/>
  <c r="A94" i="26"/>
  <c r="K93" i="26"/>
  <c r="C93" i="26"/>
  <c r="AY93" i="26"/>
  <c r="AQ93" i="26"/>
  <c r="AU93" i="26"/>
  <c r="AW93" i="26"/>
  <c r="AQ93" i="31"/>
  <c r="AJ94" i="32"/>
  <c r="E91" i="26"/>
  <c r="AL94" i="31"/>
  <c r="AM94" i="31" s="1"/>
  <c r="N94" i="32"/>
  <c r="AP93" i="31"/>
  <c r="AT93" i="31" s="1"/>
  <c r="AI93" i="31"/>
  <c r="L93" i="32"/>
  <c r="O93" i="32"/>
  <c r="AL95" i="32"/>
  <c r="AS93" i="54"/>
  <c r="CA93" i="54"/>
  <c r="BU93" i="54"/>
  <c r="CM93" i="54"/>
  <c r="AO93" i="54"/>
  <c r="K93" i="31"/>
  <c r="AQ91" i="28"/>
  <c r="E93" i="28"/>
  <c r="C93" i="28"/>
  <c r="AJ93" i="28"/>
  <c r="BI93" i="28"/>
  <c r="A95" i="28"/>
  <c r="L94" i="28"/>
  <c r="CK94" i="28"/>
  <c r="V94" i="28"/>
  <c r="BU94" i="28"/>
  <c r="CC94" i="28"/>
  <c r="AF94" i="28"/>
  <c r="AV92" i="31"/>
  <c r="M93" i="31"/>
  <c r="CA92" i="28"/>
  <c r="Y94" i="31"/>
  <c r="AU91" i="28"/>
  <c r="BC94" i="31"/>
  <c r="F95" i="32"/>
  <c r="H92" i="28"/>
  <c r="M93" i="54"/>
  <c r="E93" i="54"/>
  <c r="AC93" i="54"/>
  <c r="BD91" i="28"/>
  <c r="BM93" i="54"/>
  <c r="AH98" i="28"/>
  <c r="M92" i="26"/>
  <c r="E93" i="31"/>
  <c r="AY92" i="26"/>
  <c r="B94" i="31"/>
  <c r="J94" i="31"/>
  <c r="K94" i="31" s="1"/>
  <c r="O94" i="31"/>
  <c r="AJ94" i="31"/>
  <c r="BA94" i="31"/>
  <c r="BQ93" i="28"/>
  <c r="L93" i="28"/>
  <c r="AK93" i="54"/>
  <c r="CC93" i="54"/>
  <c r="CE93" i="54"/>
  <c r="CI94" i="54"/>
  <c r="BQ94" i="54"/>
  <c r="A95" i="54"/>
  <c r="CK94" i="54"/>
  <c r="BK94" i="54"/>
  <c r="BQ93" i="54"/>
  <c r="AM91" i="28"/>
  <c r="AS92" i="26"/>
  <c r="J95" i="32"/>
  <c r="K95" i="32" s="1"/>
  <c r="S95" i="32"/>
  <c r="S93" i="28"/>
  <c r="CE92" i="28"/>
  <c r="AM94" i="32"/>
  <c r="Z92" i="26"/>
  <c r="AA92" i="26" s="1"/>
  <c r="AQ92" i="26"/>
  <c r="T92" i="26"/>
  <c r="AK92" i="26"/>
  <c r="AE91" i="26"/>
  <c r="CI92" i="28"/>
  <c r="AR93" i="31"/>
  <c r="AV93" i="31" s="1"/>
  <c r="AF90" i="26"/>
  <c r="AF91" i="26"/>
  <c r="BO93" i="54"/>
  <c r="BC93" i="54"/>
  <c r="AQ93" i="54"/>
  <c r="C93" i="54"/>
  <c r="AI93" i="54"/>
  <c r="Y93" i="54"/>
  <c r="AD95" i="32"/>
  <c r="E92" i="28"/>
  <c r="AL96" i="32"/>
  <c r="A97" i="32"/>
  <c r="F96" i="32"/>
  <c r="AD96" i="32"/>
  <c r="CC93" i="28"/>
  <c r="AC98" i="28"/>
  <c r="C92" i="26"/>
  <c r="AW92" i="26"/>
  <c r="BA92" i="28"/>
  <c r="I93" i="31"/>
  <c r="AN94" i="31"/>
  <c r="BE94" i="31"/>
  <c r="AC91" i="26"/>
  <c r="AT92" i="31"/>
  <c r="Q94" i="32"/>
  <c r="G94" i="32"/>
  <c r="BS93" i="54"/>
  <c r="BK93" i="54"/>
  <c r="CK93" i="54"/>
  <c r="G93" i="54"/>
  <c r="BE93" i="54"/>
  <c r="G92" i="26"/>
  <c r="G91" i="26"/>
  <c r="BW92" i="28"/>
  <c r="AI95" i="32"/>
  <c r="M95" i="32"/>
  <c r="V95" i="32"/>
  <c r="S92" i="28"/>
  <c r="AV93" i="28"/>
  <c r="BU93" i="28"/>
  <c r="AR93" i="28"/>
  <c r="BY93" i="28"/>
  <c r="AU92" i="26"/>
  <c r="CM92" i="28"/>
  <c r="S92" i="26"/>
  <c r="AF93" i="28"/>
  <c r="AD91" i="26"/>
  <c r="AH94" i="31"/>
  <c r="AI94" i="31" s="1"/>
  <c r="AY94" i="31"/>
  <c r="AU92" i="31"/>
  <c r="AH90" i="26"/>
  <c r="BO92" i="28"/>
  <c r="BB92" i="28"/>
  <c r="AS92" i="28"/>
  <c r="BK95" i="31"/>
  <c r="AB94" i="32"/>
  <c r="BM94" i="31"/>
  <c r="AA91" i="26"/>
  <c r="Q93" i="54"/>
  <c r="S93" i="54"/>
  <c r="CI93" i="54"/>
  <c r="AQ95" i="32"/>
  <c r="AO92" i="26"/>
  <c r="Q93" i="26" l="1"/>
  <c r="G95" i="31"/>
  <c r="BS93" i="28"/>
  <c r="Q94" i="54"/>
  <c r="AQ94" i="54"/>
  <c r="AE95" i="32"/>
  <c r="BY94" i="54"/>
  <c r="C94" i="54"/>
  <c r="AO94" i="54"/>
  <c r="CC94" i="54"/>
  <c r="N94" i="28"/>
  <c r="AZ93" i="28"/>
  <c r="S93" i="26"/>
  <c r="AG94" i="54"/>
  <c r="BF92" i="28"/>
  <c r="AL95" i="31"/>
  <c r="BC95" i="31"/>
  <c r="AJ95" i="31"/>
  <c r="BA95" i="31"/>
  <c r="U95" i="31"/>
  <c r="CI93" i="28"/>
  <c r="W96" i="32"/>
  <c r="M96" i="32"/>
  <c r="N96" i="32" s="1"/>
  <c r="AR96" i="32"/>
  <c r="W95" i="32"/>
  <c r="BC93" i="28"/>
  <c r="AA96" i="32"/>
  <c r="AY94" i="54"/>
  <c r="S94" i="54"/>
  <c r="AA94" i="54"/>
  <c r="BO94" i="54"/>
  <c r="AQ94" i="31"/>
  <c r="AU94" i="31" s="1"/>
  <c r="AK94" i="31"/>
  <c r="Q94" i="28"/>
  <c r="AN94" i="28"/>
  <c r="AU95" i="32"/>
  <c r="BM94" i="28"/>
  <c r="M93" i="26"/>
  <c r="AS93" i="26"/>
  <c r="BG92" i="28"/>
  <c r="P95" i="32"/>
  <c r="Q95" i="32"/>
  <c r="O95" i="32" s="1"/>
  <c r="AC92" i="26"/>
  <c r="AG92" i="26" s="1"/>
  <c r="W92" i="26"/>
  <c r="AQ92" i="28"/>
  <c r="AB92" i="26"/>
  <c r="U92" i="26"/>
  <c r="AM95" i="32"/>
  <c r="O94" i="54"/>
  <c r="BG94" i="54"/>
  <c r="AW94" i="54"/>
  <c r="AI94" i="54"/>
  <c r="AJ94" i="28"/>
  <c r="BI94" i="28"/>
  <c r="A96" i="28"/>
  <c r="BQ95" i="28"/>
  <c r="BU95" i="28"/>
  <c r="Q95" i="28"/>
  <c r="C95" i="28"/>
  <c r="CK95" i="28"/>
  <c r="BM95" i="28"/>
  <c r="T95" i="32"/>
  <c r="T93" i="26"/>
  <c r="AK93" i="26"/>
  <c r="AK93" i="28"/>
  <c r="BG95" i="31"/>
  <c r="L95" i="31"/>
  <c r="D95" i="31"/>
  <c r="E95" i="31" s="1"/>
  <c r="AH91" i="26"/>
  <c r="BB93" i="28"/>
  <c r="AS93" i="28"/>
  <c r="AQ96" i="32"/>
  <c r="BU94" i="54"/>
  <c r="G94" i="54"/>
  <c r="U94" i="54"/>
  <c r="CA94" i="54"/>
  <c r="AK94" i="54"/>
  <c r="BW93" i="28"/>
  <c r="AA94" i="28"/>
  <c r="Z93" i="26"/>
  <c r="H93" i="26"/>
  <c r="D93" i="26"/>
  <c r="AY92" i="28"/>
  <c r="AG95" i="31"/>
  <c r="Y95" i="31"/>
  <c r="AD92" i="26"/>
  <c r="AH92" i="26" s="1"/>
  <c r="AI96" i="32"/>
  <c r="AU92" i="28"/>
  <c r="AP94" i="31"/>
  <c r="AJ95" i="32"/>
  <c r="AS94" i="31"/>
  <c r="AW94" i="31" s="1"/>
  <c r="AO94" i="31"/>
  <c r="CE93" i="28"/>
  <c r="C96" i="32"/>
  <c r="J92" i="28"/>
  <c r="N95" i="32"/>
  <c r="BE94" i="54"/>
  <c r="BS94" i="54"/>
  <c r="AC94" i="54"/>
  <c r="K94" i="54"/>
  <c r="AE94" i="54"/>
  <c r="AV94" i="28"/>
  <c r="AW94" i="28" s="1"/>
  <c r="BW94" i="28"/>
  <c r="BS94" i="28"/>
  <c r="AR94" i="28"/>
  <c r="BQ94" i="28"/>
  <c r="AU93" i="31"/>
  <c r="A95" i="26"/>
  <c r="AW94" i="26"/>
  <c r="AO94" i="26"/>
  <c r="O94" i="26"/>
  <c r="CA93" i="28"/>
  <c r="BE92" i="28"/>
  <c r="I94" i="54"/>
  <c r="BD92" i="28"/>
  <c r="AC95" i="31"/>
  <c r="AN95" i="31"/>
  <c r="BE95" i="31"/>
  <c r="L94" i="32"/>
  <c r="A98" i="32"/>
  <c r="V96" i="32"/>
  <c r="AT96" i="32"/>
  <c r="AS94" i="54"/>
  <c r="BI94" i="54"/>
  <c r="CM95" i="54"/>
  <c r="Y95" i="54"/>
  <c r="BM95" i="54"/>
  <c r="BQ95" i="54"/>
  <c r="AY95" i="54"/>
  <c r="E95" i="54"/>
  <c r="A96" i="54"/>
  <c r="I95" i="54"/>
  <c r="BA95" i="54"/>
  <c r="W95" i="54"/>
  <c r="BC94" i="54"/>
  <c r="Y94" i="54"/>
  <c r="C94" i="31"/>
  <c r="AI91" i="26"/>
  <c r="O94" i="32"/>
  <c r="S96" i="31"/>
  <c r="BM96" i="31"/>
  <c r="BC96" i="31"/>
  <c r="A97" i="31"/>
  <c r="S95" i="31"/>
  <c r="M94" i="31"/>
  <c r="AW93" i="31"/>
  <c r="CG94" i="28"/>
  <c r="O93" i="26"/>
  <c r="I94" i="31"/>
  <c r="AG91" i="26"/>
  <c r="BM94" i="54"/>
  <c r="CG94" i="54"/>
  <c r="BA94" i="54"/>
  <c r="CM93" i="28"/>
  <c r="CM94" i="28"/>
  <c r="C94" i="28"/>
  <c r="AR94" i="31"/>
  <c r="AM95" i="31"/>
  <c r="V93" i="26"/>
  <c r="AM93" i="26"/>
  <c r="G93" i="26"/>
  <c r="BW94" i="54"/>
  <c r="J95" i="31"/>
  <c r="B95" i="31"/>
  <c r="O95" i="31"/>
  <c r="AH95" i="31"/>
  <c r="AI95" i="31" s="1"/>
  <c r="AY95" i="31"/>
  <c r="W95" i="31"/>
  <c r="E92" i="26"/>
  <c r="CM94" i="54"/>
  <c r="H93" i="28"/>
  <c r="H94" i="28"/>
  <c r="J96" i="32"/>
  <c r="S96" i="32"/>
  <c r="AE92" i="26"/>
  <c r="AM94" i="54"/>
  <c r="CE94" i="54"/>
  <c r="E94" i="54"/>
  <c r="M94" i="54"/>
  <c r="W94" i="54"/>
  <c r="N93" i="28"/>
  <c r="I95" i="31"/>
  <c r="BY94" i="28"/>
  <c r="BK93" i="28"/>
  <c r="AU94" i="54"/>
  <c r="X93" i="26"/>
  <c r="AO93" i="26"/>
  <c r="AW93" i="28"/>
  <c r="BA93" i="28"/>
  <c r="AO93" i="28"/>
  <c r="AA95" i="31"/>
  <c r="BM95" i="31"/>
  <c r="BI95" i="31"/>
  <c r="I92" i="26"/>
  <c r="AQ93" i="28" l="1"/>
  <c r="AY96" i="31"/>
  <c r="K95" i="31"/>
  <c r="AG96" i="31"/>
  <c r="I96" i="31"/>
  <c r="B96" i="31"/>
  <c r="C96" i="31" s="1"/>
  <c r="J96" i="31"/>
  <c r="BE95" i="54"/>
  <c r="BG95" i="54"/>
  <c r="CI95" i="54"/>
  <c r="J97" i="32"/>
  <c r="K97" i="32" s="1"/>
  <c r="AD97" i="32"/>
  <c r="AC96" i="31"/>
  <c r="Q94" i="26"/>
  <c r="S97" i="32"/>
  <c r="C97" i="32"/>
  <c r="S94" i="26"/>
  <c r="CE94" i="28"/>
  <c r="U95" i="54"/>
  <c r="BF93" i="28"/>
  <c r="S95" i="28"/>
  <c r="BA94" i="28"/>
  <c r="BE94" i="28" s="1"/>
  <c r="AO94" i="28"/>
  <c r="BG93" i="28"/>
  <c r="AU94" i="26"/>
  <c r="AK94" i="28"/>
  <c r="CC95" i="54"/>
  <c r="AI97" i="32"/>
  <c r="AH96" i="31"/>
  <c r="AI96" i="31" s="1"/>
  <c r="AO95" i="54"/>
  <c r="BK95" i="54"/>
  <c r="BI95" i="54"/>
  <c r="F97" i="32"/>
  <c r="AS94" i="26"/>
  <c r="X94" i="26"/>
  <c r="Y94" i="26" s="1"/>
  <c r="CA95" i="54"/>
  <c r="AO95" i="31"/>
  <c r="AF95" i="28"/>
  <c r="L95" i="28"/>
  <c r="BO94" i="28"/>
  <c r="AA97" i="32"/>
  <c r="AS94" i="28"/>
  <c r="Q95" i="54"/>
  <c r="AT97" i="32"/>
  <c r="BE93" i="28"/>
  <c r="AL96" i="31"/>
  <c r="T96" i="32"/>
  <c r="AP95" i="31"/>
  <c r="AT95" i="31" s="1"/>
  <c r="AI92" i="26"/>
  <c r="D96" i="31"/>
  <c r="L96" i="31"/>
  <c r="M96" i="31" s="1"/>
  <c r="Q96" i="31"/>
  <c r="CG95" i="54"/>
  <c r="M97" i="32"/>
  <c r="V97" i="32"/>
  <c r="C94" i="26"/>
  <c r="BK96" i="31"/>
  <c r="M95" i="31"/>
  <c r="AW95" i="54"/>
  <c r="AK94" i="26"/>
  <c r="AN95" i="28"/>
  <c r="BO95" i="28"/>
  <c r="AJ95" i="28"/>
  <c r="BK95" i="28"/>
  <c r="BI95" i="28"/>
  <c r="A97" i="28"/>
  <c r="CK96" i="28"/>
  <c r="V96" i="28"/>
  <c r="BQ96" i="28"/>
  <c r="CC96" i="28"/>
  <c r="BM96" i="28"/>
  <c r="L96" i="28"/>
  <c r="BU96" i="28"/>
  <c r="AY93" i="28"/>
  <c r="BA96" i="31"/>
  <c r="AM93" i="28"/>
  <c r="BY95" i="54"/>
  <c r="E94" i="28"/>
  <c r="AA96" i="31"/>
  <c r="O96" i="31"/>
  <c r="CI94" i="28"/>
  <c r="C95" i="31"/>
  <c r="AU96" i="54"/>
  <c r="CG96" i="54"/>
  <c r="BS96" i="54"/>
  <c r="CK96" i="54"/>
  <c r="C96" i="54"/>
  <c r="AS96" i="54"/>
  <c r="CI96" i="54"/>
  <c r="BQ96" i="54"/>
  <c r="A97" i="54"/>
  <c r="S96" i="54"/>
  <c r="BG96" i="54"/>
  <c r="BC95" i="54"/>
  <c r="AE96" i="32"/>
  <c r="H94" i="26"/>
  <c r="I94" i="26" s="1"/>
  <c r="D94" i="26"/>
  <c r="E94" i="26" s="1"/>
  <c r="K94" i="26"/>
  <c r="BC94" i="28"/>
  <c r="P96" i="32"/>
  <c r="L96" i="32" s="1"/>
  <c r="D96" i="32"/>
  <c r="AT94" i="31"/>
  <c r="BW95" i="54"/>
  <c r="AU96" i="32"/>
  <c r="AV95" i="28"/>
  <c r="AW95" i="28" s="1"/>
  <c r="AF92" i="26"/>
  <c r="L95" i="32"/>
  <c r="AB96" i="32"/>
  <c r="BD93" i="28"/>
  <c r="AE96" i="31"/>
  <c r="AM96" i="32"/>
  <c r="AV94" i="31"/>
  <c r="CA94" i="28"/>
  <c r="Q96" i="32"/>
  <c r="G96" i="32"/>
  <c r="AC93" i="26"/>
  <c r="W93" i="26"/>
  <c r="Q97" i="31"/>
  <c r="BK97" i="31"/>
  <c r="A98" i="31"/>
  <c r="BG97" i="31"/>
  <c r="AN96" i="31"/>
  <c r="AO96" i="31" s="1"/>
  <c r="BE96" i="31"/>
  <c r="C95" i="54"/>
  <c r="CE95" i="54"/>
  <c r="AS95" i="31"/>
  <c r="M94" i="26"/>
  <c r="A96" i="26"/>
  <c r="AK95" i="26"/>
  <c r="BB94" i="28"/>
  <c r="K95" i="54"/>
  <c r="BS95" i="54"/>
  <c r="J93" i="28"/>
  <c r="E93" i="26"/>
  <c r="V95" i="28"/>
  <c r="BK94" i="28"/>
  <c r="AL97" i="32"/>
  <c r="AJ96" i="31"/>
  <c r="AQ95" i="54"/>
  <c r="AS95" i="54"/>
  <c r="AM95" i="54"/>
  <c r="AI98" i="32"/>
  <c r="AD98" i="32"/>
  <c r="A99" i="32"/>
  <c r="Z94" i="26"/>
  <c r="AA94" i="26" s="1"/>
  <c r="AQ94" i="26"/>
  <c r="V94" i="26"/>
  <c r="AM94" i="26"/>
  <c r="AC95" i="54"/>
  <c r="I93" i="26"/>
  <c r="K96" i="31"/>
  <c r="BG96" i="31"/>
  <c r="AG95" i="54"/>
  <c r="AB93" i="26"/>
  <c r="U93" i="26"/>
  <c r="AA95" i="28"/>
  <c r="AR95" i="28"/>
  <c r="S94" i="28"/>
  <c r="U96" i="31"/>
  <c r="AR95" i="31"/>
  <c r="AD93" i="26"/>
  <c r="Y93" i="26"/>
  <c r="BI96" i="31"/>
  <c r="W96" i="31"/>
  <c r="AA95" i="54"/>
  <c r="M95" i="54"/>
  <c r="AY94" i="26"/>
  <c r="G94" i="26"/>
  <c r="AE93" i="26"/>
  <c r="AA93" i="26"/>
  <c r="CC95" i="28"/>
  <c r="BY95" i="28"/>
  <c r="AZ94" i="28"/>
  <c r="AM94" i="28"/>
  <c r="AE95" i="54"/>
  <c r="AI95" i="54"/>
  <c r="AQ95" i="31"/>
  <c r="BU95" i="54"/>
  <c r="Y96" i="31"/>
  <c r="G95" i="54"/>
  <c r="S95" i="54"/>
  <c r="AK95" i="54"/>
  <c r="AQ97" i="32"/>
  <c r="T94" i="26"/>
  <c r="U94" i="26" s="1"/>
  <c r="AU93" i="28"/>
  <c r="CG95" i="28"/>
  <c r="O95" i="54"/>
  <c r="AJ96" i="32"/>
  <c r="AK95" i="31"/>
  <c r="BO95" i="54"/>
  <c r="CK95" i="54"/>
  <c r="AU95" i="54"/>
  <c r="K96" i="32"/>
  <c r="AC94" i="26" l="1"/>
  <c r="F98" i="32"/>
  <c r="A97" i="26"/>
  <c r="AW96" i="26"/>
  <c r="AO96" i="26"/>
  <c r="O96" i="26"/>
  <c r="AS96" i="26"/>
  <c r="S96" i="26"/>
  <c r="AY96" i="26"/>
  <c r="AH97" i="31"/>
  <c r="AY97" i="31"/>
  <c r="D97" i="31"/>
  <c r="L97" i="31"/>
  <c r="M97" i="31" s="1"/>
  <c r="AN97" i="31"/>
  <c r="BE97" i="31"/>
  <c r="BU96" i="54"/>
  <c r="Y96" i="54"/>
  <c r="AA96" i="54"/>
  <c r="CA96" i="54"/>
  <c r="CI95" i="28"/>
  <c r="AW95" i="26"/>
  <c r="AW96" i="54"/>
  <c r="AD94" i="26"/>
  <c r="AA98" i="32"/>
  <c r="E95" i="28"/>
  <c r="X95" i="26"/>
  <c r="AO95" i="26"/>
  <c r="AU95" i="26"/>
  <c r="W97" i="31"/>
  <c r="AL97" i="31"/>
  <c r="BG94" i="28"/>
  <c r="W96" i="54"/>
  <c r="AG96" i="54"/>
  <c r="BY96" i="54"/>
  <c r="AY96" i="54"/>
  <c r="CC96" i="54"/>
  <c r="AR97" i="32"/>
  <c r="AJ96" i="28"/>
  <c r="AK96" i="28" s="1"/>
  <c r="BY96" i="28"/>
  <c r="BA95" i="28"/>
  <c r="AQ95" i="28"/>
  <c r="AO95" i="28"/>
  <c r="N97" i="32"/>
  <c r="AS95" i="26"/>
  <c r="AP96" i="31"/>
  <c r="U96" i="54"/>
  <c r="BB95" i="28"/>
  <c r="BF95" i="28" s="1"/>
  <c r="C95" i="26"/>
  <c r="G97" i="31"/>
  <c r="AC97" i="31"/>
  <c r="O96" i="32"/>
  <c r="AF93" i="26"/>
  <c r="AU97" i="32"/>
  <c r="AY94" i="28"/>
  <c r="P97" i="32"/>
  <c r="D97" i="32"/>
  <c r="G96" i="54"/>
  <c r="Q96" i="54"/>
  <c r="AC96" i="54"/>
  <c r="E96" i="54"/>
  <c r="M96" i="54"/>
  <c r="J94" i="28"/>
  <c r="AA96" i="28"/>
  <c r="W97" i="32"/>
  <c r="BW95" i="28"/>
  <c r="Q97" i="32"/>
  <c r="O97" i="32" s="1"/>
  <c r="G97" i="32"/>
  <c r="AT98" i="32"/>
  <c r="Q95" i="26"/>
  <c r="AB94" i="26"/>
  <c r="AF94" i="26" s="1"/>
  <c r="AU95" i="31"/>
  <c r="J98" i="32"/>
  <c r="S98" i="32"/>
  <c r="AY95" i="26"/>
  <c r="AA97" i="31"/>
  <c r="BM97" i="31"/>
  <c r="AG97" i="31"/>
  <c r="AI93" i="26"/>
  <c r="BC95" i="28"/>
  <c r="BO96" i="54"/>
  <c r="I96" i="54"/>
  <c r="AR96" i="28"/>
  <c r="BK96" i="54"/>
  <c r="T97" i="32"/>
  <c r="AS95" i="28"/>
  <c r="AE94" i="26"/>
  <c r="AQ96" i="31"/>
  <c r="AK96" i="31"/>
  <c r="AH93" i="26"/>
  <c r="BI97" i="31"/>
  <c r="Y97" i="31"/>
  <c r="BC96" i="54"/>
  <c r="AO96" i="54"/>
  <c r="AV96" i="28"/>
  <c r="AW96" i="28" s="1"/>
  <c r="CI96" i="28"/>
  <c r="CG96" i="28"/>
  <c r="AZ95" i="28"/>
  <c r="AM95" i="28"/>
  <c r="AK95" i="28"/>
  <c r="AM97" i="32"/>
  <c r="BC97" i="31"/>
  <c r="AQ96" i="54"/>
  <c r="AQ98" i="32"/>
  <c r="AQ95" i="26"/>
  <c r="AJ97" i="32"/>
  <c r="BD94" i="28"/>
  <c r="O95" i="26"/>
  <c r="CE95" i="28"/>
  <c r="M98" i="32"/>
  <c r="N98" i="32" s="1"/>
  <c r="V98" i="32"/>
  <c r="V95" i="26"/>
  <c r="AM95" i="26"/>
  <c r="H95" i="26"/>
  <c r="D95" i="26"/>
  <c r="K95" i="26"/>
  <c r="BG98" i="31"/>
  <c r="AG98" i="31"/>
  <c r="AE98" i="31"/>
  <c r="BM98" i="31"/>
  <c r="BK98" i="31"/>
  <c r="U98" i="31"/>
  <c r="A99" i="31"/>
  <c r="AG93" i="26"/>
  <c r="AE97" i="31"/>
  <c r="AM96" i="54"/>
  <c r="AE96" i="54"/>
  <c r="BA96" i="54"/>
  <c r="O96" i="54"/>
  <c r="S97" i="31"/>
  <c r="H96" i="28"/>
  <c r="C96" i="28"/>
  <c r="A98" i="28"/>
  <c r="AF97" i="28"/>
  <c r="L97" i="28"/>
  <c r="BS95" i="28"/>
  <c r="W94" i="26"/>
  <c r="N95" i="28"/>
  <c r="U97" i="31"/>
  <c r="S95" i="26"/>
  <c r="AV95" i="31"/>
  <c r="Z95" i="26"/>
  <c r="AW95" i="31"/>
  <c r="B97" i="31"/>
  <c r="J97" i="31"/>
  <c r="O97" i="31"/>
  <c r="AJ97" i="31"/>
  <c r="BA97" i="31"/>
  <c r="AB97" i="32"/>
  <c r="CM95" i="28"/>
  <c r="CM96" i="54"/>
  <c r="K96" i="54"/>
  <c r="BW96" i="54"/>
  <c r="AK96" i="54"/>
  <c r="G96" i="31"/>
  <c r="AF96" i="28"/>
  <c r="Q96" i="28"/>
  <c r="BE96" i="54"/>
  <c r="AI96" i="54"/>
  <c r="H95" i="28"/>
  <c r="C98" i="32"/>
  <c r="AL98" i="32"/>
  <c r="AQ94" i="28"/>
  <c r="AE97" i="32"/>
  <c r="AU94" i="28"/>
  <c r="CA95" i="28"/>
  <c r="A100" i="32"/>
  <c r="BF94" i="28"/>
  <c r="T95" i="26"/>
  <c r="U95" i="26" s="1"/>
  <c r="M95" i="26"/>
  <c r="AS96" i="31"/>
  <c r="BM96" i="54"/>
  <c r="CE96" i="54"/>
  <c r="CA97" i="54"/>
  <c r="Q97" i="54"/>
  <c r="E97" i="54"/>
  <c r="A98" i="54"/>
  <c r="AN96" i="28"/>
  <c r="BI96" i="28"/>
  <c r="E96" i="31"/>
  <c r="AR96" i="31"/>
  <c r="AM96" i="31"/>
  <c r="BI96" i="54"/>
  <c r="G98" i="31" l="1"/>
  <c r="BE97" i="54"/>
  <c r="AC97" i="54"/>
  <c r="M99" i="32"/>
  <c r="C97" i="54"/>
  <c r="AW97" i="54"/>
  <c r="BG97" i="54"/>
  <c r="CM97" i="54"/>
  <c r="K97" i="54"/>
  <c r="C100" i="32"/>
  <c r="AD100" i="32"/>
  <c r="A101" i="32"/>
  <c r="S100" i="32"/>
  <c r="K97" i="31"/>
  <c r="BY97" i="28"/>
  <c r="CE97" i="28"/>
  <c r="CC97" i="28"/>
  <c r="AC98" i="31"/>
  <c r="BI98" i="31"/>
  <c r="I98" i="31"/>
  <c r="AJ98" i="32"/>
  <c r="BU97" i="28"/>
  <c r="BE98" i="31"/>
  <c r="W98" i="32"/>
  <c r="X96" i="26"/>
  <c r="Y96" i="26" s="1"/>
  <c r="BS96" i="28"/>
  <c r="BS97" i="54"/>
  <c r="BA96" i="28"/>
  <c r="AO96" i="28"/>
  <c r="AY98" i="54"/>
  <c r="AO98" i="54"/>
  <c r="BY98" i="54"/>
  <c r="G98" i="54"/>
  <c r="BC98" i="54"/>
  <c r="BK98" i="54"/>
  <c r="CA98" i="54"/>
  <c r="AM98" i="54"/>
  <c r="BE98" i="54"/>
  <c r="W98" i="54"/>
  <c r="I98" i="54"/>
  <c r="BO98" i="54"/>
  <c r="Q98" i="54"/>
  <c r="C98" i="54"/>
  <c r="Y98" i="54"/>
  <c r="BI98" i="54"/>
  <c r="U98" i="54"/>
  <c r="BG98" i="54"/>
  <c r="S98" i="54"/>
  <c r="AU98" i="54"/>
  <c r="AQ98" i="54"/>
  <c r="CG98" i="54"/>
  <c r="E98" i="54"/>
  <c r="AW98" i="54"/>
  <c r="CK98" i="54"/>
  <c r="A99" i="54"/>
  <c r="AI98" i="54"/>
  <c r="CC98" i="54"/>
  <c r="M98" i="54"/>
  <c r="AU97" i="54"/>
  <c r="S97" i="54"/>
  <c r="AO97" i="54"/>
  <c r="BO96" i="28"/>
  <c r="AY97" i="54"/>
  <c r="CC97" i="54"/>
  <c r="BM97" i="54"/>
  <c r="F99" i="32"/>
  <c r="C97" i="31"/>
  <c r="N97" i="28"/>
  <c r="E95" i="26"/>
  <c r="CE96" i="28"/>
  <c r="I97" i="54"/>
  <c r="AV96" i="31"/>
  <c r="AR97" i="31"/>
  <c r="AM97" i="31"/>
  <c r="AB98" i="32"/>
  <c r="E97" i="31"/>
  <c r="D96" i="26"/>
  <c r="E96" i="26" s="1"/>
  <c r="H96" i="26"/>
  <c r="P98" i="32"/>
  <c r="L98" i="32" s="1"/>
  <c r="D98" i="32"/>
  <c r="BO97" i="54"/>
  <c r="Y97" i="54"/>
  <c r="BK97" i="54"/>
  <c r="AK97" i="54"/>
  <c r="X100" i="28"/>
  <c r="V97" i="28"/>
  <c r="AC100" i="28"/>
  <c r="AA97" i="28"/>
  <c r="AH98" i="31"/>
  <c r="AY98" i="31"/>
  <c r="J98" i="31"/>
  <c r="B98" i="31"/>
  <c r="C98" i="31" s="1"/>
  <c r="O98" i="31"/>
  <c r="AR98" i="32"/>
  <c r="BC96" i="28"/>
  <c r="AI97" i="54"/>
  <c r="AD95" i="26"/>
  <c r="AH95" i="26" s="1"/>
  <c r="Y95" i="26"/>
  <c r="AU96" i="26"/>
  <c r="AA95" i="26"/>
  <c r="BC97" i="54"/>
  <c r="AQ97" i="54"/>
  <c r="CI97" i="54"/>
  <c r="BI97" i="54"/>
  <c r="I97" i="31"/>
  <c r="AB95" i="26"/>
  <c r="J99" i="32"/>
  <c r="K99" i="32" s="1"/>
  <c r="S99" i="32"/>
  <c r="BW97" i="54"/>
  <c r="AW96" i="31"/>
  <c r="AJ97" i="28"/>
  <c r="E96" i="28"/>
  <c r="AJ98" i="31"/>
  <c r="BW96" i="28"/>
  <c r="AU96" i="31"/>
  <c r="BB96" i="28"/>
  <c r="BF96" i="28" s="1"/>
  <c r="AS96" i="28"/>
  <c r="BD95" i="28"/>
  <c r="CA96" i="28"/>
  <c r="CK97" i="28"/>
  <c r="M96" i="26"/>
  <c r="Q96" i="26"/>
  <c r="K96" i="26"/>
  <c r="CE97" i="54"/>
  <c r="AA97" i="54"/>
  <c r="AG97" i="54"/>
  <c r="AM97" i="54"/>
  <c r="AQ99" i="32"/>
  <c r="AI99" i="32"/>
  <c r="S96" i="28"/>
  <c r="AQ97" i="31"/>
  <c r="AK97" i="31"/>
  <c r="D98" i="31"/>
  <c r="L98" i="31"/>
  <c r="Q98" i="31"/>
  <c r="AL98" i="31"/>
  <c r="BC98" i="31"/>
  <c r="AY95" i="28"/>
  <c r="AU98" i="32"/>
  <c r="M97" i="54"/>
  <c r="BI97" i="28"/>
  <c r="I95" i="26"/>
  <c r="AP97" i="31"/>
  <c r="AI97" i="31"/>
  <c r="A98" i="26"/>
  <c r="AS97" i="54"/>
  <c r="AL99" i="32"/>
  <c r="AA99" i="32"/>
  <c r="AR97" i="28"/>
  <c r="AN97" i="28"/>
  <c r="BM97" i="28"/>
  <c r="AA98" i="31"/>
  <c r="Y98" i="31"/>
  <c r="AM98" i="32"/>
  <c r="L97" i="32"/>
  <c r="AT96" i="31"/>
  <c r="BE95" i="28"/>
  <c r="W97" i="54"/>
  <c r="J95" i="28"/>
  <c r="AH94" i="26"/>
  <c r="CM96" i="28"/>
  <c r="Z96" i="26"/>
  <c r="AQ96" i="26"/>
  <c r="T96" i="26"/>
  <c r="AK96" i="26"/>
  <c r="G96" i="26"/>
  <c r="G95" i="26"/>
  <c r="Q98" i="32"/>
  <c r="G98" i="32"/>
  <c r="AI94" i="26"/>
  <c r="G97" i="54"/>
  <c r="BY97" i="54"/>
  <c r="BQ97" i="54"/>
  <c r="AT99" i="32"/>
  <c r="AE99" i="32"/>
  <c r="AD99" i="32"/>
  <c r="CG97" i="28"/>
  <c r="AH100" i="28"/>
  <c r="A99" i="28"/>
  <c r="BI98" i="28"/>
  <c r="BU98" i="28"/>
  <c r="CG98" i="28"/>
  <c r="V99" i="32"/>
  <c r="W98" i="31"/>
  <c r="AN98" i="31"/>
  <c r="AC95" i="26"/>
  <c r="W95" i="26"/>
  <c r="K98" i="32"/>
  <c r="AZ96" i="28"/>
  <c r="BD96" i="28" s="1"/>
  <c r="BG95" i="28"/>
  <c r="S98" i="31"/>
  <c r="AS97" i="31"/>
  <c r="AO97" i="31"/>
  <c r="V96" i="26"/>
  <c r="AM96" i="26"/>
  <c r="BA98" i="31"/>
  <c r="Q97" i="28"/>
  <c r="CG97" i="54"/>
  <c r="CK97" i="54"/>
  <c r="BU97" i="54"/>
  <c r="AE97" i="54"/>
  <c r="U97" i="54"/>
  <c r="AE95" i="26"/>
  <c r="AV97" i="28"/>
  <c r="C97" i="28"/>
  <c r="N96" i="28"/>
  <c r="O97" i="54"/>
  <c r="Y99" i="31"/>
  <c r="BC99" i="31"/>
  <c r="A100" i="31"/>
  <c r="W99" i="31"/>
  <c r="AE98" i="32"/>
  <c r="BQ97" i="28"/>
  <c r="BA97" i="54"/>
  <c r="T98" i="32"/>
  <c r="AU95" i="28"/>
  <c r="BK96" i="28"/>
  <c r="C96" i="26"/>
  <c r="C99" i="32"/>
  <c r="AG94" i="26"/>
  <c r="AC99" i="28" l="1"/>
  <c r="X99" i="28"/>
  <c r="AH99" i="28"/>
  <c r="I99" i="31"/>
  <c r="AH101" i="28"/>
  <c r="X101" i="28"/>
  <c r="AC101" i="28"/>
  <c r="N98" i="28"/>
  <c r="L98" i="28"/>
  <c r="BA97" i="28"/>
  <c r="BE97" i="28" s="1"/>
  <c r="AM99" i="32"/>
  <c r="AJ99" i="32"/>
  <c r="AU96" i="28"/>
  <c r="CM97" i="28"/>
  <c r="Q99" i="32"/>
  <c r="G99" i="32"/>
  <c r="O98" i="54"/>
  <c r="AC98" i="54"/>
  <c r="CM98" i="54"/>
  <c r="J100" i="32"/>
  <c r="AL100" i="32"/>
  <c r="AE99" i="31"/>
  <c r="AI95" i="26"/>
  <c r="CI97" i="28"/>
  <c r="V97" i="26"/>
  <c r="BK99" i="31"/>
  <c r="AC99" i="31"/>
  <c r="AG95" i="26"/>
  <c r="BO98" i="28"/>
  <c r="AN98" i="28"/>
  <c r="AO98" i="28" s="1"/>
  <c r="AB96" i="26"/>
  <c r="AY97" i="26"/>
  <c r="S97" i="28"/>
  <c r="AA98" i="54"/>
  <c r="U96" i="26"/>
  <c r="AV97" i="31"/>
  <c r="BE96" i="28"/>
  <c r="M100" i="32"/>
  <c r="BW98" i="54"/>
  <c r="BA98" i="54"/>
  <c r="BM99" i="31"/>
  <c r="AL99" i="31"/>
  <c r="AM99" i="31" s="1"/>
  <c r="AC96" i="26"/>
  <c r="AG96" i="26" s="1"/>
  <c r="W96" i="26"/>
  <c r="Q98" i="28"/>
  <c r="AJ98" i="28"/>
  <c r="AA99" i="31"/>
  <c r="T97" i="26"/>
  <c r="AK97" i="26"/>
  <c r="AS97" i="26"/>
  <c r="M98" i="31"/>
  <c r="AT97" i="31"/>
  <c r="AG98" i="54"/>
  <c r="AQ96" i="28"/>
  <c r="C98" i="28"/>
  <c r="J96" i="28"/>
  <c r="S99" i="31"/>
  <c r="CE98" i="28"/>
  <c r="CC98" i="28"/>
  <c r="O97" i="26"/>
  <c r="AR99" i="32"/>
  <c r="AQ98" i="31"/>
  <c r="AU98" i="31" s="1"/>
  <c r="AK98" i="31"/>
  <c r="T99" i="32"/>
  <c r="AW97" i="28"/>
  <c r="P99" i="32"/>
  <c r="I96" i="26"/>
  <c r="H97" i="28"/>
  <c r="CE98" i="54"/>
  <c r="BS98" i="54"/>
  <c r="AD96" i="26"/>
  <c r="BI99" i="31"/>
  <c r="CA97" i="28"/>
  <c r="AI100" i="32"/>
  <c r="K98" i="54"/>
  <c r="V100" i="32"/>
  <c r="AJ99" i="31"/>
  <c r="BA99" i="31"/>
  <c r="AA100" i="31"/>
  <c r="AY100" i="31"/>
  <c r="BA100" i="31"/>
  <c r="BG100" i="31"/>
  <c r="BK100" i="31"/>
  <c r="W100" i="31"/>
  <c r="AG100" i="31"/>
  <c r="A101" i="31"/>
  <c r="BE100" i="31"/>
  <c r="Y100" i="31"/>
  <c r="AN99" i="31"/>
  <c r="AO99" i="31" s="1"/>
  <c r="BE99" i="31"/>
  <c r="G99" i="31"/>
  <c r="BG99" i="31"/>
  <c r="BW97" i="28"/>
  <c r="AA98" i="28"/>
  <c r="AE96" i="26"/>
  <c r="AI96" i="26" s="1"/>
  <c r="AA96" i="26"/>
  <c r="AB99" i="32"/>
  <c r="C97" i="26"/>
  <c r="A99" i="26"/>
  <c r="K98" i="26"/>
  <c r="AW98" i="26"/>
  <c r="S98" i="26"/>
  <c r="AK98" i="26"/>
  <c r="O98" i="26"/>
  <c r="M98" i="26"/>
  <c r="C98" i="26"/>
  <c r="AU98" i="26"/>
  <c r="E98" i="31"/>
  <c r="AZ97" i="28"/>
  <c r="BD97" i="28" s="1"/>
  <c r="AM97" i="28"/>
  <c r="AK98" i="28"/>
  <c r="AK97" i="28"/>
  <c r="AO97" i="28"/>
  <c r="BU98" i="54"/>
  <c r="BY98" i="28"/>
  <c r="AK98" i="54"/>
  <c r="F101" i="32"/>
  <c r="A102" i="32"/>
  <c r="AW97" i="31"/>
  <c r="AG99" i="31"/>
  <c r="Q97" i="26"/>
  <c r="J99" i="31"/>
  <c r="K99" i="31" s="1"/>
  <c r="B99" i="31"/>
  <c r="O99" i="31"/>
  <c r="D99" i="31"/>
  <c r="L99" i="31"/>
  <c r="M99" i="31" s="1"/>
  <c r="BC97" i="28"/>
  <c r="BG97" i="28" s="1"/>
  <c r="BO97" i="28"/>
  <c r="AS98" i="31"/>
  <c r="AO98" i="31"/>
  <c r="AR98" i="28"/>
  <c r="BQ98" i="28"/>
  <c r="O98" i="32"/>
  <c r="AU97" i="26"/>
  <c r="Z97" i="26"/>
  <c r="AA97" i="26" s="1"/>
  <c r="BK97" i="28"/>
  <c r="CI98" i="54"/>
  <c r="AF95" i="26"/>
  <c r="BG96" i="28"/>
  <c r="V98" i="28"/>
  <c r="D99" i="32"/>
  <c r="AW99" i="54"/>
  <c r="A100" i="54"/>
  <c r="I99" i="54"/>
  <c r="BM98" i="28"/>
  <c r="AM96" i="28"/>
  <c r="AU99" i="32"/>
  <c r="CK98" i="28"/>
  <c r="CI98" i="28"/>
  <c r="AU97" i="28"/>
  <c r="BB97" i="28"/>
  <c r="AS97" i="28"/>
  <c r="D97" i="26"/>
  <c r="E97" i="26" s="1"/>
  <c r="H97" i="26"/>
  <c r="K97" i="26"/>
  <c r="S97" i="26"/>
  <c r="AR98" i="31"/>
  <c r="AM98" i="31"/>
  <c r="AU97" i="31"/>
  <c r="AY96" i="28"/>
  <c r="AP98" i="31"/>
  <c r="AI98" i="31"/>
  <c r="AQ97" i="26"/>
  <c r="BM98" i="54"/>
  <c r="AE98" i="54"/>
  <c r="AR100" i="32"/>
  <c r="AQ100" i="32"/>
  <c r="AT100" i="32"/>
  <c r="W99" i="32"/>
  <c r="AS98" i="54"/>
  <c r="AH99" i="31"/>
  <c r="AY99" i="31"/>
  <c r="E97" i="28"/>
  <c r="AM97" i="26"/>
  <c r="AF98" i="28"/>
  <c r="AV98" i="28"/>
  <c r="A100" i="28"/>
  <c r="Q99" i="28"/>
  <c r="BS97" i="28"/>
  <c r="AW97" i="26"/>
  <c r="X97" i="26"/>
  <c r="AO97" i="26"/>
  <c r="Q99" i="31"/>
  <c r="M97" i="26"/>
  <c r="U99" i="31"/>
  <c r="K98" i="31"/>
  <c r="F100" i="32"/>
  <c r="N99" i="32"/>
  <c r="AA100" i="32"/>
  <c r="BQ98" i="54"/>
  <c r="BM99" i="54" l="1"/>
  <c r="P100" i="32"/>
  <c r="L100" i="32" s="1"/>
  <c r="BY99" i="28"/>
  <c r="C99" i="54"/>
  <c r="CA99" i="54"/>
  <c r="E99" i="54"/>
  <c r="G99" i="54"/>
  <c r="E99" i="31"/>
  <c r="T101" i="32"/>
  <c r="J101" i="32"/>
  <c r="CC99" i="54"/>
  <c r="AS98" i="26"/>
  <c r="A100" i="26"/>
  <c r="S99" i="26"/>
  <c r="AM99" i="26"/>
  <c r="AY99" i="26"/>
  <c r="AS99" i="26"/>
  <c r="M99" i="26"/>
  <c r="CC99" i="28"/>
  <c r="AZ98" i="28"/>
  <c r="N100" i="32"/>
  <c r="AU100" i="32"/>
  <c r="CM98" i="28"/>
  <c r="AV99" i="28"/>
  <c r="AJ99" i="28"/>
  <c r="A101" i="28"/>
  <c r="CG100" i="28"/>
  <c r="AA100" i="28"/>
  <c r="C100" i="28"/>
  <c r="BI100" i="28"/>
  <c r="BM100" i="28"/>
  <c r="BY100" i="28"/>
  <c r="CK100" i="28"/>
  <c r="V100" i="28"/>
  <c r="AF100" i="28"/>
  <c r="S99" i="54"/>
  <c r="BI99" i="54"/>
  <c r="BU99" i="54"/>
  <c r="BY99" i="54"/>
  <c r="AE99" i="54"/>
  <c r="AW98" i="31"/>
  <c r="AD101" i="32"/>
  <c r="AT101" i="32"/>
  <c r="X98" i="26"/>
  <c r="AO98" i="26"/>
  <c r="AS99" i="31"/>
  <c r="AW99" i="31" s="1"/>
  <c r="AJ100" i="32"/>
  <c r="L99" i="32"/>
  <c r="AB100" i="32"/>
  <c r="BK98" i="28"/>
  <c r="BF97" i="28"/>
  <c r="AR99" i="28"/>
  <c r="BQ99" i="28"/>
  <c r="E99" i="28"/>
  <c r="C99" i="28"/>
  <c r="AK99" i="54"/>
  <c r="O99" i="54"/>
  <c r="BO99" i="54"/>
  <c r="CK99" i="54"/>
  <c r="Y99" i="54"/>
  <c r="AU98" i="28"/>
  <c r="BB98" i="28"/>
  <c r="BF98" i="28" s="1"/>
  <c r="AS98" i="28"/>
  <c r="AL101" i="32"/>
  <c r="AC100" i="31"/>
  <c r="B100" i="31"/>
  <c r="C100" i="31" s="1"/>
  <c r="J100" i="31"/>
  <c r="AQ99" i="31"/>
  <c r="AK99" i="31"/>
  <c r="AB97" i="26"/>
  <c r="U97" i="26"/>
  <c r="BI100" i="31"/>
  <c r="AM100" i="32"/>
  <c r="G97" i="26"/>
  <c r="AA99" i="28"/>
  <c r="BK99" i="54"/>
  <c r="BS99" i="54"/>
  <c r="BW99" i="54"/>
  <c r="AI102" i="32"/>
  <c r="S102" i="32"/>
  <c r="AA102" i="32"/>
  <c r="V102" i="32"/>
  <c r="A103" i="32"/>
  <c r="W101" i="32"/>
  <c r="M101" i="32"/>
  <c r="I97" i="26"/>
  <c r="V98" i="26"/>
  <c r="AM98" i="26"/>
  <c r="BW98" i="28"/>
  <c r="BM100" i="31"/>
  <c r="L100" i="31"/>
  <c r="M100" i="31" s="1"/>
  <c r="D100" i="31"/>
  <c r="E100" i="31" s="1"/>
  <c r="Q100" i="31"/>
  <c r="AJ100" i="31"/>
  <c r="BA98" i="28"/>
  <c r="BE98" i="28" s="1"/>
  <c r="AQ98" i="28"/>
  <c r="S101" i="32"/>
  <c r="U100" i="31"/>
  <c r="Q100" i="32"/>
  <c r="G100" i="32"/>
  <c r="AV98" i="31"/>
  <c r="BQ99" i="54"/>
  <c r="CM99" i="54"/>
  <c r="BI99" i="28"/>
  <c r="AE100" i="32"/>
  <c r="CG99" i="54"/>
  <c r="BE99" i="54"/>
  <c r="U99" i="54"/>
  <c r="CG100" i="54"/>
  <c r="AC100" i="54"/>
  <c r="AU100" i="54"/>
  <c r="M100" i="54"/>
  <c r="BC100" i="54"/>
  <c r="I100" i="54"/>
  <c r="C100" i="54"/>
  <c r="AQ100" i="54"/>
  <c r="A101" i="54"/>
  <c r="BA100" i="54"/>
  <c r="BI100" i="54"/>
  <c r="BQ100" i="54"/>
  <c r="W100" i="54"/>
  <c r="Y100" i="54"/>
  <c r="AS99" i="54"/>
  <c r="AR101" i="32"/>
  <c r="AQ101" i="32"/>
  <c r="BS98" i="28"/>
  <c r="AY98" i="26"/>
  <c r="S100" i="31"/>
  <c r="CG99" i="28"/>
  <c r="AC99" i="54"/>
  <c r="AQ99" i="54"/>
  <c r="AG99" i="54"/>
  <c r="AY97" i="28"/>
  <c r="C99" i="31"/>
  <c r="AA101" i="32"/>
  <c r="J98" i="28"/>
  <c r="E98" i="28"/>
  <c r="AL100" i="31"/>
  <c r="BC100" i="31"/>
  <c r="AH100" i="31"/>
  <c r="AI100" i="31" s="1"/>
  <c r="S98" i="28"/>
  <c r="AR99" i="31"/>
  <c r="AA99" i="54"/>
  <c r="J97" i="28"/>
  <c r="AF96" i="26"/>
  <c r="T100" i="32"/>
  <c r="BG99" i="54"/>
  <c r="CK99" i="28"/>
  <c r="BC98" i="28"/>
  <c r="BG98" i="28" s="1"/>
  <c r="AI99" i="54"/>
  <c r="BA99" i="54"/>
  <c r="AO99" i="54"/>
  <c r="CE99" i="54"/>
  <c r="AM99" i="54"/>
  <c r="AE97" i="26"/>
  <c r="V99" i="28"/>
  <c r="AI101" i="32"/>
  <c r="L99" i="28"/>
  <c r="Q98" i="26"/>
  <c r="Z98" i="26"/>
  <c r="AQ98" i="26"/>
  <c r="AN100" i="31"/>
  <c r="AE100" i="31"/>
  <c r="D100" i="32"/>
  <c r="V101" i="32"/>
  <c r="AW98" i="28"/>
  <c r="CA98" i="28"/>
  <c r="K100" i="32"/>
  <c r="O99" i="32"/>
  <c r="H98" i="28"/>
  <c r="AP99" i="31"/>
  <c r="AI99" i="31"/>
  <c r="BC99" i="54"/>
  <c r="AD97" i="26"/>
  <c r="Y97" i="26"/>
  <c r="AN99" i="28"/>
  <c r="AF99" i="28"/>
  <c r="M99" i="54"/>
  <c r="AU99" i="54"/>
  <c r="K99" i="54"/>
  <c r="W99" i="54"/>
  <c r="CI99" i="54"/>
  <c r="AY99" i="54"/>
  <c r="AT98" i="31"/>
  <c r="C101" i="32"/>
  <c r="T98" i="26"/>
  <c r="D98" i="26"/>
  <c r="E98" i="26" s="1"/>
  <c r="H98" i="26"/>
  <c r="AA101" i="31"/>
  <c r="S101" i="31"/>
  <c r="AY101" i="31"/>
  <c r="A102" i="31"/>
  <c r="AH96" i="26"/>
  <c r="W100" i="32"/>
  <c r="BM99" i="28"/>
  <c r="BU99" i="28"/>
  <c r="AC97" i="26"/>
  <c r="W97" i="26"/>
  <c r="AQ97" i="28"/>
  <c r="N99" i="28"/>
  <c r="O100" i="31"/>
  <c r="Q99" i="54"/>
  <c r="W101" i="31" l="1"/>
  <c r="AL101" i="31"/>
  <c r="CM99" i="28"/>
  <c r="L101" i="31"/>
  <c r="D101" i="31"/>
  <c r="E101" i="31" s="1"/>
  <c r="Q101" i="31"/>
  <c r="BK101" i="31"/>
  <c r="Y101" i="31"/>
  <c r="AY100" i="54"/>
  <c r="Q100" i="54"/>
  <c r="CI100" i="54"/>
  <c r="AE101" i="32"/>
  <c r="S99" i="28"/>
  <c r="AV99" i="31"/>
  <c r="BW100" i="54"/>
  <c r="CM100" i="54"/>
  <c r="AU99" i="31"/>
  <c r="F102" i="32"/>
  <c r="AL102" i="32"/>
  <c r="BB99" i="28"/>
  <c r="AS99" i="28"/>
  <c r="AD98" i="26"/>
  <c r="AH98" i="26" s="1"/>
  <c r="Y98" i="26"/>
  <c r="AJ100" i="28"/>
  <c r="AK100" i="28" s="1"/>
  <c r="C99" i="26"/>
  <c r="A101" i="26"/>
  <c r="M100" i="26"/>
  <c r="AO100" i="26"/>
  <c r="AU100" i="26"/>
  <c r="S100" i="26"/>
  <c r="BG101" i="31"/>
  <c r="AS100" i="54"/>
  <c r="CA100" i="54"/>
  <c r="BE100" i="54"/>
  <c r="O100" i="32"/>
  <c r="BM101" i="31"/>
  <c r="AF97" i="26"/>
  <c r="I100" i="31"/>
  <c r="AU101" i="32"/>
  <c r="CK100" i="54"/>
  <c r="BS99" i="28"/>
  <c r="AJ101" i="31"/>
  <c r="AK101" i="31" s="1"/>
  <c r="BA101" i="31"/>
  <c r="BA99" i="28"/>
  <c r="AO99" i="28"/>
  <c r="BY100" i="54"/>
  <c r="CC100" i="54"/>
  <c r="AM100" i="54"/>
  <c r="U100" i="54"/>
  <c r="CI99" i="28"/>
  <c r="J102" i="32"/>
  <c r="AM101" i="32"/>
  <c r="L100" i="28"/>
  <c r="AE100" i="54"/>
  <c r="AV100" i="28"/>
  <c r="Q100" i="28"/>
  <c r="BC99" i="28"/>
  <c r="AY99" i="28"/>
  <c r="AW99" i="28"/>
  <c r="X99" i="26"/>
  <c r="AO99" i="26"/>
  <c r="V99" i="26"/>
  <c r="W99" i="26" s="1"/>
  <c r="E100" i="54"/>
  <c r="AE101" i="31"/>
  <c r="AR100" i="31"/>
  <c r="AM100" i="31"/>
  <c r="AM101" i="31"/>
  <c r="AB101" i="32"/>
  <c r="G100" i="31"/>
  <c r="BU100" i="54"/>
  <c r="O100" i="54"/>
  <c r="AQ100" i="31"/>
  <c r="AK100" i="31"/>
  <c r="AC98" i="26"/>
  <c r="AG98" i="26" s="1"/>
  <c r="W98" i="26"/>
  <c r="G99" i="26"/>
  <c r="K100" i="31"/>
  <c r="I98" i="26"/>
  <c r="AD102" i="32"/>
  <c r="BW99" i="28"/>
  <c r="CE100" i="54"/>
  <c r="H99" i="26"/>
  <c r="D99" i="26"/>
  <c r="K99" i="26"/>
  <c r="K101" i="32"/>
  <c r="CA99" i="28"/>
  <c r="AI97" i="26"/>
  <c r="U102" i="31"/>
  <c r="BI102" i="31"/>
  <c r="A103" i="31"/>
  <c r="AG102" i="31"/>
  <c r="S102" i="31"/>
  <c r="BM102" i="31"/>
  <c r="AI100" i="54"/>
  <c r="D102" i="32"/>
  <c r="C102" i="32"/>
  <c r="BK100" i="54"/>
  <c r="BC101" i="31"/>
  <c r="AR100" i="28"/>
  <c r="AM99" i="28"/>
  <c r="AZ99" i="28"/>
  <c r="AK99" i="28"/>
  <c r="BM100" i="54"/>
  <c r="O99" i="26"/>
  <c r="Z99" i="26"/>
  <c r="AQ99" i="26"/>
  <c r="BG100" i="54"/>
  <c r="BQ100" i="28"/>
  <c r="AG101" i="31"/>
  <c r="J101" i="31"/>
  <c r="B101" i="31"/>
  <c r="O101" i="31"/>
  <c r="P101" i="32"/>
  <c r="D101" i="32"/>
  <c r="AY98" i="28"/>
  <c r="AA100" i="54"/>
  <c r="AH101" i="31"/>
  <c r="G101" i="31"/>
  <c r="BI101" i="31"/>
  <c r="AE98" i="26"/>
  <c r="AA98" i="26"/>
  <c r="BO99" i="28"/>
  <c r="K100" i="54"/>
  <c r="CE99" i="28"/>
  <c r="AD103" i="32"/>
  <c r="A104" i="32"/>
  <c r="F103" i="32"/>
  <c r="AQ102" i="32"/>
  <c r="G98" i="26"/>
  <c r="Q101" i="32"/>
  <c r="G101" i="32"/>
  <c r="BK99" i="28"/>
  <c r="AU99" i="26"/>
  <c r="Q99" i="26"/>
  <c r="H99" i="28"/>
  <c r="AJ101" i="32"/>
  <c r="AN101" i="31"/>
  <c r="AO101" i="31" s="1"/>
  <c r="BE101" i="31"/>
  <c r="BK101" i="54"/>
  <c r="AK101" i="54"/>
  <c r="A102" i="54"/>
  <c r="S101" i="54"/>
  <c r="E101" i="54"/>
  <c r="Y101" i="54"/>
  <c r="CG101" i="54"/>
  <c r="AK100" i="54"/>
  <c r="AG100" i="54"/>
  <c r="AT102" i="32"/>
  <c r="BS100" i="54"/>
  <c r="AG97" i="26"/>
  <c r="N101" i="32"/>
  <c r="BD98" i="28"/>
  <c r="T99" i="26"/>
  <c r="U99" i="26" s="1"/>
  <c r="AK99" i="26"/>
  <c r="CC100" i="28"/>
  <c r="AH97" i="26"/>
  <c r="U101" i="31"/>
  <c r="AB98" i="26"/>
  <c r="AF98" i="26" s="1"/>
  <c r="U98" i="26"/>
  <c r="AC101" i="31"/>
  <c r="AT99" i="31"/>
  <c r="AS100" i="31"/>
  <c r="AO100" i="31"/>
  <c r="AO100" i="54"/>
  <c r="AP100" i="31"/>
  <c r="BO100" i="54"/>
  <c r="AW100" i="54"/>
  <c r="S100" i="54"/>
  <c r="G100" i="54"/>
  <c r="M102" i="32"/>
  <c r="N102" i="32" s="1"/>
  <c r="AN100" i="28"/>
  <c r="A102" i="28"/>
  <c r="BU100" i="28"/>
  <c r="AM98" i="28"/>
  <c r="AW99" i="26"/>
  <c r="Q100" i="26" l="1"/>
  <c r="G102" i="31"/>
  <c r="G100" i="26"/>
  <c r="AF101" i="28"/>
  <c r="C101" i="28"/>
  <c r="AU102" i="32"/>
  <c r="O101" i="54"/>
  <c r="Q101" i="54"/>
  <c r="BU101" i="54"/>
  <c r="CA100" i="28"/>
  <c r="AL103" i="32"/>
  <c r="AR103" i="32"/>
  <c r="AQ103" i="32"/>
  <c r="AE99" i="26"/>
  <c r="AI99" i="26" s="1"/>
  <c r="AA99" i="26"/>
  <c r="CM100" i="28"/>
  <c r="AC102" i="31"/>
  <c r="L102" i="31"/>
  <c r="M102" i="31" s="1"/>
  <c r="D102" i="31"/>
  <c r="E102" i="31" s="1"/>
  <c r="Q102" i="31"/>
  <c r="BM101" i="28"/>
  <c r="AQ101" i="31"/>
  <c r="AU101" i="31" s="1"/>
  <c r="Q102" i="32"/>
  <c r="O102" i="32" s="1"/>
  <c r="G102" i="32"/>
  <c r="Y102" i="31"/>
  <c r="BW101" i="28"/>
  <c r="AV101" i="28"/>
  <c r="BS101" i="54"/>
  <c r="AL102" i="31"/>
  <c r="E99" i="26"/>
  <c r="AU100" i="31"/>
  <c r="AC99" i="26"/>
  <c r="BW100" i="28"/>
  <c r="K102" i="32"/>
  <c r="AQ99" i="28"/>
  <c r="BS100" i="28"/>
  <c r="Z100" i="26"/>
  <c r="AQ100" i="26"/>
  <c r="BK100" i="28"/>
  <c r="AU99" i="28"/>
  <c r="V101" i="28"/>
  <c r="K101" i="54"/>
  <c r="U101" i="54"/>
  <c r="W101" i="54"/>
  <c r="BC101" i="54"/>
  <c r="AS101" i="31"/>
  <c r="AW101" i="31" s="1"/>
  <c r="BI101" i="54"/>
  <c r="J103" i="32"/>
  <c r="S103" i="32"/>
  <c r="BD99" i="28"/>
  <c r="J99" i="28"/>
  <c r="I99" i="26"/>
  <c r="BC102" i="31"/>
  <c r="BC100" i="28"/>
  <c r="AW100" i="28"/>
  <c r="AY100" i="26"/>
  <c r="AW100" i="26"/>
  <c r="AZ100" i="28"/>
  <c r="BF99" i="28"/>
  <c r="AO101" i="54"/>
  <c r="CK101" i="28"/>
  <c r="W102" i="32"/>
  <c r="BQ101" i="54"/>
  <c r="CM101" i="54"/>
  <c r="CC101" i="54"/>
  <c r="CI101" i="54"/>
  <c r="M103" i="32"/>
  <c r="V103" i="32"/>
  <c r="AJ102" i="31"/>
  <c r="BA102" i="31"/>
  <c r="AM102" i="32"/>
  <c r="BE99" i="28"/>
  <c r="CA101" i="54"/>
  <c r="E100" i="28"/>
  <c r="C100" i="26"/>
  <c r="AR101" i="31"/>
  <c r="AV101" i="31" s="1"/>
  <c r="AI101" i="54"/>
  <c r="AE103" i="32"/>
  <c r="Q101" i="28"/>
  <c r="BY101" i="28"/>
  <c r="BU101" i="28"/>
  <c r="M101" i="54"/>
  <c r="AY101" i="54"/>
  <c r="AG101" i="54"/>
  <c r="AQ101" i="54"/>
  <c r="BE102" i="31"/>
  <c r="C103" i="32"/>
  <c r="AY102" i="31"/>
  <c r="C101" i="31"/>
  <c r="BO101" i="54"/>
  <c r="BK102" i="31"/>
  <c r="AE102" i="32"/>
  <c r="BG99" i="28"/>
  <c r="BG102" i="31"/>
  <c r="T100" i="26"/>
  <c r="AK100" i="26"/>
  <c r="AS100" i="26"/>
  <c r="M101" i="31"/>
  <c r="AT103" i="32"/>
  <c r="AR101" i="28"/>
  <c r="BQ101" i="28"/>
  <c r="I101" i="31"/>
  <c r="AB99" i="26"/>
  <c r="L101" i="28"/>
  <c r="AJ101" i="28"/>
  <c r="BI101" i="28"/>
  <c r="BA100" i="28"/>
  <c r="AW100" i="31"/>
  <c r="AC101" i="54"/>
  <c r="CE101" i="54"/>
  <c r="BA101" i="54"/>
  <c r="AW101" i="54"/>
  <c r="BE101" i="54"/>
  <c r="AJ102" i="32"/>
  <c r="AR102" i="32"/>
  <c r="F104" i="32"/>
  <c r="AA104" i="32"/>
  <c r="A105" i="32"/>
  <c r="K101" i="31"/>
  <c r="BB100" i="28"/>
  <c r="AA102" i="31"/>
  <c r="AA101" i="28"/>
  <c r="AV100" i="31"/>
  <c r="CE100" i="28"/>
  <c r="V100" i="26"/>
  <c r="W100" i="26" s="1"/>
  <c r="AM100" i="26"/>
  <c r="CC101" i="28"/>
  <c r="A103" i="28"/>
  <c r="BM102" i="28"/>
  <c r="BM101" i="54"/>
  <c r="AN101" i="28"/>
  <c r="CG101" i="28"/>
  <c r="BO100" i="28"/>
  <c r="H100" i="28"/>
  <c r="AU101" i="54"/>
  <c r="BW101" i="54"/>
  <c r="AS101" i="54"/>
  <c r="I101" i="54"/>
  <c r="H101" i="28"/>
  <c r="AA103" i="32"/>
  <c r="AP101" i="31"/>
  <c r="AI101" i="31"/>
  <c r="P102" i="32"/>
  <c r="L102" i="32" s="1"/>
  <c r="AE102" i="31"/>
  <c r="AY103" i="31"/>
  <c r="A104" i="31"/>
  <c r="J102" i="31"/>
  <c r="B102" i="31"/>
  <c r="O102" i="31"/>
  <c r="O101" i="32"/>
  <c r="H100" i="26"/>
  <c r="D100" i="26"/>
  <c r="E100" i="26" s="1"/>
  <c r="K100" i="26"/>
  <c r="O100" i="26"/>
  <c r="BY101" i="54"/>
  <c r="N100" i="28"/>
  <c r="BG101" i="54"/>
  <c r="CK101" i="54"/>
  <c r="C101" i="54"/>
  <c r="AE101" i="54"/>
  <c r="A103" i="54"/>
  <c r="C102" i="54"/>
  <c r="AM101" i="54"/>
  <c r="CI100" i="28"/>
  <c r="AI103" i="32"/>
  <c r="L101" i="32"/>
  <c r="AI98" i="26"/>
  <c r="AH102" i="31"/>
  <c r="AI102" i="31" s="1"/>
  <c r="AN102" i="31"/>
  <c r="I102" i="31"/>
  <c r="AA101" i="54"/>
  <c r="AD99" i="26"/>
  <c r="Y99" i="26"/>
  <c r="S100" i="28"/>
  <c r="T102" i="32"/>
  <c r="AO100" i="28"/>
  <c r="AB102" i="32"/>
  <c r="X100" i="26"/>
  <c r="Y100" i="26" s="1"/>
  <c r="A102" i="26"/>
  <c r="AK101" i="26"/>
  <c r="O101" i="26"/>
  <c r="AS100" i="28"/>
  <c r="W102" i="31"/>
  <c r="G101" i="54"/>
  <c r="AT100" i="31"/>
  <c r="AS102" i="31" l="1"/>
  <c r="AO102" i="31"/>
  <c r="V101" i="26"/>
  <c r="W101" i="26" s="1"/>
  <c r="CI102" i="54"/>
  <c r="CE102" i="54"/>
  <c r="Y102" i="54"/>
  <c r="S103" i="31"/>
  <c r="AJ103" i="31"/>
  <c r="AK103" i="31" s="1"/>
  <c r="BO101" i="28"/>
  <c r="CE102" i="28"/>
  <c r="CG102" i="28"/>
  <c r="CC102" i="28"/>
  <c r="M104" i="32"/>
  <c r="BI102" i="28"/>
  <c r="C102" i="31"/>
  <c r="BY102" i="28"/>
  <c r="J100" i="28"/>
  <c r="N103" i="32"/>
  <c r="CC102" i="54"/>
  <c r="V102" i="28"/>
  <c r="K103" i="32"/>
  <c r="AQ104" i="32"/>
  <c r="AU103" i="32"/>
  <c r="M102" i="54"/>
  <c r="V104" i="32"/>
  <c r="G102" i="54"/>
  <c r="AU102" i="54"/>
  <c r="O102" i="54"/>
  <c r="BY102" i="54"/>
  <c r="I102" i="54"/>
  <c r="J103" i="31"/>
  <c r="B103" i="31"/>
  <c r="C103" i="31" s="1"/>
  <c r="O103" i="31"/>
  <c r="AE103" i="31"/>
  <c r="AB103" i="32"/>
  <c r="CI101" i="28"/>
  <c r="AV102" i="28"/>
  <c r="BU102" i="28"/>
  <c r="Q102" i="28"/>
  <c r="CE101" i="28"/>
  <c r="AS101" i="28"/>
  <c r="BK103" i="31"/>
  <c r="AG102" i="54"/>
  <c r="N101" i="28"/>
  <c r="AQ102" i="31"/>
  <c r="AK102" i="31"/>
  <c r="AK101" i="28"/>
  <c r="T103" i="32"/>
  <c r="AG99" i="26"/>
  <c r="E101" i="28"/>
  <c r="T101" i="26"/>
  <c r="BK102" i="54"/>
  <c r="AS102" i="54"/>
  <c r="BI102" i="54"/>
  <c r="I103" i="31"/>
  <c r="BM103" i="31"/>
  <c r="AG103" i="31"/>
  <c r="AL103" i="31"/>
  <c r="AM103" i="31" s="1"/>
  <c r="BC103" i="31"/>
  <c r="AM102" i="54"/>
  <c r="AT101" i="31"/>
  <c r="C102" i="28"/>
  <c r="AL104" i="32"/>
  <c r="J104" i="32"/>
  <c r="K104" i="32" s="1"/>
  <c r="S104" i="32"/>
  <c r="AI102" i="54"/>
  <c r="CM101" i="28"/>
  <c r="BO102" i="54"/>
  <c r="C101" i="26"/>
  <c r="S101" i="26"/>
  <c r="CM102" i="54"/>
  <c r="CK102" i="54"/>
  <c r="U103" i="31"/>
  <c r="D103" i="31"/>
  <c r="E103" i="31" s="1"/>
  <c r="L103" i="31"/>
  <c r="M103" i="31" s="1"/>
  <c r="Q103" i="31"/>
  <c r="W103" i="31"/>
  <c r="A104" i="28"/>
  <c r="BM103" i="28"/>
  <c r="C103" i="28"/>
  <c r="CG103" i="28"/>
  <c r="BY103" i="28"/>
  <c r="AC100" i="26"/>
  <c r="AQ105" i="32"/>
  <c r="A106" i="32"/>
  <c r="C105" i="32"/>
  <c r="AL105" i="32"/>
  <c r="AU101" i="28"/>
  <c r="BB101" i="28"/>
  <c r="AS101" i="26"/>
  <c r="AB100" i="26"/>
  <c r="U100" i="26"/>
  <c r="P103" i="32"/>
  <c r="D103" i="32"/>
  <c r="S101" i="28"/>
  <c r="BM102" i="54"/>
  <c r="AF99" i="26"/>
  <c r="BF100" i="28"/>
  <c r="BD100" i="28"/>
  <c r="AU100" i="28"/>
  <c r="AR102" i="31"/>
  <c r="AM102" i="31"/>
  <c r="AA100" i="26"/>
  <c r="AU101" i="26"/>
  <c r="Q103" i="32"/>
  <c r="G103" i="32"/>
  <c r="AQ102" i="54"/>
  <c r="BI103" i="54"/>
  <c r="I103" i="54"/>
  <c r="S103" i="54"/>
  <c r="BE103" i="54"/>
  <c r="CG103" i="54"/>
  <c r="K103" i="54"/>
  <c r="U103" i="54"/>
  <c r="Q103" i="54"/>
  <c r="A104" i="54"/>
  <c r="CM103" i="54"/>
  <c r="CI103" i="54"/>
  <c r="G103" i="54"/>
  <c r="BY103" i="54"/>
  <c r="AI103" i="54"/>
  <c r="BS103" i="54"/>
  <c r="BU103" i="54"/>
  <c r="AM103" i="54"/>
  <c r="W103" i="54"/>
  <c r="CA103" i="54"/>
  <c r="AK103" i="54"/>
  <c r="Y103" i="31"/>
  <c r="BI104" i="31"/>
  <c r="A105" i="31"/>
  <c r="Y104" i="31"/>
  <c r="BE104" i="31"/>
  <c r="BG103" i="31"/>
  <c r="AN102" i="28"/>
  <c r="K102" i="31"/>
  <c r="AI104" i="32"/>
  <c r="C104" i="32"/>
  <c r="BA102" i="54"/>
  <c r="AQ100" i="28"/>
  <c r="AZ101" i="28"/>
  <c r="BS101" i="28"/>
  <c r="AO102" i="54"/>
  <c r="AM100" i="28"/>
  <c r="AY101" i="26"/>
  <c r="BC101" i="28"/>
  <c r="BG101" i="28" s="1"/>
  <c r="AW101" i="28"/>
  <c r="AO101" i="28"/>
  <c r="AF102" i="28"/>
  <c r="X101" i="26"/>
  <c r="AO101" i="26"/>
  <c r="H101" i="26"/>
  <c r="I101" i="26" s="1"/>
  <c r="D101" i="26"/>
  <c r="E101" i="26" s="1"/>
  <c r="K101" i="26"/>
  <c r="BC102" i="54"/>
  <c r="AA102" i="54"/>
  <c r="U102" i="54"/>
  <c r="CA102" i="54"/>
  <c r="BI103" i="31"/>
  <c r="AN103" i="31"/>
  <c r="BE103" i="31"/>
  <c r="CM102" i="28"/>
  <c r="CK102" i="28"/>
  <c r="AJ102" i="28"/>
  <c r="AK102" i="28" s="1"/>
  <c r="BK102" i="28"/>
  <c r="BA103" i="31"/>
  <c r="BK101" i="28"/>
  <c r="AK102" i="54"/>
  <c r="BQ102" i="54"/>
  <c r="AH99" i="26"/>
  <c r="J101" i="28"/>
  <c r="W102" i="54"/>
  <c r="Z101" i="26"/>
  <c r="AQ101" i="26"/>
  <c r="M101" i="26"/>
  <c r="AP102" i="31"/>
  <c r="BS102" i="54"/>
  <c r="AW102" i="54"/>
  <c r="BE102" i="54"/>
  <c r="I100" i="26"/>
  <c r="AH103" i="31"/>
  <c r="BW102" i="54"/>
  <c r="AA102" i="28"/>
  <c r="AM101" i="26"/>
  <c r="AT104" i="32"/>
  <c r="AD104" i="32"/>
  <c r="AC102" i="54"/>
  <c r="BE100" i="28"/>
  <c r="AY102" i="54"/>
  <c r="AY100" i="28"/>
  <c r="AM103" i="32"/>
  <c r="Q101" i="26"/>
  <c r="AD100" i="26"/>
  <c r="AH100" i="26" s="1"/>
  <c r="AW101" i="26"/>
  <c r="A103" i="26"/>
  <c r="AY102" i="26"/>
  <c r="AK102" i="26"/>
  <c r="AM102" i="26"/>
  <c r="M102" i="26"/>
  <c r="AJ103" i="32"/>
  <c r="BU102" i="54"/>
  <c r="K102" i="54"/>
  <c r="CG102" i="54"/>
  <c r="S102" i="54"/>
  <c r="BG102" i="54"/>
  <c r="AC103" i="31"/>
  <c r="BA101" i="28"/>
  <c r="AR102" i="28"/>
  <c r="BQ102" i="28"/>
  <c r="AA103" i="31"/>
  <c r="L102" i="28"/>
  <c r="AE102" i="54"/>
  <c r="Q102" i="54"/>
  <c r="CA101" i="28"/>
  <c r="W103" i="32"/>
  <c r="BG100" i="28"/>
  <c r="AE100" i="26"/>
  <c r="E102" i="54"/>
  <c r="AH102" i="28" l="1"/>
  <c r="X102" i="28"/>
  <c r="AC102" i="28"/>
  <c r="AC103" i="28"/>
  <c r="X103" i="28"/>
  <c r="AC104" i="31"/>
  <c r="G102" i="26"/>
  <c r="I104" i="31"/>
  <c r="X102" i="26"/>
  <c r="AO102" i="26"/>
  <c r="AS102" i="26"/>
  <c r="T102" i="26"/>
  <c r="O102" i="26"/>
  <c r="S102" i="26"/>
  <c r="AM101" i="28"/>
  <c r="BM103" i="54"/>
  <c r="AQ102" i="26"/>
  <c r="AM105" i="32"/>
  <c r="J105" i="32"/>
  <c r="T105" i="32"/>
  <c r="S105" i="32"/>
  <c r="CC103" i="28"/>
  <c r="CI103" i="28"/>
  <c r="BO103" i="54"/>
  <c r="AF100" i="26"/>
  <c r="AQ103" i="31"/>
  <c r="AU103" i="31" s="1"/>
  <c r="AW102" i="26"/>
  <c r="P104" i="32"/>
  <c r="AQ102" i="28"/>
  <c r="BA102" i="28"/>
  <c r="L104" i="31"/>
  <c r="D104" i="31"/>
  <c r="E104" i="31" s="1"/>
  <c r="Q104" i="31"/>
  <c r="C103" i="54"/>
  <c r="BO104" i="54"/>
  <c r="BE104" i="54"/>
  <c r="A105" i="54"/>
  <c r="AY104" i="54"/>
  <c r="AU104" i="54"/>
  <c r="AA103" i="54"/>
  <c r="O103" i="32"/>
  <c r="AI105" i="32"/>
  <c r="M105" i="32"/>
  <c r="N105" i="32" s="1"/>
  <c r="W105" i="32"/>
  <c r="AR103" i="28"/>
  <c r="AS103" i="28" s="1"/>
  <c r="BS103" i="28"/>
  <c r="A105" i="28"/>
  <c r="BK104" i="31"/>
  <c r="T104" i="32"/>
  <c r="AG104" i="31"/>
  <c r="AB101" i="26"/>
  <c r="U101" i="26"/>
  <c r="Q104" i="32"/>
  <c r="O104" i="32" s="1"/>
  <c r="G104" i="32"/>
  <c r="W104" i="32"/>
  <c r="CI102" i="28"/>
  <c r="AL104" i="31"/>
  <c r="AI100" i="26"/>
  <c r="A104" i="26"/>
  <c r="AW103" i="26"/>
  <c r="AU103" i="26"/>
  <c r="G103" i="26"/>
  <c r="AS103" i="26"/>
  <c r="C103" i="26"/>
  <c r="O103" i="26"/>
  <c r="M103" i="26"/>
  <c r="AY103" i="26"/>
  <c r="AQ103" i="26"/>
  <c r="AZ102" i="28"/>
  <c r="AM102" i="28"/>
  <c r="BO102" i="28"/>
  <c r="U104" i="31"/>
  <c r="G104" i="31"/>
  <c r="E103" i="54"/>
  <c r="BE101" i="28"/>
  <c r="AB105" i="32"/>
  <c r="AA105" i="32"/>
  <c r="F105" i="32"/>
  <c r="CA103" i="28"/>
  <c r="AH103" i="28"/>
  <c r="H102" i="28"/>
  <c r="BQ103" i="28"/>
  <c r="BK103" i="54"/>
  <c r="BC102" i="28"/>
  <c r="BG102" i="28" s="1"/>
  <c r="AW102" i="28"/>
  <c r="AA104" i="31"/>
  <c r="AY103" i="54"/>
  <c r="S104" i="31"/>
  <c r="AW102" i="31"/>
  <c r="AF103" i="28"/>
  <c r="AB104" i="32"/>
  <c r="AD101" i="26"/>
  <c r="AH104" i="31"/>
  <c r="AI104" i="31" s="1"/>
  <c r="AY104" i="31"/>
  <c r="AJ104" i="31"/>
  <c r="BA104" i="31"/>
  <c r="AU103" i="54"/>
  <c r="AE103" i="54"/>
  <c r="BC104" i="31"/>
  <c r="D104" i="32"/>
  <c r="AE105" i="32"/>
  <c r="AD105" i="32"/>
  <c r="V103" i="28"/>
  <c r="H103" i="28"/>
  <c r="N103" i="28"/>
  <c r="N102" i="28"/>
  <c r="O103" i="54"/>
  <c r="CA102" i="28"/>
  <c r="BD101" i="28"/>
  <c r="AC101" i="26"/>
  <c r="AG101" i="26" s="1"/>
  <c r="AY101" i="28"/>
  <c r="AS103" i="31"/>
  <c r="AN104" i="31"/>
  <c r="AO104" i="31" s="1"/>
  <c r="W104" i="31"/>
  <c r="AG103" i="54"/>
  <c r="BW103" i="54"/>
  <c r="BQ103" i="54"/>
  <c r="CM103" i="28"/>
  <c r="CK103" i="28"/>
  <c r="AN103" i="28"/>
  <c r="AM104" i="32"/>
  <c r="BW102" i="28"/>
  <c r="AQ101" i="28"/>
  <c r="AC103" i="54"/>
  <c r="G101" i="26"/>
  <c r="AO102" i="28"/>
  <c r="BB102" i="28"/>
  <c r="AS102" i="28"/>
  <c r="AU102" i="26"/>
  <c r="AT102" i="31"/>
  <c r="AE101" i="26"/>
  <c r="AA101" i="26"/>
  <c r="C102" i="26"/>
  <c r="AJ104" i="32"/>
  <c r="BG104" i="31"/>
  <c r="BC103" i="54"/>
  <c r="BA103" i="54"/>
  <c r="V106" i="32"/>
  <c r="A107" i="32"/>
  <c r="Q103" i="28"/>
  <c r="AV103" i="28"/>
  <c r="BU103" i="28"/>
  <c r="E102" i="28"/>
  <c r="AR103" i="31"/>
  <c r="AV103" i="31" s="1"/>
  <c r="AG100" i="26"/>
  <c r="Y103" i="54"/>
  <c r="O104" i="31"/>
  <c r="V105" i="32"/>
  <c r="Q102" i="26"/>
  <c r="Z102" i="26"/>
  <c r="G103" i="31"/>
  <c r="CK103" i="54"/>
  <c r="BA105" i="31"/>
  <c r="A106" i="31"/>
  <c r="O105" i="31"/>
  <c r="Q105" i="31"/>
  <c r="CE103" i="54"/>
  <c r="BG103" i="54"/>
  <c r="L103" i="32"/>
  <c r="AR105" i="32"/>
  <c r="AA103" i="28"/>
  <c r="CC103" i="54"/>
  <c r="M103" i="54"/>
  <c r="AE104" i="31"/>
  <c r="K103" i="31"/>
  <c r="AO103" i="31"/>
  <c r="AR104" i="32"/>
  <c r="AE104" i="32"/>
  <c r="AP103" i="31"/>
  <c r="AI103" i="31"/>
  <c r="BS102" i="28"/>
  <c r="V102" i="26"/>
  <c r="H102" i="26"/>
  <c r="D102" i="26"/>
  <c r="K102" i="26"/>
  <c r="AS103" i="54"/>
  <c r="J104" i="31"/>
  <c r="B104" i="31"/>
  <c r="BM104" i="31"/>
  <c r="AO103" i="54"/>
  <c r="AV102" i="31"/>
  <c r="AU104" i="32"/>
  <c r="AT105" i="32"/>
  <c r="AJ103" i="28"/>
  <c r="AK103" i="28" s="1"/>
  <c r="BI103" i="28"/>
  <c r="BF101" i="28"/>
  <c r="AU102" i="31"/>
  <c r="AQ103" i="54"/>
  <c r="AW103" i="54"/>
  <c r="S102" i="28"/>
  <c r="N104" i="32"/>
  <c r="Y101" i="26"/>
  <c r="L103" i="28"/>
  <c r="Q103" i="26" l="1"/>
  <c r="C106" i="32"/>
  <c r="AI101" i="26"/>
  <c r="C104" i="31"/>
  <c r="BI105" i="31"/>
  <c r="BK103" i="28"/>
  <c r="AC105" i="31"/>
  <c r="M106" i="32"/>
  <c r="Y105" i="31"/>
  <c r="BF102" i="28"/>
  <c r="P105" i="32"/>
  <c r="D105" i="32"/>
  <c r="BD102" i="28"/>
  <c r="V103" i="26"/>
  <c r="W103" i="26" s="1"/>
  <c r="CC104" i="28"/>
  <c r="BY104" i="28"/>
  <c r="A106" i="28"/>
  <c r="AF105" i="28"/>
  <c r="C105" i="28"/>
  <c r="CG105" i="28"/>
  <c r="AA105" i="28"/>
  <c r="BQ105" i="28"/>
  <c r="E104" i="54"/>
  <c r="AW104" i="54"/>
  <c r="CE104" i="54"/>
  <c r="BA104" i="54"/>
  <c r="BQ104" i="54"/>
  <c r="K104" i="54"/>
  <c r="AU105" i="32"/>
  <c r="I102" i="26"/>
  <c r="AG106" i="31"/>
  <c r="Q106" i="31"/>
  <c r="A107" i="31"/>
  <c r="S106" i="31"/>
  <c r="E102" i="26"/>
  <c r="AN105" i="31"/>
  <c r="BE105" i="31"/>
  <c r="S105" i="31"/>
  <c r="BC103" i="28"/>
  <c r="AQ106" i="32"/>
  <c r="AD106" i="32"/>
  <c r="BA103" i="28"/>
  <c r="AO103" i="28"/>
  <c r="AW103" i="31"/>
  <c r="Q105" i="32"/>
  <c r="O105" i="32" s="1"/>
  <c r="G105" i="32"/>
  <c r="A105" i="26"/>
  <c r="AM104" i="26"/>
  <c r="C104" i="26"/>
  <c r="AV104" i="28"/>
  <c r="AW104" i="28" s="1"/>
  <c r="BW104" i="28"/>
  <c r="BU104" i="28"/>
  <c r="C104" i="28"/>
  <c r="J103" i="28"/>
  <c r="E103" i="28"/>
  <c r="M104" i="54"/>
  <c r="I104" i="54"/>
  <c r="AI104" i="54"/>
  <c r="BC104" i="54"/>
  <c r="U104" i="54"/>
  <c r="BW104" i="54"/>
  <c r="K105" i="32"/>
  <c r="AY102" i="28"/>
  <c r="T103" i="26"/>
  <c r="AK103" i="26"/>
  <c r="AA104" i="28"/>
  <c r="H104" i="28"/>
  <c r="L104" i="28"/>
  <c r="BI104" i="54"/>
  <c r="W104" i="54"/>
  <c r="CC104" i="54"/>
  <c r="CM104" i="54"/>
  <c r="AK104" i="54"/>
  <c r="S103" i="26"/>
  <c r="D105" i="31"/>
  <c r="E105" i="31" s="1"/>
  <c r="L105" i="31"/>
  <c r="AA106" i="32"/>
  <c r="BO103" i="28"/>
  <c r="Z103" i="26"/>
  <c r="AR104" i="31"/>
  <c r="AM104" i="31"/>
  <c r="AR104" i="28"/>
  <c r="AS104" i="28" s="1"/>
  <c r="BQ104" i="28"/>
  <c r="V104" i="28"/>
  <c r="BK104" i="54"/>
  <c r="G104" i="54"/>
  <c r="BM104" i="54"/>
  <c r="BU104" i="54"/>
  <c r="CK104" i="54"/>
  <c r="CE103" i="28"/>
  <c r="AD102" i="26"/>
  <c r="AH102" i="26" s="1"/>
  <c r="Y102" i="26"/>
  <c r="AH105" i="31"/>
  <c r="AI105" i="31" s="1"/>
  <c r="AY105" i="31"/>
  <c r="AJ105" i="31"/>
  <c r="AK105" i="31" s="1"/>
  <c r="BG105" i="31"/>
  <c r="A108" i="32"/>
  <c r="AA107" i="32"/>
  <c r="S107" i="32"/>
  <c r="AL107" i="32"/>
  <c r="AL106" i="32"/>
  <c r="AP104" i="31"/>
  <c r="AW103" i="28"/>
  <c r="H103" i="26"/>
  <c r="D103" i="26"/>
  <c r="E103" i="26" s="1"/>
  <c r="K103" i="26"/>
  <c r="CG104" i="28"/>
  <c r="AJ104" i="28"/>
  <c r="AK104" i="28" s="1"/>
  <c r="BI104" i="28"/>
  <c r="CK105" i="54"/>
  <c r="AA105" i="54"/>
  <c r="C105" i="54"/>
  <c r="BK105" i="54"/>
  <c r="AO105" i="54"/>
  <c r="BE105" i="54"/>
  <c r="A106" i="54"/>
  <c r="AE105" i="54"/>
  <c r="Y104" i="54"/>
  <c r="BY104" i="54"/>
  <c r="AQ104" i="54"/>
  <c r="AS104" i="54"/>
  <c r="CA104" i="54"/>
  <c r="AO103" i="26"/>
  <c r="BW103" i="28"/>
  <c r="AA105" i="31"/>
  <c r="AT103" i="31"/>
  <c r="AG105" i="31"/>
  <c r="AE105" i="31"/>
  <c r="U105" i="31"/>
  <c r="J106" i="32"/>
  <c r="S106" i="32"/>
  <c r="AF101" i="26"/>
  <c r="Q104" i="28"/>
  <c r="BB103" i="28"/>
  <c r="O104" i="54"/>
  <c r="AG104" i="54"/>
  <c r="S104" i="54"/>
  <c r="Q104" i="54"/>
  <c r="C104" i="54"/>
  <c r="AO104" i="54"/>
  <c r="L104" i="32"/>
  <c r="AB102" i="26"/>
  <c r="U102" i="26"/>
  <c r="J102" i="28"/>
  <c r="AI106" i="32"/>
  <c r="AZ103" i="28"/>
  <c r="K104" i="31"/>
  <c r="AC102" i="26"/>
  <c r="W102" i="26"/>
  <c r="BK105" i="31"/>
  <c r="AE102" i="26"/>
  <c r="AA102" i="26"/>
  <c r="S103" i="28"/>
  <c r="AU102" i="28"/>
  <c r="BM105" i="31"/>
  <c r="AS104" i="31"/>
  <c r="F106" i="32"/>
  <c r="AN104" i="28"/>
  <c r="BM104" i="28"/>
  <c r="AJ105" i="32"/>
  <c r="CG104" i="54"/>
  <c r="BG104" i="54"/>
  <c r="CI104" i="54"/>
  <c r="AA104" i="54"/>
  <c r="J105" i="31"/>
  <c r="B105" i="31"/>
  <c r="W105" i="31"/>
  <c r="AL105" i="31"/>
  <c r="BC105" i="31"/>
  <c r="AT106" i="32"/>
  <c r="AQ104" i="31"/>
  <c r="AK104" i="31"/>
  <c r="AH101" i="26"/>
  <c r="X103" i="26"/>
  <c r="AM103" i="26"/>
  <c r="AH104" i="28"/>
  <c r="AF104" i="28"/>
  <c r="CK104" i="28"/>
  <c r="AM104" i="54"/>
  <c r="BS104" i="54"/>
  <c r="AC104" i="54"/>
  <c r="AE104" i="54"/>
  <c r="M104" i="31"/>
  <c r="BE102" i="28"/>
  <c r="X104" i="28" l="1"/>
  <c r="AC104" i="28"/>
  <c r="AW105" i="54"/>
  <c r="BU105" i="54"/>
  <c r="W105" i="54"/>
  <c r="BY105" i="54"/>
  <c r="AK105" i="54"/>
  <c r="AJ107" i="32"/>
  <c r="M107" i="32"/>
  <c r="N107" i="32" s="1"/>
  <c r="BS104" i="28"/>
  <c r="AB106" i="32"/>
  <c r="AI105" i="54"/>
  <c r="BC104" i="28"/>
  <c r="X104" i="26"/>
  <c r="AO104" i="26"/>
  <c r="Q104" i="26"/>
  <c r="BG106" i="31"/>
  <c r="W106" i="31"/>
  <c r="AJ106" i="31"/>
  <c r="BA106" i="31"/>
  <c r="AR105" i="28"/>
  <c r="AN105" i="28"/>
  <c r="BM105" i="28"/>
  <c r="AR105" i="31"/>
  <c r="AW104" i="31"/>
  <c r="BF103" i="28"/>
  <c r="BO104" i="28"/>
  <c r="AJ106" i="32"/>
  <c r="BI105" i="54"/>
  <c r="AG105" i="54"/>
  <c r="AQ105" i="54"/>
  <c r="I105" i="54"/>
  <c r="AM105" i="54"/>
  <c r="AZ104" i="28"/>
  <c r="BD104" i="28" s="1"/>
  <c r="C107" i="32"/>
  <c r="AY104" i="26"/>
  <c r="AS105" i="31"/>
  <c r="AO105" i="31"/>
  <c r="BK106" i="31"/>
  <c r="BM106" i="31"/>
  <c r="AH106" i="31"/>
  <c r="AY106" i="31"/>
  <c r="CA105" i="28"/>
  <c r="BY105" i="28"/>
  <c r="AV105" i="28"/>
  <c r="AW105" i="28" s="1"/>
  <c r="BW105" i="28"/>
  <c r="BU105" i="28"/>
  <c r="S104" i="26"/>
  <c r="N106" i="32"/>
  <c r="C105" i="31"/>
  <c r="G105" i="54"/>
  <c r="BO105" i="54"/>
  <c r="Q105" i="54"/>
  <c r="U105" i="54"/>
  <c r="BK104" i="28"/>
  <c r="AM107" i="32"/>
  <c r="AY105" i="54"/>
  <c r="AM105" i="31"/>
  <c r="E104" i="28"/>
  <c r="O104" i="26"/>
  <c r="A106" i="26"/>
  <c r="S105" i="26"/>
  <c r="AK105" i="26"/>
  <c r="AQ105" i="26"/>
  <c r="AW105" i="26"/>
  <c r="AU105" i="26"/>
  <c r="AY105" i="26"/>
  <c r="AO105" i="26"/>
  <c r="AS105" i="26"/>
  <c r="M105" i="26"/>
  <c r="AO104" i="28"/>
  <c r="BG103" i="28"/>
  <c r="AN106" i="31"/>
  <c r="BE106" i="31"/>
  <c r="BI107" i="31"/>
  <c r="BK107" i="31"/>
  <c r="U107" i="31"/>
  <c r="A108" i="31"/>
  <c r="I107" i="31"/>
  <c r="AC105" i="28"/>
  <c r="CA104" i="28"/>
  <c r="AE106" i="32"/>
  <c r="AG102" i="26"/>
  <c r="BD103" i="28"/>
  <c r="CM104" i="28"/>
  <c r="AU105" i="54"/>
  <c r="S105" i="54"/>
  <c r="CA105" i="54"/>
  <c r="O105" i="54"/>
  <c r="J107" i="32"/>
  <c r="K107" i="32" s="1"/>
  <c r="T107" i="32"/>
  <c r="AE103" i="26"/>
  <c r="AA103" i="26"/>
  <c r="M105" i="31"/>
  <c r="BW105" i="54"/>
  <c r="Z104" i="26"/>
  <c r="AQ104" i="26"/>
  <c r="AS104" i="26"/>
  <c r="AY103" i="28"/>
  <c r="L106" i="31"/>
  <c r="D106" i="31"/>
  <c r="AL106" i="31"/>
  <c r="AM106" i="31" s="1"/>
  <c r="BC106" i="31"/>
  <c r="BA105" i="54"/>
  <c r="CC105" i="28"/>
  <c r="AC103" i="26"/>
  <c r="AG103" i="26" s="1"/>
  <c r="G105" i="31"/>
  <c r="F107" i="32"/>
  <c r="Q106" i="32"/>
  <c r="BA104" i="28"/>
  <c r="BE104" i="28" s="1"/>
  <c r="AF102" i="26"/>
  <c r="S104" i="28"/>
  <c r="AS105" i="54"/>
  <c r="BQ105" i="54"/>
  <c r="AT104" i="31"/>
  <c r="AB107" i="32"/>
  <c r="AQ105" i="31"/>
  <c r="N104" i="28"/>
  <c r="AB103" i="26"/>
  <c r="AF103" i="26" s="1"/>
  <c r="U103" i="26"/>
  <c r="K106" i="32"/>
  <c r="M104" i="26"/>
  <c r="AU104" i="26"/>
  <c r="G106" i="32"/>
  <c r="Y106" i="31"/>
  <c r="K105" i="54"/>
  <c r="AJ105" i="28"/>
  <c r="BI105" i="28"/>
  <c r="P106" i="32"/>
  <c r="D106" i="32"/>
  <c r="T106" i="32"/>
  <c r="CE105" i="54"/>
  <c r="AC105" i="54"/>
  <c r="CC105" i="54"/>
  <c r="E105" i="54"/>
  <c r="CI104" i="28"/>
  <c r="AD107" i="32"/>
  <c r="AI107" i="32"/>
  <c r="V104" i="26"/>
  <c r="AQ103" i="28"/>
  <c r="J106" i="31"/>
  <c r="B106" i="31"/>
  <c r="C106" i="31" s="1"/>
  <c r="O106" i="31"/>
  <c r="BI106" i="31"/>
  <c r="CK105" i="28"/>
  <c r="E105" i="28"/>
  <c r="A107" i="28"/>
  <c r="BY106" i="28"/>
  <c r="C106" i="28"/>
  <c r="Q106" i="28"/>
  <c r="V107" i="32"/>
  <c r="AU106" i="32"/>
  <c r="AD103" i="26"/>
  <c r="Y103" i="26"/>
  <c r="AU104" i="31"/>
  <c r="CI105" i="54"/>
  <c r="AI102" i="26"/>
  <c r="AU103" i="28"/>
  <c r="I105" i="31"/>
  <c r="I106" i="31"/>
  <c r="BG105" i="54"/>
  <c r="CI106" i="54"/>
  <c r="K106" i="54"/>
  <c r="M106" i="54"/>
  <c r="A107" i="54"/>
  <c r="CM105" i="54"/>
  <c r="CG105" i="54"/>
  <c r="AM106" i="32"/>
  <c r="AA108" i="32"/>
  <c r="A109" i="32"/>
  <c r="AL108" i="32"/>
  <c r="T104" i="26"/>
  <c r="AK104" i="26"/>
  <c r="AA106" i="31"/>
  <c r="I103" i="26"/>
  <c r="AC106" i="31"/>
  <c r="Q105" i="28"/>
  <c r="CE104" i="28"/>
  <c r="L105" i="32"/>
  <c r="BC105" i="54"/>
  <c r="AM103" i="28"/>
  <c r="K105" i="31"/>
  <c r="BS105" i="54"/>
  <c r="BM105" i="54"/>
  <c r="Y105" i="54"/>
  <c r="AT107" i="32"/>
  <c r="AQ107" i="32"/>
  <c r="AP105" i="31"/>
  <c r="BB104" i="28"/>
  <c r="AV104" i="31"/>
  <c r="M105" i="54"/>
  <c r="D104" i="26"/>
  <c r="H104" i="26"/>
  <c r="K104" i="26"/>
  <c r="AW104" i="26"/>
  <c r="BE103" i="28"/>
  <c r="AR106" i="32"/>
  <c r="U106" i="31"/>
  <c r="X105" i="28"/>
  <c r="V105" i="28"/>
  <c r="L105" i="28"/>
  <c r="W106" i="32"/>
  <c r="AE106" i="31"/>
  <c r="AH105" i="28" l="1"/>
  <c r="N105" i="28"/>
  <c r="I104" i="26"/>
  <c r="F109" i="32"/>
  <c r="AT109" i="32"/>
  <c r="AI109" i="32"/>
  <c r="S109" i="32"/>
  <c r="AL109" i="32"/>
  <c r="A110" i="32"/>
  <c r="C109" i="32"/>
  <c r="CK106" i="54"/>
  <c r="CA106" i="54"/>
  <c r="H105" i="28"/>
  <c r="AT105" i="31"/>
  <c r="AU107" i="32"/>
  <c r="W108" i="32"/>
  <c r="M108" i="32"/>
  <c r="CM106" i="54"/>
  <c r="AS106" i="54"/>
  <c r="BC106" i="54"/>
  <c r="S106" i="28"/>
  <c r="AV106" i="28"/>
  <c r="AW106" i="28" s="1"/>
  <c r="BW106" i="28"/>
  <c r="BU106" i="28"/>
  <c r="A108" i="28"/>
  <c r="BU107" i="28"/>
  <c r="BM107" i="28"/>
  <c r="CG107" i="28"/>
  <c r="BI107" i="28"/>
  <c r="L107" i="28"/>
  <c r="AF107" i="28"/>
  <c r="BQ107" i="28"/>
  <c r="AA107" i="28"/>
  <c r="CC107" i="28"/>
  <c r="AC104" i="26"/>
  <c r="W104" i="26"/>
  <c r="AR106" i="31"/>
  <c r="AQ108" i="32"/>
  <c r="BG107" i="31"/>
  <c r="A107" i="26"/>
  <c r="C106" i="26"/>
  <c r="AK106" i="26"/>
  <c r="AQ106" i="26"/>
  <c r="AY106" i="26"/>
  <c r="AS106" i="26"/>
  <c r="Q106" i="54"/>
  <c r="V108" i="32"/>
  <c r="W106" i="54"/>
  <c r="AU104" i="28"/>
  <c r="G105" i="26"/>
  <c r="G104" i="26"/>
  <c r="AD108" i="32"/>
  <c r="BM106" i="54"/>
  <c r="CG106" i="54"/>
  <c r="S106" i="54"/>
  <c r="CI106" i="28"/>
  <c r="CG106" i="28"/>
  <c r="E106" i="28"/>
  <c r="AH103" i="26"/>
  <c r="CE106" i="54"/>
  <c r="AK106" i="54"/>
  <c r="J107" i="31"/>
  <c r="B107" i="31"/>
  <c r="O107" i="31"/>
  <c r="AH107" i="31"/>
  <c r="AY107" i="31"/>
  <c r="J104" i="28"/>
  <c r="Q107" i="32"/>
  <c r="O107" i="32" s="1"/>
  <c r="BF104" i="28"/>
  <c r="AV105" i="31"/>
  <c r="BA105" i="28"/>
  <c r="AO105" i="28"/>
  <c r="G107" i="32"/>
  <c r="AD104" i="26"/>
  <c r="Y104" i="26"/>
  <c r="AA107" i="31"/>
  <c r="AA106" i="28"/>
  <c r="L106" i="32"/>
  <c r="BK105" i="28"/>
  <c r="AQ104" i="28"/>
  <c r="CE105" i="28"/>
  <c r="E106" i="31"/>
  <c r="AE104" i="26"/>
  <c r="AI104" i="26" s="1"/>
  <c r="AA104" i="26"/>
  <c r="AG107" i="31"/>
  <c r="AS106" i="31"/>
  <c r="AO106" i="31"/>
  <c r="AP106" i="31"/>
  <c r="AI106" i="31"/>
  <c r="AM104" i="28"/>
  <c r="AQ106" i="31"/>
  <c r="AK106" i="31"/>
  <c r="AY104" i="28"/>
  <c r="W107" i="32"/>
  <c r="AE106" i="54"/>
  <c r="AN106" i="28"/>
  <c r="BM106" i="28"/>
  <c r="AR107" i="32"/>
  <c r="J108" i="32"/>
  <c r="S108" i="32"/>
  <c r="BU106" i="54"/>
  <c r="C106" i="54"/>
  <c r="AC106" i="54"/>
  <c r="E106" i="54"/>
  <c r="BS106" i="54"/>
  <c r="N106" i="28"/>
  <c r="L106" i="28"/>
  <c r="CM106" i="28"/>
  <c r="CK106" i="28"/>
  <c r="AZ105" i="28"/>
  <c r="AK105" i="28"/>
  <c r="M106" i="31"/>
  <c r="AC107" i="31"/>
  <c r="AE107" i="31"/>
  <c r="V105" i="26"/>
  <c r="O105" i="26"/>
  <c r="BC105" i="28"/>
  <c r="BO105" i="28"/>
  <c r="Q105" i="26"/>
  <c r="O106" i="54"/>
  <c r="BY106" i="54"/>
  <c r="BW106" i="54"/>
  <c r="K106" i="31"/>
  <c r="Y107" i="31"/>
  <c r="AN107" i="31"/>
  <c r="BE107" i="31"/>
  <c r="X105" i="26"/>
  <c r="Z105" i="26"/>
  <c r="U106" i="54"/>
  <c r="BO106" i="54"/>
  <c r="P107" i="32"/>
  <c r="D107" i="32"/>
  <c r="AG106" i="54"/>
  <c r="CM105" i="28"/>
  <c r="BG104" i="28"/>
  <c r="E104" i="26"/>
  <c r="BE106" i="54"/>
  <c r="V106" i="28"/>
  <c r="S105" i="28"/>
  <c r="F108" i="32"/>
  <c r="AU106" i="54"/>
  <c r="AY106" i="54"/>
  <c r="I106" i="54"/>
  <c r="AM106" i="54"/>
  <c r="Y106" i="54"/>
  <c r="BK106" i="54"/>
  <c r="AU105" i="31"/>
  <c r="AJ106" i="28"/>
  <c r="BI106" i="28"/>
  <c r="G106" i="31"/>
  <c r="AJ107" i="31"/>
  <c r="BA107" i="31"/>
  <c r="D107" i="31"/>
  <c r="E107" i="31" s="1"/>
  <c r="L107" i="31"/>
  <c r="Q107" i="31"/>
  <c r="G107" i="31"/>
  <c r="C105" i="26"/>
  <c r="AW105" i="31"/>
  <c r="AQ106" i="54"/>
  <c r="BB105" i="28"/>
  <c r="AU105" i="28"/>
  <c r="AS105" i="28"/>
  <c r="AT108" i="32"/>
  <c r="AI106" i="54"/>
  <c r="AF106" i="28"/>
  <c r="AE107" i="32"/>
  <c r="CI105" i="28"/>
  <c r="O106" i="32"/>
  <c r="AI103" i="26"/>
  <c r="AW106" i="54"/>
  <c r="AL107" i="31"/>
  <c r="AM107" i="31" s="1"/>
  <c r="BC107" i="31"/>
  <c r="BM107" i="31"/>
  <c r="H105" i="26"/>
  <c r="D105" i="26"/>
  <c r="K105" i="26"/>
  <c r="T105" i="26"/>
  <c r="AM105" i="26"/>
  <c r="BS105" i="28"/>
  <c r="G106" i="54"/>
  <c r="AI108" i="32"/>
  <c r="AB104" i="26"/>
  <c r="U104" i="26"/>
  <c r="BQ106" i="54"/>
  <c r="AO106" i="54"/>
  <c r="BA106" i="54"/>
  <c r="C108" i="32"/>
  <c r="BG106" i="54"/>
  <c r="AS107" i="54"/>
  <c r="A108" i="54"/>
  <c r="AM107" i="54"/>
  <c r="AG107" i="54"/>
  <c r="BI106" i="54"/>
  <c r="AA106" i="54"/>
  <c r="CC106" i="54"/>
  <c r="AR106" i="28"/>
  <c r="BQ106" i="28"/>
  <c r="CC106" i="28"/>
  <c r="W108" i="31"/>
  <c r="A109" i="31"/>
  <c r="W107" i="31"/>
  <c r="S107" i="31"/>
  <c r="AH106" i="28" l="1"/>
  <c r="AC106" i="28"/>
  <c r="X106" i="28"/>
  <c r="AC108" i="31"/>
  <c r="BK108" i="31"/>
  <c r="AC107" i="54"/>
  <c r="I107" i="54"/>
  <c r="K108" i="54"/>
  <c r="CC108" i="54"/>
  <c r="C108" i="54"/>
  <c r="CG108" i="54"/>
  <c r="BS108" i="54"/>
  <c r="CA108" i="54"/>
  <c r="AG108" i="54"/>
  <c r="A109" i="54"/>
  <c r="BC108" i="54"/>
  <c r="BY108" i="54"/>
  <c r="CE108" i="54"/>
  <c r="Y108" i="54"/>
  <c r="CM108" i="54"/>
  <c r="AW108" i="54"/>
  <c r="BO108" i="54"/>
  <c r="BE108" i="54"/>
  <c r="BK108" i="54"/>
  <c r="O108" i="54"/>
  <c r="BM108" i="54"/>
  <c r="U108" i="54"/>
  <c r="I108" i="54"/>
  <c r="AC108" i="54"/>
  <c r="M108" i="54"/>
  <c r="AI108" i="54"/>
  <c r="M107" i="54"/>
  <c r="BS107" i="54"/>
  <c r="BK107" i="54"/>
  <c r="AO107" i="54"/>
  <c r="L107" i="32"/>
  <c r="J105" i="28"/>
  <c r="Q106" i="26"/>
  <c r="A108" i="26"/>
  <c r="AS107" i="26"/>
  <c r="AW107" i="26"/>
  <c r="AU107" i="26"/>
  <c r="O107" i="26"/>
  <c r="AQ107" i="26"/>
  <c r="M107" i="31"/>
  <c r="AC107" i="28"/>
  <c r="V107" i="28"/>
  <c r="AA109" i="32"/>
  <c r="G109" i="32"/>
  <c r="AA108" i="31"/>
  <c r="Y108" i="31"/>
  <c r="BI108" i="31"/>
  <c r="AW107" i="54"/>
  <c r="CE107" i="54"/>
  <c r="BW107" i="54"/>
  <c r="BI107" i="54"/>
  <c r="AK107" i="54"/>
  <c r="U105" i="26"/>
  <c r="AM106" i="28"/>
  <c r="AZ106" i="28"/>
  <c r="AK106" i="28"/>
  <c r="Q108" i="32"/>
  <c r="G108" i="32"/>
  <c r="BO106" i="28"/>
  <c r="AW106" i="31"/>
  <c r="AQ105" i="28"/>
  <c r="AY108" i="31"/>
  <c r="T106" i="26"/>
  <c r="U106" i="26" s="1"/>
  <c r="W105" i="26"/>
  <c r="BS107" i="28"/>
  <c r="AR107" i="28"/>
  <c r="AS107" i="28" s="1"/>
  <c r="AN107" i="28"/>
  <c r="H106" i="28"/>
  <c r="A111" i="32"/>
  <c r="BM108" i="31"/>
  <c r="BA107" i="54"/>
  <c r="CK107" i="54"/>
  <c r="AQ107" i="31"/>
  <c r="AU107" i="31" s="1"/>
  <c r="BS106" i="28"/>
  <c r="AS107" i="31"/>
  <c r="AO107" i="31"/>
  <c r="AU108" i="32"/>
  <c r="AM105" i="28"/>
  <c r="BA106" i="28"/>
  <c r="BE106" i="28" s="1"/>
  <c r="AO106" i="28"/>
  <c r="BE105" i="28"/>
  <c r="C107" i="31"/>
  <c r="S107" i="54"/>
  <c r="V106" i="26"/>
  <c r="W106" i="26" s="1"/>
  <c r="AM106" i="26"/>
  <c r="AV106" i="31"/>
  <c r="BY107" i="28"/>
  <c r="AV107" i="28"/>
  <c r="N108" i="32"/>
  <c r="AQ107" i="54"/>
  <c r="U108" i="31"/>
  <c r="BM107" i="54"/>
  <c r="P108" i="32"/>
  <c r="BK109" i="31"/>
  <c r="S109" i="31"/>
  <c r="A110" i="31"/>
  <c r="BE109" i="31"/>
  <c r="BG109" i="31"/>
  <c r="BC109" i="31"/>
  <c r="BU107" i="54"/>
  <c r="BY107" i="54"/>
  <c r="Y107" i="54"/>
  <c r="E105" i="26"/>
  <c r="BK106" i="28"/>
  <c r="AY105" i="28"/>
  <c r="AE108" i="31"/>
  <c r="AE107" i="54"/>
  <c r="BD105" i="28"/>
  <c r="K107" i="31"/>
  <c r="O106" i="26"/>
  <c r="AG104" i="26"/>
  <c r="AH107" i="28"/>
  <c r="BG107" i="54"/>
  <c r="J109" i="32"/>
  <c r="K109" i="32" s="1"/>
  <c r="AN108" i="31"/>
  <c r="CE106" i="28"/>
  <c r="BC107" i="54"/>
  <c r="CA107" i="54"/>
  <c r="K107" i="54"/>
  <c r="T108" i="32"/>
  <c r="D108" i="32"/>
  <c r="AD105" i="26"/>
  <c r="Y105" i="26"/>
  <c r="O107" i="54"/>
  <c r="BG105" i="28"/>
  <c r="AE108" i="54"/>
  <c r="AK107" i="31"/>
  <c r="AH104" i="26"/>
  <c r="AP107" i="31"/>
  <c r="AI107" i="31"/>
  <c r="AE108" i="32"/>
  <c r="Z106" i="26"/>
  <c r="AA106" i="26" s="1"/>
  <c r="S106" i="26"/>
  <c r="CC107" i="54"/>
  <c r="BO107" i="54"/>
  <c r="AQ109" i="32"/>
  <c r="AL108" i="31"/>
  <c r="BC108" i="31"/>
  <c r="BB106" i="28"/>
  <c r="AS106" i="28"/>
  <c r="W107" i="54"/>
  <c r="BE107" i="54"/>
  <c r="AY107" i="54"/>
  <c r="AF104" i="26"/>
  <c r="AJ108" i="32"/>
  <c r="I105" i="26"/>
  <c r="BE108" i="31"/>
  <c r="BF105" i="28"/>
  <c r="C107" i="54"/>
  <c r="AM108" i="32"/>
  <c r="AG108" i="31"/>
  <c r="Q107" i="54"/>
  <c r="M106" i="26"/>
  <c r="X106" i="26"/>
  <c r="Y106" i="26" s="1"/>
  <c r="AO106" i="26"/>
  <c r="BG108" i="31"/>
  <c r="CK107" i="28"/>
  <c r="AJ107" i="28"/>
  <c r="BC106" i="28"/>
  <c r="AT106" i="31"/>
  <c r="B108" i="31"/>
  <c r="J108" i="31"/>
  <c r="AH108" i="31"/>
  <c r="L108" i="31"/>
  <c r="D108" i="31"/>
  <c r="Q108" i="31"/>
  <c r="G107" i="54"/>
  <c r="E107" i="54"/>
  <c r="AA107" i="54"/>
  <c r="BQ107" i="54"/>
  <c r="AR107" i="31"/>
  <c r="AQ108" i="54"/>
  <c r="AC105" i="26"/>
  <c r="AG105" i="26" s="1"/>
  <c r="O108" i="31"/>
  <c r="AW106" i="26"/>
  <c r="C107" i="28"/>
  <c r="CI107" i="28"/>
  <c r="A109" i="28"/>
  <c r="AR108" i="32"/>
  <c r="M109" i="32"/>
  <c r="V109" i="32"/>
  <c r="AJ108" i="31"/>
  <c r="S108" i="31"/>
  <c r="AI107" i="54"/>
  <c r="AU107" i="54"/>
  <c r="CM107" i="54"/>
  <c r="CG107" i="54"/>
  <c r="CI107" i="54"/>
  <c r="U107" i="54"/>
  <c r="AB108" i="32"/>
  <c r="AB105" i="26"/>
  <c r="BA108" i="31"/>
  <c r="AE105" i="26"/>
  <c r="AA105" i="26"/>
  <c r="CA106" i="28"/>
  <c r="K108" i="32"/>
  <c r="AU106" i="31"/>
  <c r="AU106" i="26"/>
  <c r="D106" i="26"/>
  <c r="H106" i="26"/>
  <c r="K106" i="26"/>
  <c r="Q107" i="28"/>
  <c r="CK108" i="54"/>
  <c r="BA108" i="54"/>
  <c r="AD109" i="32"/>
  <c r="X107" i="28" l="1"/>
  <c r="BW108" i="28"/>
  <c r="AV108" i="28"/>
  <c r="BU108" i="28"/>
  <c r="AV107" i="31"/>
  <c r="CI108" i="28"/>
  <c r="CG108" i="28"/>
  <c r="G109" i="31"/>
  <c r="AF105" i="26"/>
  <c r="N109" i="32"/>
  <c r="E108" i="28"/>
  <c r="C108" i="28"/>
  <c r="C108" i="31"/>
  <c r="S107" i="28"/>
  <c r="AI105" i="26"/>
  <c r="AQ108" i="31"/>
  <c r="BY108" i="28"/>
  <c r="N108" i="28"/>
  <c r="L108" i="28"/>
  <c r="AK108" i="31"/>
  <c r="E108" i="31"/>
  <c r="BG106" i="28"/>
  <c r="AT107" i="31"/>
  <c r="AQ111" i="32"/>
  <c r="C111" i="32"/>
  <c r="F111" i="32"/>
  <c r="V111" i="32"/>
  <c r="S111" i="32"/>
  <c r="A112" i="32"/>
  <c r="AA111" i="32"/>
  <c r="AT111" i="32"/>
  <c r="M107" i="26"/>
  <c r="A109" i="26"/>
  <c r="AS108" i="26"/>
  <c r="AO108" i="26"/>
  <c r="AK108" i="26"/>
  <c r="AY108" i="26"/>
  <c r="AQ108" i="26"/>
  <c r="BQ108" i="54"/>
  <c r="P109" i="32"/>
  <c r="AC108" i="28"/>
  <c r="AN108" i="28"/>
  <c r="BM108" i="28"/>
  <c r="M108" i="31"/>
  <c r="I108" i="31"/>
  <c r="B109" i="31"/>
  <c r="J109" i="31"/>
  <c r="AA109" i="31"/>
  <c r="CA107" i="28"/>
  <c r="T110" i="32"/>
  <c r="J110" i="32"/>
  <c r="S110" i="32"/>
  <c r="Q109" i="32"/>
  <c r="O109" i="32" s="1"/>
  <c r="X107" i="26"/>
  <c r="Y107" i="26" s="1"/>
  <c r="AO107" i="26"/>
  <c r="Q107" i="26"/>
  <c r="AO108" i="54"/>
  <c r="BG108" i="54"/>
  <c r="AJ108" i="28"/>
  <c r="AK108" i="28" s="1"/>
  <c r="BI108" i="28"/>
  <c r="AZ107" i="28"/>
  <c r="AK107" i="28"/>
  <c r="N107" i="28"/>
  <c r="W109" i="31"/>
  <c r="L108" i="32"/>
  <c r="AQ106" i="28"/>
  <c r="F110" i="32"/>
  <c r="Z107" i="26"/>
  <c r="T107" i="26"/>
  <c r="AK107" i="26"/>
  <c r="AU108" i="54"/>
  <c r="BW108" i="54"/>
  <c r="AS108" i="54"/>
  <c r="AM109" i="32"/>
  <c r="BI108" i="54"/>
  <c r="AU106" i="28"/>
  <c r="G106" i="26"/>
  <c r="G107" i="26"/>
  <c r="AA108" i="28"/>
  <c r="AM108" i="31"/>
  <c r="AP108" i="31"/>
  <c r="AR109" i="32"/>
  <c r="D109" i="32"/>
  <c r="BF106" i="28"/>
  <c r="AJ109" i="31"/>
  <c r="BA109" i="31"/>
  <c r="AC106" i="26"/>
  <c r="AG106" i="26" s="1"/>
  <c r="W110" i="32"/>
  <c r="M110" i="32"/>
  <c r="N110" i="32" s="1"/>
  <c r="V110" i="32"/>
  <c r="AW107" i="31"/>
  <c r="C107" i="26"/>
  <c r="AM108" i="54"/>
  <c r="BU108" i="54"/>
  <c r="Q108" i="54"/>
  <c r="E108" i="54"/>
  <c r="AR108" i="28"/>
  <c r="BQ108" i="28"/>
  <c r="X108" i="28"/>
  <c r="V108" i="28"/>
  <c r="BK107" i="28"/>
  <c r="E106" i="26"/>
  <c r="CE108" i="28"/>
  <c r="E107" i="28"/>
  <c r="T109" i="32"/>
  <c r="Q109" i="31"/>
  <c r="AD106" i="26"/>
  <c r="AH106" i="26" s="1"/>
  <c r="I106" i="26"/>
  <c r="CC108" i="28"/>
  <c r="AI108" i="31"/>
  <c r="AH105" i="26"/>
  <c r="AG109" i="31"/>
  <c r="Y109" i="31"/>
  <c r="BI109" i="31"/>
  <c r="BC107" i="28"/>
  <c r="AY107" i="28"/>
  <c r="AW107" i="28"/>
  <c r="AQ110" i="32"/>
  <c r="BA107" i="28"/>
  <c r="AO107" i="28"/>
  <c r="O108" i="32"/>
  <c r="S107" i="26"/>
  <c r="AY109" i="31"/>
  <c r="AK108" i="54"/>
  <c r="W108" i="54"/>
  <c r="H107" i="28"/>
  <c r="AU109" i="32"/>
  <c r="CM107" i="28"/>
  <c r="AR108" i="31"/>
  <c r="AV108" i="31" s="1"/>
  <c r="AS108" i="31"/>
  <c r="AO108" i="31"/>
  <c r="BW107" i="28"/>
  <c r="AI110" i="32"/>
  <c r="AL110" i="32"/>
  <c r="AY107" i="26"/>
  <c r="G108" i="54"/>
  <c r="AY108" i="54"/>
  <c r="AA108" i="54"/>
  <c r="AC109" i="31"/>
  <c r="AB109" i="32"/>
  <c r="O109" i="31"/>
  <c r="W109" i="32"/>
  <c r="L109" i="31"/>
  <c r="D109" i="31"/>
  <c r="AH109" i="31"/>
  <c r="AN109" i="31"/>
  <c r="AE109" i="31"/>
  <c r="AA110" i="32"/>
  <c r="AT110" i="32"/>
  <c r="J106" i="28"/>
  <c r="V107" i="26"/>
  <c r="AM107" i="26"/>
  <c r="CI108" i="54"/>
  <c r="S108" i="54"/>
  <c r="AE109" i="32"/>
  <c r="CM108" i="28"/>
  <c r="CK108" i="28"/>
  <c r="Q108" i="28"/>
  <c r="A110" i="28"/>
  <c r="BY109" i="28"/>
  <c r="CC109" i="28"/>
  <c r="BU109" i="28"/>
  <c r="K108" i="31"/>
  <c r="CE107" i="28"/>
  <c r="AH108" i="28"/>
  <c r="AF108" i="28"/>
  <c r="AY106" i="28"/>
  <c r="BM109" i="31"/>
  <c r="AE106" i="26"/>
  <c r="AL109" i="31"/>
  <c r="A111" i="31"/>
  <c r="G108" i="31"/>
  <c r="D110" i="32"/>
  <c r="C110" i="32"/>
  <c r="AD110" i="32"/>
  <c r="BB107" i="28"/>
  <c r="AB106" i="26"/>
  <c r="U109" i="31"/>
  <c r="BO107" i="28"/>
  <c r="BD106" i="28"/>
  <c r="D107" i="26"/>
  <c r="H107" i="26"/>
  <c r="K107" i="26"/>
  <c r="AE109" i="54"/>
  <c r="K109" i="54"/>
  <c r="A110" i="54"/>
  <c r="AJ109" i="32"/>
  <c r="BY109" i="54" l="1"/>
  <c r="BA109" i="54"/>
  <c r="BU109" i="54"/>
  <c r="CE109" i="54"/>
  <c r="BS109" i="54"/>
  <c r="CC109" i="54"/>
  <c r="AU107" i="28"/>
  <c r="AA110" i="31"/>
  <c r="BG110" i="31"/>
  <c r="BM110" i="31"/>
  <c r="L109" i="28"/>
  <c r="M109" i="31"/>
  <c r="J107" i="28"/>
  <c r="W110" i="31"/>
  <c r="CA108" i="28"/>
  <c r="D108" i="26"/>
  <c r="H108" i="26"/>
  <c r="K108" i="26"/>
  <c r="T108" i="26"/>
  <c r="J111" i="32"/>
  <c r="O109" i="54"/>
  <c r="AG109" i="54"/>
  <c r="BE109" i="54"/>
  <c r="E109" i="54"/>
  <c r="BI110" i="31"/>
  <c r="AL110" i="31"/>
  <c r="BC110" i="31"/>
  <c r="CK109" i="28"/>
  <c r="AN109" i="28"/>
  <c r="AM110" i="32"/>
  <c r="BE107" i="28"/>
  <c r="BS108" i="28"/>
  <c r="BI109" i="28"/>
  <c r="K109" i="31"/>
  <c r="BA108" i="28"/>
  <c r="AO108" i="28"/>
  <c r="M108" i="26"/>
  <c r="AW108" i="26"/>
  <c r="M111" i="32"/>
  <c r="N111" i="32" s="1"/>
  <c r="W111" i="32"/>
  <c r="E109" i="31"/>
  <c r="CG109" i="54"/>
  <c r="X109" i="28"/>
  <c r="V109" i="28"/>
  <c r="K110" i="32"/>
  <c r="C109" i="31"/>
  <c r="L109" i="32"/>
  <c r="Q108" i="26"/>
  <c r="O108" i="26"/>
  <c r="AJ110" i="31"/>
  <c r="BA110" i="31"/>
  <c r="AR109" i="31"/>
  <c r="BO109" i="54"/>
  <c r="AH110" i="31"/>
  <c r="AY110" i="31"/>
  <c r="AN110" i="31"/>
  <c r="AC109" i="28"/>
  <c r="BO108" i="28"/>
  <c r="AA109" i="54"/>
  <c r="BB108" i="28"/>
  <c r="AS108" i="28"/>
  <c r="S110" i="31"/>
  <c r="C109" i="28"/>
  <c r="AA109" i="28"/>
  <c r="Z108" i="26"/>
  <c r="X108" i="26"/>
  <c r="AJ111" i="32"/>
  <c r="AI111" i="32"/>
  <c r="AL111" i="32"/>
  <c r="I109" i="31"/>
  <c r="AE110" i="32"/>
  <c r="H108" i="28"/>
  <c r="AU108" i="31"/>
  <c r="S108" i="28"/>
  <c r="BE110" i="31"/>
  <c r="G109" i="54"/>
  <c r="M109" i="54"/>
  <c r="AY109" i="54"/>
  <c r="AS109" i="54"/>
  <c r="E107" i="26"/>
  <c r="AM109" i="54"/>
  <c r="CI109" i="54"/>
  <c r="AU109" i="54"/>
  <c r="AC109" i="54"/>
  <c r="BW109" i="54"/>
  <c r="C109" i="54"/>
  <c r="P110" i="32"/>
  <c r="L110" i="32" s="1"/>
  <c r="J110" i="31"/>
  <c r="B110" i="31"/>
  <c r="O110" i="31"/>
  <c r="AR109" i="28"/>
  <c r="AS109" i="28" s="1"/>
  <c r="AC107" i="26"/>
  <c r="W107" i="26"/>
  <c r="AU110" i="32"/>
  <c r="AS109" i="31"/>
  <c r="AT108" i="31"/>
  <c r="AE107" i="26"/>
  <c r="AA107" i="26"/>
  <c r="AZ108" i="28"/>
  <c r="BD108" i="28" s="1"/>
  <c r="AO109" i="31"/>
  <c r="BG107" i="28"/>
  <c r="BM109" i="54"/>
  <c r="Y109" i="54"/>
  <c r="I107" i="26"/>
  <c r="BF107" i="28"/>
  <c r="AQ109" i="54"/>
  <c r="CA109" i="54"/>
  <c r="CK109" i="54"/>
  <c r="I109" i="54"/>
  <c r="W109" i="54"/>
  <c r="AK109" i="54"/>
  <c r="S111" i="31"/>
  <c r="AG111" i="31"/>
  <c r="O111" i="31"/>
  <c r="BM111" i="31"/>
  <c r="Q111" i="31"/>
  <c r="A112" i="31"/>
  <c r="BK110" i="31"/>
  <c r="L110" i="31"/>
  <c r="D110" i="31"/>
  <c r="AV109" i="28"/>
  <c r="AW109" i="28" s="1"/>
  <c r="AP109" i="31"/>
  <c r="AT109" i="31" s="1"/>
  <c r="AI109" i="31"/>
  <c r="AB110" i="32"/>
  <c r="AW108" i="31"/>
  <c r="AQ109" i="31"/>
  <c r="AK109" i="31"/>
  <c r="AK110" i="31"/>
  <c r="Q110" i="32"/>
  <c r="G110" i="32"/>
  <c r="AM107" i="28"/>
  <c r="V108" i="26"/>
  <c r="AM108" i="26"/>
  <c r="S108" i="26"/>
  <c r="AB111" i="32"/>
  <c r="AR111" i="32"/>
  <c r="Q110" i="31"/>
  <c r="AG110" i="31"/>
  <c r="AI106" i="26"/>
  <c r="AO110" i="54"/>
  <c r="K110" i="54"/>
  <c r="AE110" i="54"/>
  <c r="AW110" i="54"/>
  <c r="Q110" i="54"/>
  <c r="AG110" i="54"/>
  <c r="A111" i="54"/>
  <c r="BW110" i="54"/>
  <c r="BG110" i="54"/>
  <c r="Q109" i="54"/>
  <c r="BQ109" i="54"/>
  <c r="AE110" i="31"/>
  <c r="AC110" i="31"/>
  <c r="Q109" i="28"/>
  <c r="A111" i="28"/>
  <c r="BU110" i="28"/>
  <c r="BQ110" i="28"/>
  <c r="S109" i="54"/>
  <c r="AR110" i="32"/>
  <c r="BQ109" i="28"/>
  <c r="BD107" i="28"/>
  <c r="BK108" i="28"/>
  <c r="AD107" i="26"/>
  <c r="BM109" i="28"/>
  <c r="AU108" i="26"/>
  <c r="AD111" i="32"/>
  <c r="K111" i="32"/>
  <c r="CG109" i="28"/>
  <c r="BC108" i="28"/>
  <c r="BG108" i="28" s="1"/>
  <c r="AW108" i="28"/>
  <c r="BG109" i="54"/>
  <c r="BK109" i="54"/>
  <c r="U109" i="54"/>
  <c r="AO109" i="54"/>
  <c r="BI109" i="54"/>
  <c r="BC109" i="54"/>
  <c r="AI109" i="54"/>
  <c r="AW109" i="54"/>
  <c r="CM109" i="54"/>
  <c r="AF106" i="26"/>
  <c r="U110" i="31"/>
  <c r="Y110" i="31"/>
  <c r="AJ109" i="28"/>
  <c r="AH109" i="28"/>
  <c r="AF109" i="28"/>
  <c r="AJ110" i="32"/>
  <c r="AM109" i="31"/>
  <c r="AB107" i="26"/>
  <c r="U108" i="26"/>
  <c r="U107" i="26"/>
  <c r="AQ107" i="28"/>
  <c r="C108" i="26"/>
  <c r="A110" i="26"/>
  <c r="O109" i="26"/>
  <c r="M109" i="26"/>
  <c r="A113" i="32"/>
  <c r="AA111" i="31" l="1"/>
  <c r="AY109" i="26"/>
  <c r="J112" i="32"/>
  <c r="T112" i="32"/>
  <c r="S112" i="32"/>
  <c r="AQ112" i="32"/>
  <c r="CA110" i="28"/>
  <c r="CA111" i="54"/>
  <c r="BW111" i="54"/>
  <c r="A112" i="54"/>
  <c r="CC111" i="54"/>
  <c r="BS111" i="54"/>
  <c r="AC111" i="54"/>
  <c r="CI111" i="54"/>
  <c r="S111" i="54"/>
  <c r="CK111" i="54"/>
  <c r="CG111" i="54"/>
  <c r="BM111" i="54"/>
  <c r="K111" i="54"/>
  <c r="AS111" i="54"/>
  <c r="BQ110" i="54"/>
  <c r="AU108" i="28"/>
  <c r="AH111" i="31"/>
  <c r="AN111" i="31"/>
  <c r="BE111" i="31"/>
  <c r="P111" i="32"/>
  <c r="D111" i="32"/>
  <c r="AW109" i="31"/>
  <c r="AG107" i="26"/>
  <c r="CI110" i="54"/>
  <c r="AS110" i="31"/>
  <c r="AO110" i="31"/>
  <c r="AQ110" i="31"/>
  <c r="AU110" i="31" s="1"/>
  <c r="BE108" i="28"/>
  <c r="BA109" i="28"/>
  <c r="AR110" i="31"/>
  <c r="AM110" i="31"/>
  <c r="BG111" i="31"/>
  <c r="CE110" i="28"/>
  <c r="AW109" i="26"/>
  <c r="AU109" i="26"/>
  <c r="AM112" i="32"/>
  <c r="AL112" i="32"/>
  <c r="T109" i="26"/>
  <c r="AK109" i="26"/>
  <c r="A111" i="26"/>
  <c r="K110" i="26"/>
  <c r="AQ110" i="26"/>
  <c r="O110" i="26"/>
  <c r="C110" i="26"/>
  <c r="AS110" i="26"/>
  <c r="AW110" i="26"/>
  <c r="AU110" i="26"/>
  <c r="BS110" i="28"/>
  <c r="AR110" i="28"/>
  <c r="AS110" i="28" s="1"/>
  <c r="AJ110" i="28"/>
  <c r="BI110" i="28"/>
  <c r="CM110" i="54"/>
  <c r="CG110" i="54"/>
  <c r="CC110" i="54"/>
  <c r="S112" i="31"/>
  <c r="G112" i="31"/>
  <c r="BM112" i="31"/>
  <c r="A113" i="31"/>
  <c r="BA112" i="31"/>
  <c r="AY112" i="31"/>
  <c r="BG112" i="31"/>
  <c r="BE112" i="31"/>
  <c r="I110" i="54"/>
  <c r="Y110" i="54"/>
  <c r="AI107" i="26"/>
  <c r="BK110" i="54"/>
  <c r="G110" i="31"/>
  <c r="AE108" i="26"/>
  <c r="AA108" i="26"/>
  <c r="Q111" i="32"/>
  <c r="G111" i="32"/>
  <c r="BS109" i="28"/>
  <c r="CE109" i="28"/>
  <c r="BS110" i="54"/>
  <c r="AQ108" i="28"/>
  <c r="F112" i="32"/>
  <c r="AA112" i="32"/>
  <c r="H109" i="26"/>
  <c r="D109" i="26"/>
  <c r="K109" i="26"/>
  <c r="AZ109" i="28"/>
  <c r="AK109" i="28"/>
  <c r="L110" i="28"/>
  <c r="S113" i="32"/>
  <c r="AQ113" i="32"/>
  <c r="AD113" i="32"/>
  <c r="A114" i="32"/>
  <c r="X109" i="26"/>
  <c r="AO109" i="26"/>
  <c r="Z109" i="26"/>
  <c r="AN110" i="28"/>
  <c r="BO110" i="28"/>
  <c r="BM110" i="54"/>
  <c r="M110" i="31"/>
  <c r="AJ111" i="31"/>
  <c r="BA111" i="31"/>
  <c r="U111" i="31"/>
  <c r="AU110" i="54"/>
  <c r="AY110" i="54"/>
  <c r="AA110" i="54"/>
  <c r="AB108" i="26"/>
  <c r="BU110" i="54"/>
  <c r="J109" i="28"/>
  <c r="AC108" i="26"/>
  <c r="W108" i="26"/>
  <c r="AU109" i="31"/>
  <c r="AL111" i="31"/>
  <c r="BC111" i="31"/>
  <c r="Y111" i="31"/>
  <c r="AC111" i="31"/>
  <c r="G110" i="54"/>
  <c r="CI109" i="28"/>
  <c r="CM109" i="28"/>
  <c r="T111" i="32"/>
  <c r="BY110" i="54"/>
  <c r="AE111" i="32"/>
  <c r="M112" i="32"/>
  <c r="N112" i="32" s="1"/>
  <c r="V112" i="32"/>
  <c r="AV110" i="28"/>
  <c r="AW110" i="28" s="1"/>
  <c r="BW110" i="28"/>
  <c r="C110" i="54"/>
  <c r="BC110" i="54"/>
  <c r="W111" i="31"/>
  <c r="AS110" i="54"/>
  <c r="AM111" i="32"/>
  <c r="AD108" i="26"/>
  <c r="Y108" i="26"/>
  <c r="AP110" i="31"/>
  <c r="AI110" i="31"/>
  <c r="AV109" i="31"/>
  <c r="AV110" i="31"/>
  <c r="AO109" i="28"/>
  <c r="BI111" i="31"/>
  <c r="O110" i="54"/>
  <c r="V110" i="28"/>
  <c r="AI112" i="32"/>
  <c r="AI110" i="54"/>
  <c r="AT112" i="32"/>
  <c r="C109" i="26"/>
  <c r="I110" i="31"/>
  <c r="AY108" i="28"/>
  <c r="AH107" i="26"/>
  <c r="CM110" i="28"/>
  <c r="CK110" i="28"/>
  <c r="Q110" i="28"/>
  <c r="A112" i="28"/>
  <c r="BU111" i="28"/>
  <c r="CK111" i="28"/>
  <c r="CA110" i="54"/>
  <c r="E110" i="54"/>
  <c r="AA110" i="28"/>
  <c r="AM108" i="28"/>
  <c r="O110" i="32"/>
  <c r="BW109" i="28"/>
  <c r="AK110" i="54"/>
  <c r="W110" i="54"/>
  <c r="AU111" i="32"/>
  <c r="C110" i="31"/>
  <c r="AC110" i="54"/>
  <c r="AQ109" i="26"/>
  <c r="AM110" i="54"/>
  <c r="N109" i="28"/>
  <c r="AF107" i="26"/>
  <c r="V109" i="26"/>
  <c r="AM109" i="26"/>
  <c r="AD112" i="32"/>
  <c r="S109" i="26"/>
  <c r="BK109" i="28"/>
  <c r="M110" i="54"/>
  <c r="BI110" i="54"/>
  <c r="CG110" i="28"/>
  <c r="BM110" i="28"/>
  <c r="BC109" i="28"/>
  <c r="BK111" i="31"/>
  <c r="L111" i="31"/>
  <c r="D111" i="31"/>
  <c r="AE111" i="31"/>
  <c r="AQ110" i="54"/>
  <c r="C112" i="32"/>
  <c r="BB109" i="28"/>
  <c r="K110" i="31"/>
  <c r="C110" i="28"/>
  <c r="I108" i="26"/>
  <c r="E110" i="31"/>
  <c r="H109" i="28"/>
  <c r="BF108" i="28"/>
  <c r="CA109" i="28"/>
  <c r="AS109" i="26"/>
  <c r="E109" i="28"/>
  <c r="AF110" i="28"/>
  <c r="U110" i="54"/>
  <c r="CE110" i="54"/>
  <c r="AM110" i="26"/>
  <c r="G111" i="31"/>
  <c r="B111" i="31"/>
  <c r="J111" i="31"/>
  <c r="CK110" i="54"/>
  <c r="G109" i="26"/>
  <c r="G108" i="26"/>
  <c r="M111" i="54"/>
  <c r="BO110" i="54"/>
  <c r="J108" i="28"/>
  <c r="Q109" i="26"/>
  <c r="S109" i="28"/>
  <c r="E111" i="54"/>
  <c r="BE110" i="54"/>
  <c r="S110" i="54"/>
  <c r="BY110" i="28"/>
  <c r="E108" i="26"/>
  <c r="CC110" i="28"/>
  <c r="BA110" i="54"/>
  <c r="BO109" i="28"/>
  <c r="AY111" i="31"/>
  <c r="AC110" i="28" l="1"/>
  <c r="AH110" i="28"/>
  <c r="X110" i="28"/>
  <c r="G110" i="26"/>
  <c r="AU109" i="28"/>
  <c r="K111" i="31"/>
  <c r="BF109" i="28"/>
  <c r="AJ111" i="28"/>
  <c r="BI111" i="28"/>
  <c r="I111" i="31"/>
  <c r="C111" i="31"/>
  <c r="CE111" i="28"/>
  <c r="CC111" i="28"/>
  <c r="I112" i="31"/>
  <c r="L111" i="28"/>
  <c r="AQ111" i="31"/>
  <c r="AK111" i="31"/>
  <c r="W112" i="31"/>
  <c r="Q110" i="26"/>
  <c r="A112" i="26"/>
  <c r="AU111" i="26"/>
  <c r="AY111" i="26"/>
  <c r="AW111" i="26"/>
  <c r="AK111" i="26"/>
  <c r="AL113" i="32"/>
  <c r="BE109" i="28"/>
  <c r="AA111" i="54"/>
  <c r="AY111" i="54"/>
  <c r="Y111" i="54"/>
  <c r="CI110" i="28"/>
  <c r="H110" i="28"/>
  <c r="AH111" i="28"/>
  <c r="AF111" i="28"/>
  <c r="A113" i="28"/>
  <c r="BY112" i="28"/>
  <c r="CK112" i="28"/>
  <c r="BQ112" i="28"/>
  <c r="V112" i="28"/>
  <c r="AT110" i="31"/>
  <c r="M111" i="31"/>
  <c r="AR113" i="32"/>
  <c r="AB112" i="32"/>
  <c r="O111" i="32"/>
  <c r="AN112" i="31"/>
  <c r="AG112" i="31"/>
  <c r="Y112" i="31"/>
  <c r="AS111" i="31"/>
  <c r="AW111" i="31" s="1"/>
  <c r="AO111" i="31"/>
  <c r="BA111" i="54"/>
  <c r="O111" i="54"/>
  <c r="AO111" i="54"/>
  <c r="N110" i="28"/>
  <c r="N111" i="28"/>
  <c r="Q111" i="28"/>
  <c r="AJ112" i="32"/>
  <c r="BY111" i="28"/>
  <c r="W112" i="32"/>
  <c r="AR111" i="31"/>
  <c r="AV111" i="31" s="1"/>
  <c r="AM111" i="31"/>
  <c r="AD109" i="26"/>
  <c r="Y109" i="26"/>
  <c r="J113" i="32"/>
  <c r="E109" i="26"/>
  <c r="AI108" i="26"/>
  <c r="U112" i="31"/>
  <c r="BK112" i="31"/>
  <c r="BB110" i="28"/>
  <c r="L111" i="32"/>
  <c r="AP111" i="31"/>
  <c r="AI111" i="31"/>
  <c r="BC111" i="54"/>
  <c r="BY111" i="54"/>
  <c r="BU111" i="54"/>
  <c r="BO111" i="54"/>
  <c r="S110" i="28"/>
  <c r="AU112" i="32"/>
  <c r="S114" i="32"/>
  <c r="A115" i="32"/>
  <c r="AA114" i="32"/>
  <c r="AL114" i="32"/>
  <c r="AJ113" i="32"/>
  <c r="AI113" i="32"/>
  <c r="I109" i="26"/>
  <c r="E111" i="31"/>
  <c r="AH112" i="31"/>
  <c r="A114" i="31"/>
  <c r="AE113" i="31"/>
  <c r="AE112" i="31"/>
  <c r="X110" i="26"/>
  <c r="AO110" i="26"/>
  <c r="BQ111" i="54"/>
  <c r="AG111" i="54"/>
  <c r="AE111" i="54"/>
  <c r="AQ109" i="28"/>
  <c r="AQ111" i="54"/>
  <c r="V111" i="28"/>
  <c r="BG109" i="28"/>
  <c r="AC109" i="26"/>
  <c r="W109" i="26"/>
  <c r="BO111" i="28"/>
  <c r="AN111" i="28"/>
  <c r="BM111" i="28"/>
  <c r="AR111" i="28"/>
  <c r="BQ111" i="28"/>
  <c r="AG108" i="26"/>
  <c r="BA110" i="28"/>
  <c r="AO110" i="28"/>
  <c r="AT113" i="32"/>
  <c r="M113" i="32"/>
  <c r="N113" i="32" s="1"/>
  <c r="BD109" i="28"/>
  <c r="Q112" i="32"/>
  <c r="G112" i="32"/>
  <c r="AJ112" i="31"/>
  <c r="BI112" i="31"/>
  <c r="S110" i="26"/>
  <c r="I111" i="54"/>
  <c r="BK111" i="54"/>
  <c r="Q111" i="54"/>
  <c r="AI111" i="54"/>
  <c r="K112" i="32"/>
  <c r="AC111" i="28"/>
  <c r="C111" i="28"/>
  <c r="AA113" i="32"/>
  <c r="F113" i="32"/>
  <c r="AM109" i="28"/>
  <c r="AC112" i="31"/>
  <c r="T110" i="26"/>
  <c r="AB109" i="26"/>
  <c r="U109" i="26"/>
  <c r="AW110" i="31"/>
  <c r="U111" i="54"/>
  <c r="BE111" i="54"/>
  <c r="BI111" i="54"/>
  <c r="W111" i="54"/>
  <c r="BG111" i="54"/>
  <c r="AR112" i="32"/>
  <c r="G111" i="54"/>
  <c r="AY109" i="28"/>
  <c r="CG111" i="28"/>
  <c r="AH108" i="26"/>
  <c r="AF108" i="26"/>
  <c r="AE109" i="26"/>
  <c r="AM113" i="32"/>
  <c r="AA109" i="26"/>
  <c r="L112" i="31"/>
  <c r="D112" i="31"/>
  <c r="Q112" i="31"/>
  <c r="B112" i="31"/>
  <c r="C112" i="31" s="1"/>
  <c r="J112" i="31"/>
  <c r="K112" i="31" s="1"/>
  <c r="O112" i="31"/>
  <c r="AZ110" i="28"/>
  <c r="AK110" i="28"/>
  <c r="V110" i="26"/>
  <c r="Z110" i="26"/>
  <c r="AM111" i="54"/>
  <c r="CE111" i="54"/>
  <c r="AK111" i="54"/>
  <c r="CM111" i="54"/>
  <c r="C111" i="54"/>
  <c r="AK110" i="26"/>
  <c r="X111" i="28"/>
  <c r="AV111" i="28"/>
  <c r="AW111" i="28" s="1"/>
  <c r="AY110" i="28"/>
  <c r="BC110" i="28"/>
  <c r="AE112" i="32"/>
  <c r="AA111" i="28"/>
  <c r="P112" i="32"/>
  <c r="D112" i="32"/>
  <c r="V113" i="32"/>
  <c r="E110" i="28"/>
  <c r="C113" i="32"/>
  <c r="AL112" i="31"/>
  <c r="BC112" i="31"/>
  <c r="AA112" i="31"/>
  <c r="BK110" i="28"/>
  <c r="D110" i="26"/>
  <c r="E110" i="26" s="1"/>
  <c r="H110" i="26"/>
  <c r="M110" i="26"/>
  <c r="AW111" i="54"/>
  <c r="AU112" i="54"/>
  <c r="A113" i="54"/>
  <c r="AU111" i="54"/>
  <c r="AY110" i="26"/>
  <c r="G113" i="31" l="1"/>
  <c r="BW112" i="54"/>
  <c r="BA112" i="54"/>
  <c r="BM112" i="54"/>
  <c r="AM110" i="28"/>
  <c r="AF109" i="26"/>
  <c r="BG113" i="31"/>
  <c r="BC112" i="54"/>
  <c r="T113" i="32"/>
  <c r="AO112" i="54"/>
  <c r="CC112" i="28"/>
  <c r="AA112" i="28"/>
  <c r="X111" i="26"/>
  <c r="Y111" i="26" s="1"/>
  <c r="AO111" i="26"/>
  <c r="A113" i="26"/>
  <c r="O112" i="26"/>
  <c r="AQ112" i="26"/>
  <c r="AW112" i="26"/>
  <c r="K112" i="26"/>
  <c r="C112" i="26"/>
  <c r="AU112" i="26"/>
  <c r="M112" i="26"/>
  <c r="AK112" i="26"/>
  <c r="BG110" i="28"/>
  <c r="BY112" i="54"/>
  <c r="AK112" i="54"/>
  <c r="AM112" i="54"/>
  <c r="S112" i="54"/>
  <c r="CM112" i="54"/>
  <c r="BO112" i="54"/>
  <c r="AS112" i="54"/>
  <c r="BD110" i="28"/>
  <c r="E112" i="31"/>
  <c r="AI109" i="26"/>
  <c r="J111" i="28"/>
  <c r="BB111" i="28"/>
  <c r="AS111" i="28"/>
  <c r="AE112" i="54"/>
  <c r="U113" i="31"/>
  <c r="AQ110" i="28"/>
  <c r="AV112" i="28"/>
  <c r="A114" i="28"/>
  <c r="Q113" i="28"/>
  <c r="BY113" i="28"/>
  <c r="AF113" i="28"/>
  <c r="T111" i="26"/>
  <c r="BK111" i="28"/>
  <c r="AY112" i="54"/>
  <c r="AC112" i="54"/>
  <c r="CE112" i="54"/>
  <c r="G112" i="54"/>
  <c r="BQ112" i="54"/>
  <c r="E112" i="54"/>
  <c r="CK112" i="54"/>
  <c r="W112" i="54"/>
  <c r="AG112" i="54"/>
  <c r="BC111" i="28"/>
  <c r="BG111" i="28" s="1"/>
  <c r="AE110" i="26"/>
  <c r="AI110" i="26" s="1"/>
  <c r="AA110" i="26"/>
  <c r="M112" i="31"/>
  <c r="AB110" i="26"/>
  <c r="U110" i="26"/>
  <c r="BE110" i="28"/>
  <c r="BS111" i="28"/>
  <c r="AD110" i="26"/>
  <c r="L113" i="31"/>
  <c r="M113" i="31" s="1"/>
  <c r="D113" i="31"/>
  <c r="Q113" i="31"/>
  <c r="AG114" i="31"/>
  <c r="O114" i="31"/>
  <c r="BE114" i="31"/>
  <c r="BA114" i="31"/>
  <c r="BK114" i="31"/>
  <c r="W114" i="31"/>
  <c r="AY114" i="31"/>
  <c r="BC114" i="31"/>
  <c r="A115" i="31"/>
  <c r="S114" i="31"/>
  <c r="G114" i="31"/>
  <c r="AP112" i="31"/>
  <c r="F114" i="32"/>
  <c r="AS112" i="31"/>
  <c r="AO112" i="31"/>
  <c r="CA112" i="28"/>
  <c r="CA112" i="54"/>
  <c r="C111" i="26"/>
  <c r="D111" i="26"/>
  <c r="E111" i="26" s="1"/>
  <c r="H111" i="26"/>
  <c r="I111" i="26" s="1"/>
  <c r="K111" i="26"/>
  <c r="CM111" i="28"/>
  <c r="AM111" i="28"/>
  <c r="AZ111" i="28"/>
  <c r="AK111" i="28"/>
  <c r="CC112" i="54"/>
  <c r="M112" i="54"/>
  <c r="I112" i="54"/>
  <c r="Q112" i="54"/>
  <c r="AA112" i="54"/>
  <c r="BW111" i="28"/>
  <c r="AC110" i="26"/>
  <c r="W110" i="26"/>
  <c r="AG109" i="26"/>
  <c r="Y113" i="31"/>
  <c r="BK113" i="31"/>
  <c r="BM113" i="31"/>
  <c r="C115" i="32"/>
  <c r="A116" i="32"/>
  <c r="V115" i="32"/>
  <c r="AU110" i="28"/>
  <c r="Y110" i="26"/>
  <c r="BU112" i="28"/>
  <c r="AF112" i="28"/>
  <c r="H112" i="28"/>
  <c r="AS111" i="26"/>
  <c r="V111" i="26"/>
  <c r="AM111" i="26"/>
  <c r="AU111" i="31"/>
  <c r="CI112" i="54"/>
  <c r="I110" i="26"/>
  <c r="P113" i="32"/>
  <c r="D113" i="32"/>
  <c r="Q113" i="32"/>
  <c r="AQ112" i="31"/>
  <c r="AK112" i="31"/>
  <c r="O112" i="32"/>
  <c r="AH113" i="31"/>
  <c r="AY113" i="31"/>
  <c r="AC113" i="31"/>
  <c r="AN113" i="31"/>
  <c r="AO113" i="31" s="1"/>
  <c r="BE113" i="31"/>
  <c r="AD114" i="32"/>
  <c r="J114" i="32"/>
  <c r="AI112" i="31"/>
  <c r="AR112" i="28"/>
  <c r="AN112" i="28"/>
  <c r="J110" i="28"/>
  <c r="Z111" i="26"/>
  <c r="AA111" i="26" s="1"/>
  <c r="AQ111" i="26"/>
  <c r="M111" i="26"/>
  <c r="AT114" i="32"/>
  <c r="BF110" i="28"/>
  <c r="E111" i="28"/>
  <c r="O112" i="54"/>
  <c r="BS113" i="54"/>
  <c r="BG113" i="54"/>
  <c r="BI113" i="54"/>
  <c r="BU113" i="54"/>
  <c r="C113" i="54"/>
  <c r="BA113" i="54"/>
  <c r="E113" i="54"/>
  <c r="AO113" i="54"/>
  <c r="CG113" i="54"/>
  <c r="K113" i="54"/>
  <c r="U113" i="54"/>
  <c r="AE113" i="54"/>
  <c r="CC113" i="54"/>
  <c r="A114" i="54"/>
  <c r="BC113" i="54"/>
  <c r="AA113" i="54"/>
  <c r="BI112" i="54"/>
  <c r="BA111" i="28"/>
  <c r="AO111" i="28"/>
  <c r="AA113" i="31"/>
  <c r="AL113" i="31"/>
  <c r="BC113" i="31"/>
  <c r="M114" i="32"/>
  <c r="V114" i="32"/>
  <c r="AI114" i="32"/>
  <c r="AG113" i="31"/>
  <c r="CG112" i="28"/>
  <c r="AJ112" i="28"/>
  <c r="BK112" i="28"/>
  <c r="BI112" i="28"/>
  <c r="CA111" i="28"/>
  <c r="CI111" i="28"/>
  <c r="L112" i="28"/>
  <c r="S111" i="26"/>
  <c r="W113" i="31"/>
  <c r="BM112" i="28"/>
  <c r="BE112" i="54"/>
  <c r="Y112" i="54"/>
  <c r="C112" i="54"/>
  <c r="AI112" i="54"/>
  <c r="BS112" i="54"/>
  <c r="L112" i="32"/>
  <c r="BG112" i="54"/>
  <c r="AB113" i="32"/>
  <c r="AU113" i="32"/>
  <c r="S113" i="31"/>
  <c r="J113" i="31"/>
  <c r="B113" i="31"/>
  <c r="O113" i="31"/>
  <c r="AM114" i="32"/>
  <c r="C114" i="32"/>
  <c r="AH109" i="26"/>
  <c r="W113" i="32"/>
  <c r="Q112" i="28"/>
  <c r="H111" i="28"/>
  <c r="O111" i="26"/>
  <c r="AE113" i="32"/>
  <c r="AW112" i="54"/>
  <c r="U112" i="54"/>
  <c r="BU112" i="54"/>
  <c r="AQ112" i="54"/>
  <c r="K112" i="54"/>
  <c r="CG112" i="54"/>
  <c r="AR112" i="31"/>
  <c r="AV112" i="31" s="1"/>
  <c r="AM112" i="31"/>
  <c r="BK112" i="54"/>
  <c r="G113" i="32"/>
  <c r="BI113" i="31"/>
  <c r="AJ113" i="31"/>
  <c r="BA113" i="31"/>
  <c r="AQ114" i="32"/>
  <c r="AT111" i="31"/>
  <c r="K113" i="32"/>
  <c r="C112" i="28"/>
  <c r="Q111" i="26"/>
  <c r="S111" i="28"/>
  <c r="Q112" i="26" l="1"/>
  <c r="AH112" i="28"/>
  <c r="AC112" i="28"/>
  <c r="X112" i="28"/>
  <c r="AA114" i="31"/>
  <c r="AI113" i="54"/>
  <c r="BO112" i="28"/>
  <c r="F115" i="32"/>
  <c r="Y114" i="31"/>
  <c r="BS113" i="28"/>
  <c r="AR113" i="28"/>
  <c r="AS113" i="28" s="1"/>
  <c r="BQ113" i="28"/>
  <c r="BC112" i="28"/>
  <c r="AW112" i="28"/>
  <c r="AU114" i="32"/>
  <c r="BY113" i="54"/>
  <c r="Z112" i="26"/>
  <c r="AD111" i="26"/>
  <c r="AH111" i="26" s="1"/>
  <c r="N114" i="32"/>
  <c r="AR114" i="32"/>
  <c r="I113" i="31"/>
  <c r="I114" i="31"/>
  <c r="E112" i="28"/>
  <c r="BE113" i="54"/>
  <c r="CE113" i="54"/>
  <c r="T114" i="32"/>
  <c r="N112" i="28"/>
  <c r="AT115" i="32"/>
  <c r="AW112" i="31"/>
  <c r="AL114" i="31"/>
  <c r="BI114" i="31"/>
  <c r="W111" i="26"/>
  <c r="AV113" i="28"/>
  <c r="BU113" i="28"/>
  <c r="A115" i="28"/>
  <c r="BY114" i="28"/>
  <c r="C114" i="28"/>
  <c r="CC114" i="28"/>
  <c r="BW112" i="28"/>
  <c r="AB114" i="32"/>
  <c r="AJ114" i="32"/>
  <c r="AQ113" i="54"/>
  <c r="Y113" i="54"/>
  <c r="P114" i="32"/>
  <c r="D114" i="32"/>
  <c r="AR113" i="31"/>
  <c r="AV113" i="31" s="1"/>
  <c r="C113" i="31"/>
  <c r="AU113" i="54"/>
  <c r="AQ112" i="28"/>
  <c r="BA112" i="28"/>
  <c r="BE112" i="28" s="1"/>
  <c r="AL115" i="32"/>
  <c r="AH114" i="31"/>
  <c r="AI114" i="31" s="1"/>
  <c r="U114" i="31"/>
  <c r="BE111" i="28"/>
  <c r="BQ113" i="54"/>
  <c r="AA113" i="28"/>
  <c r="AJ113" i="28"/>
  <c r="AK113" i="28" s="1"/>
  <c r="BK113" i="28"/>
  <c r="BI113" i="28"/>
  <c r="S113" i="54"/>
  <c r="S112" i="26"/>
  <c r="A114" i="26"/>
  <c r="AK113" i="26"/>
  <c r="AU113" i="26"/>
  <c r="BM113" i="54"/>
  <c r="AQ111" i="28"/>
  <c r="G112" i="26"/>
  <c r="G111" i="26"/>
  <c r="S112" i="28"/>
  <c r="CA113" i="54"/>
  <c r="BB112" i="28"/>
  <c r="AS112" i="28"/>
  <c r="AS113" i="31"/>
  <c r="V116" i="32"/>
  <c r="S116" i="32"/>
  <c r="AA116" i="32"/>
  <c r="AQ116" i="32"/>
  <c r="A117" i="32"/>
  <c r="F116" i="32"/>
  <c r="AG110" i="26"/>
  <c r="AH110" i="26"/>
  <c r="AG113" i="54"/>
  <c r="CC113" i="28"/>
  <c r="CK113" i="28"/>
  <c r="L113" i="32"/>
  <c r="AS113" i="54"/>
  <c r="AY112" i="26"/>
  <c r="I113" i="54"/>
  <c r="M113" i="54"/>
  <c r="AP113" i="31"/>
  <c r="AI113" i="31"/>
  <c r="AT112" i="31"/>
  <c r="AC114" i="31"/>
  <c r="AJ114" i="31"/>
  <c r="CM113" i="54"/>
  <c r="CK113" i="54"/>
  <c r="C113" i="28"/>
  <c r="L113" i="28"/>
  <c r="AU111" i="28"/>
  <c r="T112" i="26"/>
  <c r="V112" i="26"/>
  <c r="AM112" i="26"/>
  <c r="AO112" i="28"/>
  <c r="AI115" i="32"/>
  <c r="K113" i="31"/>
  <c r="AZ112" i="28"/>
  <c r="BD112" i="28" s="1"/>
  <c r="AK112" i="28"/>
  <c r="BI114" i="54"/>
  <c r="S114" i="54"/>
  <c r="AY114" i="54"/>
  <c r="BW114" i="54"/>
  <c r="A115" i="54"/>
  <c r="O113" i="54"/>
  <c r="AC111" i="26"/>
  <c r="AG111" i="26" s="1"/>
  <c r="AA115" i="32"/>
  <c r="J115" i="32"/>
  <c r="S115" i="32"/>
  <c r="AM113" i="31"/>
  <c r="L114" i="31"/>
  <c r="D114" i="31"/>
  <c r="Q114" i="31"/>
  <c r="E113" i="31"/>
  <c r="AF110" i="26"/>
  <c r="G113" i="54"/>
  <c r="AB111" i="26"/>
  <c r="U111" i="26"/>
  <c r="AN113" i="28"/>
  <c r="BM113" i="28"/>
  <c r="AE114" i="31"/>
  <c r="BF111" i="28"/>
  <c r="AS112" i="26"/>
  <c r="D112" i="26"/>
  <c r="H112" i="26"/>
  <c r="BG114" i="31"/>
  <c r="AQ113" i="31"/>
  <c r="CI113" i="54"/>
  <c r="AE111" i="26"/>
  <c r="CI112" i="28"/>
  <c r="AE114" i="32"/>
  <c r="AK113" i="31"/>
  <c r="O113" i="32"/>
  <c r="AU112" i="31"/>
  <c r="M115" i="32"/>
  <c r="AN114" i="31"/>
  <c r="W113" i="54"/>
  <c r="AY113" i="54"/>
  <c r="CG113" i="28"/>
  <c r="CM112" i="28"/>
  <c r="G114" i="32"/>
  <c r="AM113" i="54"/>
  <c r="AK113" i="54"/>
  <c r="X112" i="26"/>
  <c r="AO112" i="26"/>
  <c r="AQ115" i="32"/>
  <c r="W114" i="32"/>
  <c r="BK113" i="54"/>
  <c r="AC113" i="54"/>
  <c r="K114" i="32"/>
  <c r="AD115" i="32"/>
  <c r="BD111" i="28"/>
  <c r="AA112" i="26"/>
  <c r="Q114" i="32"/>
  <c r="A116" i="31"/>
  <c r="AC115" i="31"/>
  <c r="B114" i="31"/>
  <c r="J114" i="31"/>
  <c r="BS112" i="28"/>
  <c r="AY111" i="28"/>
  <c r="V113" i="28"/>
  <c r="Q113" i="54"/>
  <c r="BO113" i="54"/>
  <c r="CE112" i="28"/>
  <c r="AW113" i="54"/>
  <c r="BW113" i="54"/>
  <c r="BM114" i="31"/>
  <c r="AH113" i="28" l="1"/>
  <c r="X113" i="28"/>
  <c r="AC113" i="28"/>
  <c r="G113" i="26"/>
  <c r="AL115" i="31"/>
  <c r="BC115" i="31"/>
  <c r="CI113" i="28"/>
  <c r="BA113" i="28"/>
  <c r="AO113" i="28"/>
  <c r="K115" i="32"/>
  <c r="AW114" i="54"/>
  <c r="BI115" i="31"/>
  <c r="BK115" i="31"/>
  <c r="Y115" i="31"/>
  <c r="U114" i="54"/>
  <c r="AI114" i="54"/>
  <c r="AC114" i="54"/>
  <c r="BA114" i="54"/>
  <c r="M114" i="54"/>
  <c r="C116" i="32"/>
  <c r="AU112" i="28"/>
  <c r="AR115" i="32"/>
  <c r="A115" i="26"/>
  <c r="AY114" i="26"/>
  <c r="M114" i="26"/>
  <c r="AU114" i="26"/>
  <c r="S114" i="26"/>
  <c r="AS114" i="26"/>
  <c r="O114" i="26"/>
  <c r="AW114" i="26"/>
  <c r="AK114" i="26"/>
  <c r="AM115" i="32"/>
  <c r="L114" i="32"/>
  <c r="AA114" i="28"/>
  <c r="CM114" i="28"/>
  <c r="CK114" i="28"/>
  <c r="A116" i="28"/>
  <c r="BY115" i="28"/>
  <c r="BU115" i="28"/>
  <c r="BQ115" i="28"/>
  <c r="CG115" i="28"/>
  <c r="BM115" i="28"/>
  <c r="AH115" i="31"/>
  <c r="AJ115" i="31"/>
  <c r="AU113" i="31"/>
  <c r="G114" i="54"/>
  <c r="BU114" i="54"/>
  <c r="BG114" i="54"/>
  <c r="AE114" i="54"/>
  <c r="BC114" i="54"/>
  <c r="AK114" i="54"/>
  <c r="AB112" i="26"/>
  <c r="AF112" i="26" s="1"/>
  <c r="U112" i="26"/>
  <c r="CM113" i="28"/>
  <c r="CE114" i="54"/>
  <c r="T116" i="32"/>
  <c r="J116" i="32"/>
  <c r="AW113" i="31"/>
  <c r="V113" i="26"/>
  <c r="W113" i="26" s="1"/>
  <c r="AM113" i="26"/>
  <c r="CA114" i="28"/>
  <c r="BG112" i="28"/>
  <c r="AG115" i="31"/>
  <c r="E114" i="31"/>
  <c r="AO114" i="54"/>
  <c r="Y114" i="54"/>
  <c r="C114" i="54"/>
  <c r="AM114" i="54"/>
  <c r="AQ114" i="31"/>
  <c r="AK114" i="31"/>
  <c r="AU116" i="32"/>
  <c r="AT116" i="32"/>
  <c r="G115" i="31"/>
  <c r="Q113" i="26"/>
  <c r="S113" i="26"/>
  <c r="S114" i="28"/>
  <c r="Q114" i="28"/>
  <c r="AF114" i="28"/>
  <c r="AR114" i="31"/>
  <c r="AM114" i="31"/>
  <c r="AY112" i="28"/>
  <c r="K114" i="54"/>
  <c r="AM112" i="28"/>
  <c r="AI116" i="32"/>
  <c r="AS113" i="26"/>
  <c r="AJ114" i="28"/>
  <c r="BI114" i="28"/>
  <c r="AR114" i="28"/>
  <c r="BQ114" i="28"/>
  <c r="E113" i="28"/>
  <c r="Q115" i="32"/>
  <c r="O115" i="32" s="1"/>
  <c r="G115" i="32"/>
  <c r="AT113" i="31"/>
  <c r="U115" i="31"/>
  <c r="CI114" i="54"/>
  <c r="W114" i="54"/>
  <c r="BE114" i="54"/>
  <c r="CC114" i="54"/>
  <c r="C114" i="31"/>
  <c r="D115" i="31"/>
  <c r="L115" i="31"/>
  <c r="M115" i="31" s="1"/>
  <c r="Q115" i="31"/>
  <c r="BK116" i="31"/>
  <c r="AE116" i="31"/>
  <c r="W116" i="31"/>
  <c r="U116" i="31"/>
  <c r="BM116" i="31"/>
  <c r="A117" i="31"/>
  <c r="S116" i="31"/>
  <c r="O116" i="31"/>
  <c r="W115" i="32"/>
  <c r="CA113" i="28"/>
  <c r="I112" i="26"/>
  <c r="M114" i="31"/>
  <c r="CI115" i="54"/>
  <c r="AW115" i="54"/>
  <c r="AC115" i="54"/>
  <c r="C115" i="54"/>
  <c r="AI115" i="54"/>
  <c r="BI115" i="54"/>
  <c r="AA115" i="54"/>
  <c r="A116" i="54"/>
  <c r="S115" i="54"/>
  <c r="AQ115" i="54"/>
  <c r="BC115" i="54"/>
  <c r="O115" i="54"/>
  <c r="CM114" i="54"/>
  <c r="O114" i="54"/>
  <c r="V117" i="32"/>
  <c r="A118" i="32"/>
  <c r="AI117" i="32"/>
  <c r="F117" i="32"/>
  <c r="AL117" i="32"/>
  <c r="M116" i="32"/>
  <c r="Z113" i="26"/>
  <c r="AQ113" i="26"/>
  <c r="D113" i="26"/>
  <c r="E113" i="26" s="1"/>
  <c r="H113" i="26"/>
  <c r="K113" i="26"/>
  <c r="AL116" i="32"/>
  <c r="O113" i="26"/>
  <c r="L114" i="28"/>
  <c r="CG114" i="28"/>
  <c r="BM115" i="31"/>
  <c r="AY115" i="31"/>
  <c r="B115" i="31"/>
  <c r="J115" i="31"/>
  <c r="O115" i="31"/>
  <c r="AA115" i="31"/>
  <c r="P115" i="32"/>
  <c r="D115" i="32"/>
  <c r="E112" i="26"/>
  <c r="BQ114" i="54"/>
  <c r="BS114" i="54"/>
  <c r="AJ115" i="32"/>
  <c r="AC112" i="26"/>
  <c r="AG112" i="26" s="1"/>
  <c r="W112" i="26"/>
  <c r="H113" i="28"/>
  <c r="AR116" i="32"/>
  <c r="CK114" i="54"/>
  <c r="C113" i="26"/>
  <c r="AW113" i="26"/>
  <c r="BO114" i="54"/>
  <c r="O114" i="32"/>
  <c r="V114" i="28"/>
  <c r="AU115" i="32"/>
  <c r="AF111" i="26"/>
  <c r="AS114" i="54"/>
  <c r="N115" i="32"/>
  <c r="AN115" i="31"/>
  <c r="AO115" i="31" s="1"/>
  <c r="BE115" i="31"/>
  <c r="AS114" i="31"/>
  <c r="AO114" i="31"/>
  <c r="W115" i="31"/>
  <c r="S115" i="31"/>
  <c r="BG115" i="31"/>
  <c r="BO113" i="28"/>
  <c r="AB115" i="32"/>
  <c r="CG114" i="54"/>
  <c r="AQ114" i="54"/>
  <c r="I114" i="54"/>
  <c r="BK114" i="54"/>
  <c r="AI111" i="26"/>
  <c r="AY113" i="26"/>
  <c r="S113" i="28"/>
  <c r="AE115" i="31"/>
  <c r="M113" i="26"/>
  <c r="T113" i="26"/>
  <c r="AZ113" i="28"/>
  <c r="AP114" i="31"/>
  <c r="AD116" i="32"/>
  <c r="AU114" i="54"/>
  <c r="E114" i="28"/>
  <c r="BC113" i="28"/>
  <c r="AW113" i="28"/>
  <c r="AE112" i="26"/>
  <c r="BB113" i="28"/>
  <c r="Q114" i="54"/>
  <c r="AE115" i="32"/>
  <c r="AD112" i="26"/>
  <c r="Y112" i="26"/>
  <c r="AG114" i="54"/>
  <c r="AA114" i="54"/>
  <c r="BY114" i="54"/>
  <c r="BM114" i="54"/>
  <c r="BA115" i="31"/>
  <c r="CE113" i="28"/>
  <c r="BF112" i="28"/>
  <c r="X113" i="26"/>
  <c r="AO113" i="26"/>
  <c r="E114" i="54"/>
  <c r="AV114" i="28"/>
  <c r="BU114" i="28"/>
  <c r="AN114" i="28"/>
  <c r="BM114" i="28"/>
  <c r="BW113" i="28"/>
  <c r="N113" i="28"/>
  <c r="J112" i="28"/>
  <c r="K114" i="31"/>
  <c r="CA114" i="54"/>
  <c r="T115" i="32"/>
  <c r="X114" i="28" l="1"/>
  <c r="AH114" i="28"/>
  <c r="AC114" i="28"/>
  <c r="AA116" i="31"/>
  <c r="AC116" i="31"/>
  <c r="G116" i="31"/>
  <c r="G114" i="26"/>
  <c r="CI114" i="28"/>
  <c r="AU113" i="28"/>
  <c r="AQ117" i="32"/>
  <c r="W117" i="32"/>
  <c r="M117" i="32"/>
  <c r="BK115" i="54"/>
  <c r="BW115" i="54"/>
  <c r="AN116" i="31"/>
  <c r="AO116" i="31" s="1"/>
  <c r="BE116" i="31"/>
  <c r="BE115" i="54"/>
  <c r="AU114" i="31"/>
  <c r="K116" i="32"/>
  <c r="AP115" i="31"/>
  <c r="AT115" i="31" s="1"/>
  <c r="AI115" i="31"/>
  <c r="BK115" i="28"/>
  <c r="AJ115" i="28"/>
  <c r="AK115" i="28" s="1"/>
  <c r="Q115" i="28"/>
  <c r="T114" i="26"/>
  <c r="U114" i="26" s="1"/>
  <c r="AM113" i="28"/>
  <c r="AO114" i="28"/>
  <c r="BC116" i="31"/>
  <c r="AA117" i="32"/>
  <c r="AE115" i="54"/>
  <c r="AK115" i="54"/>
  <c r="BG117" i="31"/>
  <c r="AG117" i="31"/>
  <c r="AY117" i="31"/>
  <c r="BC117" i="31"/>
  <c r="Y117" i="31"/>
  <c r="BM117" i="31"/>
  <c r="A118" i="31"/>
  <c r="AV114" i="31"/>
  <c r="AE116" i="32"/>
  <c r="CE114" i="28"/>
  <c r="CK115" i="28"/>
  <c r="C115" i="28"/>
  <c r="X114" i="26"/>
  <c r="AO114" i="26"/>
  <c r="H114" i="26"/>
  <c r="I114" i="26" s="1"/>
  <c r="D114" i="26"/>
  <c r="K114" i="26"/>
  <c r="BC114" i="28"/>
  <c r="BG113" i="28"/>
  <c r="AB113" i="26"/>
  <c r="J117" i="32"/>
  <c r="BQ115" i="54"/>
  <c r="BS115" i="54"/>
  <c r="AM115" i="54"/>
  <c r="BU115" i="54"/>
  <c r="AJ116" i="31"/>
  <c r="AK116" i="31" s="1"/>
  <c r="BA116" i="31"/>
  <c r="AB116" i="32"/>
  <c r="AG115" i="54"/>
  <c r="AG116" i="31"/>
  <c r="C115" i="31"/>
  <c r="V115" i="28"/>
  <c r="P116" i="32"/>
  <c r="L116" i="32" s="1"/>
  <c r="D116" i="32"/>
  <c r="M115" i="54"/>
  <c r="BO114" i="28"/>
  <c r="BF113" i="28"/>
  <c r="CG115" i="54"/>
  <c r="G115" i="54"/>
  <c r="AH112" i="26"/>
  <c r="AW114" i="31"/>
  <c r="AS115" i="31"/>
  <c r="AW115" i="31" s="1"/>
  <c r="J113" i="28"/>
  <c r="N114" i="28"/>
  <c r="K115" i="54"/>
  <c r="BA115" i="54"/>
  <c r="BM115" i="54"/>
  <c r="I113" i="26"/>
  <c r="AL116" i="31"/>
  <c r="AM116" i="31" s="1"/>
  <c r="AZ114" i="28"/>
  <c r="BD114" i="28" s="1"/>
  <c r="AK114" i="28"/>
  <c r="Q116" i="32"/>
  <c r="G116" i="32"/>
  <c r="Y116" i="31"/>
  <c r="AC113" i="26"/>
  <c r="AQ115" i="31"/>
  <c r="AK115" i="31"/>
  <c r="BS115" i="28"/>
  <c r="AR115" i="28"/>
  <c r="AS115" i="28" s="1"/>
  <c r="E115" i="31"/>
  <c r="AE117" i="32"/>
  <c r="AD117" i="32"/>
  <c r="BW114" i="28"/>
  <c r="AD113" i="26"/>
  <c r="Y113" i="26"/>
  <c r="AM116" i="32"/>
  <c r="H114" i="28"/>
  <c r="N116" i="32"/>
  <c r="AT117" i="32"/>
  <c r="AS115" i="54"/>
  <c r="U116" i="54"/>
  <c r="K116" i="54"/>
  <c r="Q116" i="54"/>
  <c r="CE116" i="54"/>
  <c r="AM116" i="54"/>
  <c r="BC116" i="54"/>
  <c r="AU116" i="54"/>
  <c r="BA116" i="54"/>
  <c r="CM116" i="54"/>
  <c r="A117" i="54"/>
  <c r="Q115" i="54"/>
  <c r="AY115" i="54"/>
  <c r="J116" i="31"/>
  <c r="B116" i="31"/>
  <c r="L116" i="31"/>
  <c r="D116" i="31"/>
  <c r="Q116" i="31"/>
  <c r="BK114" i="28"/>
  <c r="AJ116" i="32"/>
  <c r="BG115" i="54"/>
  <c r="AY116" i="31"/>
  <c r="AH115" i="28"/>
  <c r="AF115" i="28"/>
  <c r="AV115" i="28"/>
  <c r="Q114" i="26"/>
  <c r="AO115" i="54"/>
  <c r="BE113" i="28"/>
  <c r="BO115" i="54"/>
  <c r="I115" i="54"/>
  <c r="BG116" i="31"/>
  <c r="BB114" i="28"/>
  <c r="BF114" i="28" s="1"/>
  <c r="AS114" i="28"/>
  <c r="AT114" i="31"/>
  <c r="BD113" i="28"/>
  <c r="AN115" i="28"/>
  <c r="AC115" i="28"/>
  <c r="AA115" i="28"/>
  <c r="A117" i="28"/>
  <c r="BY116" i="28"/>
  <c r="CK116" i="28"/>
  <c r="AA116" i="28"/>
  <c r="CC116" i="28"/>
  <c r="V114" i="26"/>
  <c r="AM114" i="26"/>
  <c r="U115" i="54"/>
  <c r="BI116" i="31"/>
  <c r="AQ113" i="28"/>
  <c r="AR115" i="31"/>
  <c r="AM115" i="31"/>
  <c r="K115" i="31"/>
  <c r="C117" i="32"/>
  <c r="CK115" i="54"/>
  <c r="W115" i="54"/>
  <c r="CM115" i="54"/>
  <c r="AH116" i="31"/>
  <c r="BS114" i="28"/>
  <c r="Y115" i="54"/>
  <c r="AU115" i="54"/>
  <c r="S117" i="32"/>
  <c r="CC115" i="28"/>
  <c r="C114" i="26"/>
  <c r="AI112" i="26"/>
  <c r="AW114" i="28"/>
  <c r="I115" i="31"/>
  <c r="I116" i="31"/>
  <c r="W116" i="32"/>
  <c r="BA114" i="28"/>
  <c r="AQ114" i="28"/>
  <c r="AY113" i="28"/>
  <c r="L115" i="32"/>
  <c r="AE113" i="26"/>
  <c r="AA113" i="26"/>
  <c r="A119" i="32"/>
  <c r="E115" i="54"/>
  <c r="CC115" i="54"/>
  <c r="CE115" i="54"/>
  <c r="BI115" i="28"/>
  <c r="U113" i="26"/>
  <c r="L115" i="28"/>
  <c r="Z114" i="26"/>
  <c r="AQ114" i="26"/>
  <c r="A116" i="26"/>
  <c r="BY115" i="54"/>
  <c r="CA115" i="54"/>
  <c r="X115" i="28" l="1"/>
  <c r="AC117" i="31"/>
  <c r="G115" i="26"/>
  <c r="I117" i="31"/>
  <c r="O115" i="26"/>
  <c r="M115" i="26"/>
  <c r="F118" i="32"/>
  <c r="CE115" i="28"/>
  <c r="BO116" i="28"/>
  <c r="AN116" i="28"/>
  <c r="AO116" i="28" s="1"/>
  <c r="V116" i="28"/>
  <c r="C116" i="31"/>
  <c r="M116" i="54"/>
  <c r="BI116" i="54"/>
  <c r="AK116" i="54"/>
  <c r="AU117" i="32"/>
  <c r="AG113" i="26"/>
  <c r="Q117" i="32"/>
  <c r="G117" i="32"/>
  <c r="AD114" i="26"/>
  <c r="Y114" i="26"/>
  <c r="AA117" i="31"/>
  <c r="CI115" i="28"/>
  <c r="C115" i="26"/>
  <c r="M118" i="32"/>
  <c r="N118" i="32" s="1"/>
  <c r="A117" i="26"/>
  <c r="AU116" i="26"/>
  <c r="M116" i="26"/>
  <c r="C116" i="26"/>
  <c r="AQ116" i="26"/>
  <c r="AO116" i="26"/>
  <c r="AK116" i="26"/>
  <c r="AY116" i="26"/>
  <c r="AS116" i="26"/>
  <c r="S116" i="26"/>
  <c r="K116" i="26"/>
  <c r="AW116" i="26"/>
  <c r="H115" i="28"/>
  <c r="J118" i="32"/>
  <c r="K118" i="32" s="1"/>
  <c r="D118" i="32"/>
  <c r="CK116" i="54"/>
  <c r="N116" i="28"/>
  <c r="H116" i="28"/>
  <c r="L116" i="28"/>
  <c r="CE116" i="28"/>
  <c r="A118" i="28"/>
  <c r="CG117" i="28"/>
  <c r="AF117" i="28"/>
  <c r="Q117" i="28"/>
  <c r="V117" i="28"/>
  <c r="CC117" i="28"/>
  <c r="BQ117" i="28"/>
  <c r="C117" i="28"/>
  <c r="BM116" i="28"/>
  <c r="BC115" i="28"/>
  <c r="BG115" i="28" s="1"/>
  <c r="K116" i="31"/>
  <c r="CI116" i="54"/>
  <c r="O116" i="54"/>
  <c r="BQ116" i="54"/>
  <c r="BM116" i="54"/>
  <c r="BB115" i="28"/>
  <c r="AU115" i="31"/>
  <c r="AQ116" i="31"/>
  <c r="J114" i="28"/>
  <c r="E114" i="26"/>
  <c r="D117" i="31"/>
  <c r="E117" i="31" s="1"/>
  <c r="L117" i="31"/>
  <c r="M117" i="31" s="1"/>
  <c r="Q117" i="31"/>
  <c r="BA117" i="31"/>
  <c r="S117" i="31"/>
  <c r="BI117" i="31"/>
  <c r="AH113" i="26"/>
  <c r="S115" i="26"/>
  <c r="AE114" i="26"/>
  <c r="AA114" i="26"/>
  <c r="T115" i="26"/>
  <c r="AK115" i="26"/>
  <c r="H115" i="26"/>
  <c r="D115" i="26"/>
  <c r="K115" i="26"/>
  <c r="AS115" i="26"/>
  <c r="AI118" i="32"/>
  <c r="AJ116" i="28"/>
  <c r="BW116" i="28"/>
  <c r="AV116" i="28"/>
  <c r="AW116" i="28" s="1"/>
  <c r="BU116" i="28"/>
  <c r="BW115" i="28"/>
  <c r="AA117" i="54"/>
  <c r="BK117" i="54"/>
  <c r="CA117" i="54"/>
  <c r="A118" i="54"/>
  <c r="AM117" i="54"/>
  <c r="BY117" i="54"/>
  <c r="AG117" i="54"/>
  <c r="CE117" i="54"/>
  <c r="BA117" i="54"/>
  <c r="AU117" i="54"/>
  <c r="Y117" i="54"/>
  <c r="AS116" i="54"/>
  <c r="AE116" i="54"/>
  <c r="AG116" i="54"/>
  <c r="AW115" i="26"/>
  <c r="AR116" i="31"/>
  <c r="AW115" i="28"/>
  <c r="BE116" i="54"/>
  <c r="AZ115" i="28"/>
  <c r="AM115" i="28"/>
  <c r="AU115" i="26"/>
  <c r="Q115" i="26"/>
  <c r="AB118" i="32"/>
  <c r="AA118" i="32"/>
  <c r="AP116" i="31"/>
  <c r="AI116" i="31"/>
  <c r="AV115" i="31"/>
  <c r="AF116" i="28"/>
  <c r="G116" i="54"/>
  <c r="BO116" i="54"/>
  <c r="AA116" i="54"/>
  <c r="M116" i="31"/>
  <c r="A119" i="31"/>
  <c r="U118" i="31"/>
  <c r="BM118" i="31"/>
  <c r="AL117" i="31"/>
  <c r="AB117" i="32"/>
  <c r="Q116" i="28"/>
  <c r="AS116" i="31"/>
  <c r="AR117" i="32"/>
  <c r="CG116" i="54"/>
  <c r="V115" i="26"/>
  <c r="AM115" i="26"/>
  <c r="CG116" i="28"/>
  <c r="BO115" i="28"/>
  <c r="BY116" i="54"/>
  <c r="BS116" i="54"/>
  <c r="W116" i="54"/>
  <c r="O116" i="32"/>
  <c r="O117" i="32"/>
  <c r="AM114" i="28"/>
  <c r="AJ117" i="32"/>
  <c r="V118" i="32"/>
  <c r="AF113" i="26"/>
  <c r="C118" i="32"/>
  <c r="CM115" i="28"/>
  <c r="W117" i="31"/>
  <c r="AN117" i="31"/>
  <c r="BE117" i="31"/>
  <c r="AE117" i="31"/>
  <c r="N117" i="32"/>
  <c r="Z115" i="26"/>
  <c r="AQ115" i="26"/>
  <c r="A120" i="32"/>
  <c r="AR116" i="28"/>
  <c r="BQ116" i="28"/>
  <c r="BA115" i="28"/>
  <c r="AO115" i="28"/>
  <c r="AU114" i="28"/>
  <c r="S118" i="32"/>
  <c r="E116" i="31"/>
  <c r="BG116" i="54"/>
  <c r="Y116" i="54"/>
  <c r="E116" i="54"/>
  <c r="I116" i="54"/>
  <c r="C116" i="54"/>
  <c r="AY114" i="28"/>
  <c r="AJ117" i="31"/>
  <c r="B117" i="31"/>
  <c r="C117" i="31" s="1"/>
  <c r="J117" i="31"/>
  <c r="K117" i="31" s="1"/>
  <c r="O117" i="31"/>
  <c r="X115" i="26"/>
  <c r="AO115" i="26"/>
  <c r="AR118" i="32"/>
  <c r="AQ118" i="32"/>
  <c r="AC114" i="26"/>
  <c r="W114" i="26"/>
  <c r="C116" i="28"/>
  <c r="AM117" i="32"/>
  <c r="AO116" i="54"/>
  <c r="AY116" i="54"/>
  <c r="S116" i="54"/>
  <c r="AT118" i="32"/>
  <c r="AI113" i="26"/>
  <c r="BU116" i="54"/>
  <c r="K117" i="32"/>
  <c r="BG114" i="28"/>
  <c r="BK117" i="31"/>
  <c r="AH117" i="31"/>
  <c r="AI117" i="31" s="1"/>
  <c r="AW116" i="54"/>
  <c r="S115" i="28"/>
  <c r="AC116" i="54"/>
  <c r="CA115" i="28"/>
  <c r="AM118" i="32"/>
  <c r="AL118" i="32"/>
  <c r="P117" i="32"/>
  <c r="D117" i="32"/>
  <c r="AY115" i="26"/>
  <c r="BE114" i="28"/>
  <c r="BW116" i="54"/>
  <c r="BK116" i="54"/>
  <c r="AI116" i="54"/>
  <c r="AQ116" i="54"/>
  <c r="CC116" i="54"/>
  <c r="AD118" i="32"/>
  <c r="CA116" i="54"/>
  <c r="T117" i="32"/>
  <c r="E115" i="28"/>
  <c r="U117" i="31"/>
  <c r="AB114" i="26"/>
  <c r="BI116" i="28"/>
  <c r="N115" i="28"/>
  <c r="AH116" i="28" l="1"/>
  <c r="AC116" i="28"/>
  <c r="X116" i="28"/>
  <c r="Q116" i="26"/>
  <c r="CI116" i="28"/>
  <c r="M119" i="32"/>
  <c r="AA119" i="32"/>
  <c r="F119" i="32"/>
  <c r="S116" i="28"/>
  <c r="AP117" i="31"/>
  <c r="AT117" i="31" s="1"/>
  <c r="AQ117" i="31"/>
  <c r="AU117" i="31" s="1"/>
  <c r="AK117" i="31"/>
  <c r="V120" i="32"/>
  <c r="AI120" i="32"/>
  <c r="C120" i="32"/>
  <c r="AQ120" i="32"/>
  <c r="AT120" i="32"/>
  <c r="S120" i="32"/>
  <c r="A121" i="32"/>
  <c r="AF114" i="26"/>
  <c r="Y118" i="31"/>
  <c r="L118" i="31"/>
  <c r="D118" i="31"/>
  <c r="Q118" i="31"/>
  <c r="U117" i="54"/>
  <c r="AC117" i="54"/>
  <c r="CC117" i="54"/>
  <c r="AU115" i="28"/>
  <c r="C117" i="54"/>
  <c r="CM117" i="28"/>
  <c r="CK117" i="28"/>
  <c r="L117" i="28"/>
  <c r="T116" i="26"/>
  <c r="A118" i="26"/>
  <c r="M117" i="26"/>
  <c r="G117" i="26"/>
  <c r="C117" i="26"/>
  <c r="O117" i="26"/>
  <c r="AY117" i="26"/>
  <c r="BG118" i="31"/>
  <c r="AG114" i="26"/>
  <c r="T119" i="32"/>
  <c r="J119" i="32"/>
  <c r="K119" i="32" s="1"/>
  <c r="AJ118" i="31"/>
  <c r="AK118" i="31" s="1"/>
  <c r="BA118" i="31"/>
  <c r="AG118" i="31"/>
  <c r="AT116" i="31"/>
  <c r="BD115" i="28"/>
  <c r="AK117" i="54"/>
  <c r="BI117" i="54"/>
  <c r="E117" i="54"/>
  <c r="AJ117" i="28"/>
  <c r="BK117" i="28"/>
  <c r="BI117" i="28"/>
  <c r="P118" i="32"/>
  <c r="L118" i="32" s="1"/>
  <c r="X116" i="26"/>
  <c r="Y116" i="26" s="1"/>
  <c r="AQ116" i="28"/>
  <c r="BA116" i="28"/>
  <c r="BE116" i="28" s="1"/>
  <c r="BE115" i="28"/>
  <c r="G116" i="26"/>
  <c r="AI117" i="54"/>
  <c r="AE115" i="26"/>
  <c r="AI115" i="26" s="1"/>
  <c r="BS116" i="28"/>
  <c r="W118" i="31"/>
  <c r="BK118" i="31"/>
  <c r="AL118" i="31"/>
  <c r="AM118" i="31" s="1"/>
  <c r="BC118" i="31"/>
  <c r="CK117" i="54"/>
  <c r="S117" i="54"/>
  <c r="BU117" i="54"/>
  <c r="G117" i="54"/>
  <c r="AQ117" i="54"/>
  <c r="AY117" i="54"/>
  <c r="AZ116" i="28"/>
  <c r="AK116" i="28"/>
  <c r="AB115" i="26"/>
  <c r="U115" i="26"/>
  <c r="BM117" i="54"/>
  <c r="AC117" i="28"/>
  <c r="AA117" i="28"/>
  <c r="H116" i="26"/>
  <c r="I116" i="26" s="1"/>
  <c r="D116" i="26"/>
  <c r="Z116" i="26"/>
  <c r="AA116" i="26" s="1"/>
  <c r="BI118" i="31"/>
  <c r="AU118" i="32"/>
  <c r="I118" i="31"/>
  <c r="AQ115" i="28"/>
  <c r="E116" i="28"/>
  <c r="CA116" i="28"/>
  <c r="AW116" i="31"/>
  <c r="AV116" i="31"/>
  <c r="CM117" i="54"/>
  <c r="I117" i="54"/>
  <c r="BW117" i="54"/>
  <c r="BE117" i="54"/>
  <c r="BQ117" i="54"/>
  <c r="BK116" i="28"/>
  <c r="E115" i="26"/>
  <c r="AV117" i="28"/>
  <c r="AW117" i="28" s="1"/>
  <c r="BU117" i="28"/>
  <c r="A119" i="28"/>
  <c r="L118" i="28"/>
  <c r="BM118" i="28"/>
  <c r="V118" i="28"/>
  <c r="CC118" i="28"/>
  <c r="AF118" i="28"/>
  <c r="V116" i="26"/>
  <c r="Q118" i="32"/>
  <c r="G118" i="32"/>
  <c r="C119" i="32"/>
  <c r="L117" i="32"/>
  <c r="BB116" i="28"/>
  <c r="AU116" i="28"/>
  <c r="V119" i="32"/>
  <c r="AD115" i="26"/>
  <c r="AA115" i="26"/>
  <c r="AI119" i="32"/>
  <c r="AS117" i="31"/>
  <c r="AO117" i="31"/>
  <c r="AD119" i="32"/>
  <c r="AE118" i="31"/>
  <c r="BO117" i="54"/>
  <c r="AO117" i="54"/>
  <c r="I115" i="26"/>
  <c r="AS116" i="28"/>
  <c r="T118" i="32"/>
  <c r="BY117" i="28"/>
  <c r="CG117" i="54"/>
  <c r="W117" i="54"/>
  <c r="AB119" i="32"/>
  <c r="CM116" i="28"/>
  <c r="S119" i="32"/>
  <c r="AR119" i="32"/>
  <c r="AQ119" i="32"/>
  <c r="AL119" i="32"/>
  <c r="AC115" i="26"/>
  <c r="W115" i="26"/>
  <c r="AR117" i="31"/>
  <c r="AM117" i="31"/>
  <c r="AC118" i="31"/>
  <c r="BG117" i="54"/>
  <c r="BC118" i="54"/>
  <c r="Q118" i="54"/>
  <c r="BG118" i="54"/>
  <c r="A119" i="54"/>
  <c r="CE118" i="54"/>
  <c r="AC118" i="54"/>
  <c r="BM118" i="54"/>
  <c r="BC116" i="28"/>
  <c r="BG116" i="28" s="1"/>
  <c r="AI114" i="26"/>
  <c r="J115" i="28"/>
  <c r="AR117" i="28"/>
  <c r="AS117" i="28" s="1"/>
  <c r="Y115" i="26"/>
  <c r="AM116" i="26"/>
  <c r="B118" i="31"/>
  <c r="J118" i="31"/>
  <c r="O118" i="31"/>
  <c r="AH118" i="31"/>
  <c r="AY118" i="31"/>
  <c r="G117" i="31"/>
  <c r="M117" i="54"/>
  <c r="BS117" i="54"/>
  <c r="Q117" i="54"/>
  <c r="BC117" i="54"/>
  <c r="BF115" i="28"/>
  <c r="AY115" i="28"/>
  <c r="AN117" i="28"/>
  <c r="AE118" i="32"/>
  <c r="AA118" i="31"/>
  <c r="AU119" i="32"/>
  <c r="AT119" i="32"/>
  <c r="AN118" i="31"/>
  <c r="BE118" i="31"/>
  <c r="AA119" i="31"/>
  <c r="A120" i="31"/>
  <c r="AC119" i="31"/>
  <c r="S118" i="31"/>
  <c r="O117" i="54"/>
  <c r="CI117" i="54"/>
  <c r="AW117" i="54"/>
  <c r="AS117" i="54"/>
  <c r="AJ118" i="32"/>
  <c r="J116" i="28"/>
  <c r="AU116" i="31"/>
  <c r="X117" i="28"/>
  <c r="O116" i="26"/>
  <c r="W118" i="32"/>
  <c r="AE117" i="54"/>
  <c r="K117" i="54"/>
  <c r="BM117" i="28"/>
  <c r="AH114" i="26"/>
  <c r="AH117" i="28" l="1"/>
  <c r="G119" i="31"/>
  <c r="AL119" i="31"/>
  <c r="N117" i="28"/>
  <c r="Y119" i="31"/>
  <c r="AS118" i="31"/>
  <c r="AO118" i="31"/>
  <c r="BS117" i="28"/>
  <c r="BU118" i="54"/>
  <c r="BW118" i="54"/>
  <c r="CG118" i="54"/>
  <c r="K118" i="54"/>
  <c r="AK118" i="54"/>
  <c r="BA118" i="54"/>
  <c r="AM119" i="32"/>
  <c r="AJ119" i="32"/>
  <c r="X118" i="28"/>
  <c r="BW117" i="28"/>
  <c r="BG119" i="31"/>
  <c r="BD116" i="28"/>
  <c r="AQ118" i="31"/>
  <c r="AS117" i="26"/>
  <c r="A119" i="26"/>
  <c r="S118" i="26"/>
  <c r="AW118" i="26"/>
  <c r="AK118" i="26"/>
  <c r="AM118" i="26"/>
  <c r="K118" i="26"/>
  <c r="AQ118" i="26"/>
  <c r="AU118" i="26"/>
  <c r="B119" i="31"/>
  <c r="J119" i="31"/>
  <c r="AN119" i="31"/>
  <c r="AJ119" i="31"/>
  <c r="AK119" i="31" s="1"/>
  <c r="BA119" i="31"/>
  <c r="BA120" i="31"/>
  <c r="A121" i="31"/>
  <c r="U120" i="31"/>
  <c r="BK120" i="31"/>
  <c r="Y120" i="31"/>
  <c r="BM120" i="31"/>
  <c r="AY120" i="31"/>
  <c r="AE120" i="31"/>
  <c r="Q120" i="31"/>
  <c r="O120" i="31"/>
  <c r="BA117" i="28"/>
  <c r="AO117" i="28"/>
  <c r="AP118" i="31"/>
  <c r="AI118" i="31"/>
  <c r="BB117" i="28"/>
  <c r="G118" i="54"/>
  <c r="O118" i="54"/>
  <c r="S118" i="54"/>
  <c r="Y118" i="54"/>
  <c r="BF116" i="28"/>
  <c r="BC119" i="31"/>
  <c r="AJ118" i="28"/>
  <c r="BI118" i="28"/>
  <c r="AN118" i="28"/>
  <c r="AR118" i="31"/>
  <c r="AV118" i="31" s="1"/>
  <c r="Q117" i="26"/>
  <c r="E118" i="31"/>
  <c r="BQ118" i="54"/>
  <c r="W118" i="54"/>
  <c r="I118" i="54"/>
  <c r="AU118" i="54"/>
  <c r="E117" i="28"/>
  <c r="AG115" i="26"/>
  <c r="O118" i="32"/>
  <c r="C118" i="28"/>
  <c r="A120" i="28"/>
  <c r="Q119" i="28"/>
  <c r="BQ119" i="28"/>
  <c r="AA119" i="28"/>
  <c r="CG119" i="28"/>
  <c r="AF119" i="28"/>
  <c r="AF115" i="26"/>
  <c r="AM116" i="28"/>
  <c r="AE119" i="32"/>
  <c r="V117" i="26"/>
  <c r="AM117" i="26"/>
  <c r="AU117" i="26"/>
  <c r="AB116" i="26"/>
  <c r="U116" i="26"/>
  <c r="M118" i="31"/>
  <c r="D120" i="32"/>
  <c r="BO117" i="28"/>
  <c r="M118" i="54"/>
  <c r="BE118" i="54"/>
  <c r="AE118" i="54"/>
  <c r="BO118" i="54"/>
  <c r="AV117" i="31"/>
  <c r="BI119" i="31"/>
  <c r="AW117" i="31"/>
  <c r="CE117" i="28"/>
  <c r="AC116" i="26"/>
  <c r="W116" i="26"/>
  <c r="BS118" i="28"/>
  <c r="AR118" i="28"/>
  <c r="AS118" i="28" s="1"/>
  <c r="BQ118" i="28"/>
  <c r="CG118" i="28"/>
  <c r="CM118" i="54"/>
  <c r="O119" i="31"/>
  <c r="C118" i="31"/>
  <c r="AE116" i="26"/>
  <c r="BK119" i="31"/>
  <c r="AD116" i="26"/>
  <c r="AH116" i="26" s="1"/>
  <c r="AG119" i="31"/>
  <c r="S117" i="26"/>
  <c r="BE119" i="31"/>
  <c r="AS118" i="54"/>
  <c r="L119" i="31"/>
  <c r="M119" i="31" s="1"/>
  <c r="D119" i="31"/>
  <c r="S119" i="31"/>
  <c r="U119" i="31"/>
  <c r="CI118" i="54"/>
  <c r="BS119" i="54"/>
  <c r="AW119" i="54"/>
  <c r="E119" i="54"/>
  <c r="A120" i="54"/>
  <c r="AY119" i="54"/>
  <c r="AO119" i="54"/>
  <c r="CK119" i="54"/>
  <c r="C119" i="54"/>
  <c r="AI119" i="54"/>
  <c r="BK119" i="54"/>
  <c r="U119" i="54"/>
  <c r="S119" i="54"/>
  <c r="M119" i="54"/>
  <c r="AW118" i="54"/>
  <c r="BK118" i="54"/>
  <c r="CA118" i="54"/>
  <c r="AH115" i="26"/>
  <c r="AC118" i="28"/>
  <c r="AA118" i="28"/>
  <c r="S117" i="28"/>
  <c r="E116" i="26"/>
  <c r="AW117" i="26"/>
  <c r="AD120" i="32"/>
  <c r="Q118" i="28"/>
  <c r="AH119" i="31"/>
  <c r="AI119" i="31" s="1"/>
  <c r="AM118" i="54"/>
  <c r="BM119" i="31"/>
  <c r="AE119" i="31"/>
  <c r="H117" i="28"/>
  <c r="AA118" i="54"/>
  <c r="AQ118" i="54"/>
  <c r="U118" i="54"/>
  <c r="BS118" i="54"/>
  <c r="W119" i="31"/>
  <c r="BI118" i="54"/>
  <c r="AH118" i="28"/>
  <c r="CK118" i="28"/>
  <c r="AZ117" i="28"/>
  <c r="AK117" i="28"/>
  <c r="T117" i="26"/>
  <c r="AK117" i="26"/>
  <c r="H117" i="26"/>
  <c r="D117" i="26"/>
  <c r="E117" i="26" s="1"/>
  <c r="K117" i="26"/>
  <c r="A122" i="32"/>
  <c r="V121" i="32"/>
  <c r="AL121" i="32"/>
  <c r="M120" i="32"/>
  <c r="N119" i="32"/>
  <c r="AY116" i="28"/>
  <c r="AY118" i="54"/>
  <c r="BY118" i="54"/>
  <c r="AI118" i="54"/>
  <c r="C118" i="54"/>
  <c r="P119" i="32"/>
  <c r="D119" i="32"/>
  <c r="AV118" i="28"/>
  <c r="AW118" i="28" s="1"/>
  <c r="BU118" i="28"/>
  <c r="BY118" i="28"/>
  <c r="BC117" i="28"/>
  <c r="Z117" i="26"/>
  <c r="AQ117" i="26"/>
  <c r="AL120" i="32"/>
  <c r="W119" i="32"/>
  <c r="CI117" i="28"/>
  <c r="K118" i="31"/>
  <c r="AY119" i="31"/>
  <c r="CC118" i="54"/>
  <c r="CK118" i="54"/>
  <c r="AG118" i="54"/>
  <c r="AO118" i="54"/>
  <c r="G118" i="31"/>
  <c r="Q119" i="32"/>
  <c r="O119" i="32" s="1"/>
  <c r="G119" i="32"/>
  <c r="E118" i="54"/>
  <c r="X117" i="26"/>
  <c r="AO117" i="26"/>
  <c r="Q119" i="31"/>
  <c r="J120" i="32"/>
  <c r="K120" i="32" s="1"/>
  <c r="G120" i="32"/>
  <c r="F120" i="32"/>
  <c r="CA117" i="28"/>
  <c r="AA120" i="32"/>
  <c r="AC120" i="31" l="1"/>
  <c r="AC120" i="28"/>
  <c r="AC119" i="28"/>
  <c r="X121" i="28"/>
  <c r="AC121" i="28"/>
  <c r="AH121" i="28"/>
  <c r="AH119" i="28"/>
  <c r="X119" i="28"/>
  <c r="X120" i="28"/>
  <c r="AH120" i="28"/>
  <c r="Q118" i="26"/>
  <c r="G118" i="26"/>
  <c r="Q120" i="32"/>
  <c r="O120" i="32" s="1"/>
  <c r="AT121" i="32"/>
  <c r="S122" i="32"/>
  <c r="A123" i="32"/>
  <c r="AB120" i="32"/>
  <c r="CE119" i="54"/>
  <c r="I119" i="54"/>
  <c r="AG119" i="54"/>
  <c r="BQ119" i="54"/>
  <c r="P120" i="32"/>
  <c r="CK119" i="28"/>
  <c r="W119" i="54"/>
  <c r="AR120" i="32"/>
  <c r="CM119" i="54"/>
  <c r="BI119" i="28"/>
  <c r="BI120" i="31"/>
  <c r="AA120" i="31"/>
  <c r="C118" i="26"/>
  <c r="CG119" i="54"/>
  <c r="AJ121" i="32"/>
  <c r="AB117" i="26"/>
  <c r="U117" i="26"/>
  <c r="AE119" i="54"/>
  <c r="BC119" i="54"/>
  <c r="BI119" i="54"/>
  <c r="BO119" i="54"/>
  <c r="AI121" i="32"/>
  <c r="CI118" i="28"/>
  <c r="AF116" i="26"/>
  <c r="X123" i="28"/>
  <c r="BK118" i="28"/>
  <c r="AH120" i="31"/>
  <c r="S120" i="31"/>
  <c r="AJ120" i="31"/>
  <c r="AK120" i="31" s="1"/>
  <c r="K119" i="31"/>
  <c r="AU120" i="32"/>
  <c r="H118" i="26"/>
  <c r="I118" i="26" s="1"/>
  <c r="D118" i="26"/>
  <c r="CA119" i="54"/>
  <c r="BA119" i="54"/>
  <c r="BW119" i="54"/>
  <c r="AE117" i="26"/>
  <c r="AI117" i="26" s="1"/>
  <c r="AA117" i="26"/>
  <c r="AD117" i="26"/>
  <c r="AH117" i="26" s="1"/>
  <c r="Y117" i="26"/>
  <c r="AA121" i="32"/>
  <c r="BG117" i="28"/>
  <c r="AP119" i="31"/>
  <c r="AE120" i="32"/>
  <c r="K119" i="54"/>
  <c r="AA119" i="54"/>
  <c r="BG119" i="54"/>
  <c r="AJ120" i="32"/>
  <c r="C119" i="28"/>
  <c r="I120" i="31"/>
  <c r="BG120" i="31"/>
  <c r="X118" i="26"/>
  <c r="AO118" i="26"/>
  <c r="M121" i="32"/>
  <c r="W121" i="32"/>
  <c r="I117" i="26"/>
  <c r="AM117" i="28"/>
  <c r="BU119" i="54"/>
  <c r="CC119" i="54"/>
  <c r="CA118" i="28"/>
  <c r="BE119" i="54"/>
  <c r="AV119" i="28"/>
  <c r="BU119" i="28"/>
  <c r="AC122" i="28"/>
  <c r="A121" i="28"/>
  <c r="BI120" i="28"/>
  <c r="C120" i="28"/>
  <c r="AU117" i="28"/>
  <c r="BE117" i="28"/>
  <c r="AG120" i="31"/>
  <c r="CE118" i="28"/>
  <c r="C119" i="31"/>
  <c r="AY118" i="26"/>
  <c r="V119" i="28"/>
  <c r="S118" i="28"/>
  <c r="Y119" i="54"/>
  <c r="AS119" i="54"/>
  <c r="AK119" i="54"/>
  <c r="AE120" i="54"/>
  <c r="AK120" i="54"/>
  <c r="A121" i="54"/>
  <c r="BI120" i="54"/>
  <c r="CI120" i="54"/>
  <c r="S120" i="54"/>
  <c r="BC120" i="54"/>
  <c r="BU120" i="54"/>
  <c r="K120" i="54"/>
  <c r="BO120" i="54"/>
  <c r="AI120" i="54"/>
  <c r="BK120" i="54"/>
  <c r="G120" i="54"/>
  <c r="AS120" i="54"/>
  <c r="Y120" i="54"/>
  <c r="BA120" i="54"/>
  <c r="O120" i="54"/>
  <c r="AU120" i="54"/>
  <c r="W120" i="54"/>
  <c r="O119" i="54"/>
  <c r="AN119" i="28"/>
  <c r="BY119" i="28"/>
  <c r="E118" i="28"/>
  <c r="J117" i="28"/>
  <c r="E119" i="31"/>
  <c r="BM119" i="28"/>
  <c r="Q119" i="54"/>
  <c r="BF117" i="28"/>
  <c r="AQ117" i="28"/>
  <c r="W120" i="31"/>
  <c r="V118" i="26"/>
  <c r="W118" i="26" s="1"/>
  <c r="A120" i="26"/>
  <c r="O119" i="26"/>
  <c r="AS119" i="26"/>
  <c r="AY119" i="26"/>
  <c r="M119" i="26"/>
  <c r="AU118" i="31"/>
  <c r="AI116" i="26"/>
  <c r="AW118" i="31"/>
  <c r="BW118" i="28"/>
  <c r="L119" i="32"/>
  <c r="J121" i="32"/>
  <c r="S121" i="32"/>
  <c r="I119" i="31"/>
  <c r="BM119" i="54"/>
  <c r="AQ119" i="54"/>
  <c r="AC117" i="26"/>
  <c r="W117" i="26"/>
  <c r="CE119" i="28"/>
  <c r="CC119" i="28"/>
  <c r="AJ119" i="28"/>
  <c r="N118" i="28"/>
  <c r="BO118" i="28"/>
  <c r="AZ118" i="28"/>
  <c r="AK118" i="28"/>
  <c r="AT118" i="31"/>
  <c r="AL120" i="31"/>
  <c r="BC120" i="31"/>
  <c r="G120" i="31"/>
  <c r="O118" i="26"/>
  <c r="M118" i="26"/>
  <c r="AD121" i="32"/>
  <c r="BD117" i="28"/>
  <c r="BC118" i="28"/>
  <c r="AM120" i="32"/>
  <c r="N120" i="32"/>
  <c r="W120" i="32"/>
  <c r="F121" i="32"/>
  <c r="BY119" i="54"/>
  <c r="AU119" i="54"/>
  <c r="G119" i="54"/>
  <c r="AG116" i="26"/>
  <c r="AH123" i="28"/>
  <c r="AR119" i="28"/>
  <c r="AS119" i="28" s="1"/>
  <c r="H118" i="28"/>
  <c r="B120" i="31"/>
  <c r="J120" i="31"/>
  <c r="S121" i="31"/>
  <c r="A122" i="31"/>
  <c r="AQ119" i="31"/>
  <c r="T118" i="26"/>
  <c r="U118" i="26" s="1"/>
  <c r="AS118" i="26"/>
  <c r="AY117" i="28"/>
  <c r="AQ121" i="32"/>
  <c r="C121" i="32"/>
  <c r="CM118" i="28"/>
  <c r="CI119" i="54"/>
  <c r="AM119" i="54"/>
  <c r="BB118" i="28"/>
  <c r="T120" i="32"/>
  <c r="L119" i="28"/>
  <c r="AC119" i="54"/>
  <c r="AQ118" i="28"/>
  <c r="BA118" i="28"/>
  <c r="AO118" i="28"/>
  <c r="L120" i="31"/>
  <c r="D120" i="31"/>
  <c r="AN120" i="31"/>
  <c r="BE120" i="31"/>
  <c r="AS119" i="31"/>
  <c r="Z118" i="26"/>
  <c r="AA118" i="26" s="1"/>
  <c r="AO119" i="31"/>
  <c r="AR119" i="31"/>
  <c r="AM119" i="31"/>
  <c r="AQ122" i="32" l="1"/>
  <c r="AB122" i="32"/>
  <c r="AC123" i="28"/>
  <c r="AH122" i="28"/>
  <c r="X122" i="28"/>
  <c r="X124" i="28"/>
  <c r="AM120" i="54"/>
  <c r="CE120" i="54"/>
  <c r="CK120" i="54"/>
  <c r="Q120" i="54"/>
  <c r="AA120" i="28"/>
  <c r="BO119" i="28"/>
  <c r="CI119" i="28"/>
  <c r="AB121" i="32"/>
  <c r="AP120" i="31"/>
  <c r="BW120" i="54"/>
  <c r="B121" i="31"/>
  <c r="C121" i="31" s="1"/>
  <c r="J121" i="31"/>
  <c r="K121" i="31" s="1"/>
  <c r="O121" i="31"/>
  <c r="D121" i="31"/>
  <c r="E121" i="31" s="1"/>
  <c r="L121" i="31"/>
  <c r="M121" i="31" s="1"/>
  <c r="Q121" i="31"/>
  <c r="AG121" i="31"/>
  <c r="T121" i="32"/>
  <c r="AW119" i="26"/>
  <c r="X119" i="26"/>
  <c r="AO119" i="26"/>
  <c r="AM118" i="28"/>
  <c r="CC120" i="54"/>
  <c r="CA120" i="54"/>
  <c r="BE118" i="28"/>
  <c r="BY120" i="28"/>
  <c r="N121" i="32"/>
  <c r="BM120" i="54"/>
  <c r="N119" i="28"/>
  <c r="AR122" i="32"/>
  <c r="Q122" i="32"/>
  <c r="F122" i="32"/>
  <c r="AE118" i="26"/>
  <c r="AB118" i="26"/>
  <c r="AS120" i="31"/>
  <c r="BK121" i="31"/>
  <c r="AC121" i="31"/>
  <c r="AY118" i="28"/>
  <c r="S119" i="26"/>
  <c r="BQ120" i="54"/>
  <c r="BS120" i="54"/>
  <c r="AJ120" i="28"/>
  <c r="BK120" i="28"/>
  <c r="Q120" i="28"/>
  <c r="K121" i="32"/>
  <c r="AO120" i="31"/>
  <c r="V120" i="28"/>
  <c r="M120" i="54"/>
  <c r="CM119" i="28"/>
  <c r="T122" i="32"/>
  <c r="J122" i="32"/>
  <c r="K122" i="32" s="1"/>
  <c r="AN121" i="31"/>
  <c r="AO121" i="31" s="1"/>
  <c r="BE121" i="31"/>
  <c r="AA122" i="31"/>
  <c r="U122" i="31"/>
  <c r="AE122" i="31"/>
  <c r="S122" i="31"/>
  <c r="AC122" i="31"/>
  <c r="Y122" i="31"/>
  <c r="A123" i="31"/>
  <c r="BG122" i="31"/>
  <c r="AG122" i="31"/>
  <c r="BM122" i="31"/>
  <c r="W122" i="31"/>
  <c r="C120" i="31"/>
  <c r="AG117" i="26"/>
  <c r="T119" i="26"/>
  <c r="U119" i="26" s="1"/>
  <c r="AK119" i="26"/>
  <c r="AG120" i="54"/>
  <c r="BE120" i="54"/>
  <c r="AY120" i="54"/>
  <c r="C120" i="54"/>
  <c r="AA121" i="31"/>
  <c r="BO120" i="28"/>
  <c r="AN120" i="28"/>
  <c r="BW119" i="28"/>
  <c r="E119" i="28"/>
  <c r="AM121" i="32"/>
  <c r="M122" i="32"/>
  <c r="AU122" i="32"/>
  <c r="AU121" i="32"/>
  <c r="AH121" i="31"/>
  <c r="AY121" i="31"/>
  <c r="BG118" i="28"/>
  <c r="E120" i="31"/>
  <c r="BG121" i="31"/>
  <c r="Y121" i="31"/>
  <c r="BI121" i="31"/>
  <c r="BS119" i="28"/>
  <c r="AU119" i="31"/>
  <c r="AW120" i="54"/>
  <c r="BG120" i="54"/>
  <c r="AA120" i="54"/>
  <c r="I120" i="54"/>
  <c r="C119" i="26"/>
  <c r="CG120" i="28"/>
  <c r="BC119" i="28"/>
  <c r="BG119" i="28" s="1"/>
  <c r="AY119" i="28"/>
  <c r="AW119" i="28"/>
  <c r="AD118" i="26"/>
  <c r="AH118" i="26" s="1"/>
  <c r="Y118" i="26"/>
  <c r="AE122" i="32"/>
  <c r="AD122" i="32"/>
  <c r="AL122" i="32"/>
  <c r="AR121" i="32"/>
  <c r="U121" i="31"/>
  <c r="AE121" i="32"/>
  <c r="BF118" i="28"/>
  <c r="AJ121" i="31"/>
  <c r="AK121" i="31" s="1"/>
  <c r="BA121" i="31"/>
  <c r="AL121" i="31"/>
  <c r="BC121" i="31"/>
  <c r="BD118" i="28"/>
  <c r="AZ119" i="28"/>
  <c r="AK119" i="28"/>
  <c r="H119" i="26"/>
  <c r="D119" i="26"/>
  <c r="K119" i="26"/>
  <c r="A121" i="26"/>
  <c r="M120" i="26"/>
  <c r="AM120" i="26"/>
  <c r="S120" i="26"/>
  <c r="AS120" i="26"/>
  <c r="Q120" i="26"/>
  <c r="BM120" i="28"/>
  <c r="E120" i="54"/>
  <c r="AO120" i="54"/>
  <c r="AG121" i="54"/>
  <c r="Y121" i="54"/>
  <c r="AA121" i="54"/>
  <c r="M121" i="54"/>
  <c r="BY121" i="54"/>
  <c r="BQ121" i="54"/>
  <c r="E121" i="54"/>
  <c r="BG121" i="54"/>
  <c r="BO121" i="54"/>
  <c r="AS121" i="54"/>
  <c r="A122" i="54"/>
  <c r="U121" i="54"/>
  <c r="K121" i="54"/>
  <c r="BK121" i="54"/>
  <c r="AV120" i="28"/>
  <c r="BU120" i="28"/>
  <c r="H120" i="28"/>
  <c r="A122" i="28"/>
  <c r="AF121" i="28"/>
  <c r="AI120" i="31"/>
  <c r="AQ120" i="31"/>
  <c r="L120" i="32"/>
  <c r="AI122" i="32"/>
  <c r="C122" i="32"/>
  <c r="AC120" i="54"/>
  <c r="AV119" i="31"/>
  <c r="H119" i="28"/>
  <c r="P121" i="32"/>
  <c r="D121" i="32"/>
  <c r="AE121" i="31"/>
  <c r="W121" i="31"/>
  <c r="BB119" i="28"/>
  <c r="BF119" i="28" s="1"/>
  <c r="AR120" i="31"/>
  <c r="AM120" i="31"/>
  <c r="BK119" i="28"/>
  <c r="V119" i="26"/>
  <c r="W119" i="26" s="1"/>
  <c r="AM119" i="26"/>
  <c r="Z119" i="26"/>
  <c r="AQ119" i="26"/>
  <c r="CM120" i="54"/>
  <c r="U120" i="54"/>
  <c r="CG120" i="54"/>
  <c r="AF120" i="28"/>
  <c r="AR120" i="28"/>
  <c r="BQ120" i="28"/>
  <c r="V122" i="32"/>
  <c r="AT119" i="31"/>
  <c r="E118" i="26"/>
  <c r="AF117" i="26"/>
  <c r="L120" i="28"/>
  <c r="A124" i="32"/>
  <c r="AA122" i="32"/>
  <c r="Q119" i="26"/>
  <c r="AW119" i="31"/>
  <c r="M120" i="31"/>
  <c r="BM121" i="31"/>
  <c r="K120" i="31"/>
  <c r="Q121" i="32"/>
  <c r="G121" i="32"/>
  <c r="S119" i="28"/>
  <c r="AU119" i="26"/>
  <c r="AC118" i="26"/>
  <c r="J118" i="28"/>
  <c r="BA119" i="28"/>
  <c r="AO119" i="28"/>
  <c r="AQ120" i="54"/>
  <c r="BY120" i="54"/>
  <c r="CK120" i="28"/>
  <c r="CC120" i="28"/>
  <c r="CA119" i="28"/>
  <c r="AU118" i="28"/>
  <c r="AT122" i="32"/>
  <c r="AC125" i="28" l="1"/>
  <c r="AH124" i="28"/>
  <c r="AC124" i="28"/>
  <c r="CI121" i="28"/>
  <c r="AH122" i="31"/>
  <c r="AI122" i="31" s="1"/>
  <c r="X120" i="26"/>
  <c r="Y120" i="26" s="1"/>
  <c r="AY122" i="31"/>
  <c r="CG121" i="28"/>
  <c r="G122" i="31"/>
  <c r="CE121" i="28"/>
  <c r="CC121" i="28"/>
  <c r="O121" i="32"/>
  <c r="O122" i="32"/>
  <c r="AJ123" i="32"/>
  <c r="AI123" i="32"/>
  <c r="W123" i="32"/>
  <c r="M123" i="32"/>
  <c r="N123" i="32" s="1"/>
  <c r="V123" i="32"/>
  <c r="AV120" i="31"/>
  <c r="AN121" i="28"/>
  <c r="BM121" i="28"/>
  <c r="BY121" i="28"/>
  <c r="AI121" i="54"/>
  <c r="CI121" i="54"/>
  <c r="BW121" i="54"/>
  <c r="Z120" i="26"/>
  <c r="AA120" i="26" s="1"/>
  <c r="AQ120" i="26"/>
  <c r="G120" i="26"/>
  <c r="E119" i="26"/>
  <c r="AL122" i="31"/>
  <c r="BC121" i="54"/>
  <c r="Q121" i="54"/>
  <c r="BK122" i="31"/>
  <c r="AW120" i="31"/>
  <c r="CE121" i="54"/>
  <c r="I121" i="31"/>
  <c r="AJ121" i="28"/>
  <c r="BI121" i="28"/>
  <c r="AQ121" i="54"/>
  <c r="AU121" i="54"/>
  <c r="AE121" i="54"/>
  <c r="V120" i="26"/>
  <c r="I119" i="26"/>
  <c r="BW120" i="28"/>
  <c r="O120" i="26"/>
  <c r="AU119" i="28"/>
  <c r="AQ120" i="28"/>
  <c r="BA120" i="28"/>
  <c r="AO120" i="28"/>
  <c r="AK120" i="26"/>
  <c r="D122" i="31"/>
  <c r="L122" i="31"/>
  <c r="AZ120" i="28"/>
  <c r="AK120" i="28"/>
  <c r="AF118" i="26"/>
  <c r="Q122" i="31"/>
  <c r="CG121" i="54"/>
  <c r="C123" i="32"/>
  <c r="AE119" i="26"/>
  <c r="AA119" i="26"/>
  <c r="J123" i="32"/>
  <c r="S123" i="32"/>
  <c r="AA123" i="32"/>
  <c r="P122" i="32"/>
  <c r="D122" i="32"/>
  <c r="CM121" i="28"/>
  <c r="CK121" i="28"/>
  <c r="G121" i="54"/>
  <c r="S121" i="54"/>
  <c r="C121" i="54"/>
  <c r="CK121" i="54"/>
  <c r="CC121" i="54"/>
  <c r="BC122" i="31"/>
  <c r="AP121" i="31"/>
  <c r="AT121" i="31" s="1"/>
  <c r="J119" i="28"/>
  <c r="AB119" i="26"/>
  <c r="I122" i="31"/>
  <c r="AO120" i="26"/>
  <c r="AL123" i="32"/>
  <c r="X125" i="28"/>
  <c r="V121" i="28"/>
  <c r="AH125" i="28"/>
  <c r="BE121" i="54"/>
  <c r="AK121" i="54"/>
  <c r="BS121" i="54"/>
  <c r="AU120" i="26"/>
  <c r="A122" i="26"/>
  <c r="AO121" i="26"/>
  <c r="AK121" i="26"/>
  <c r="S121" i="26"/>
  <c r="AW121" i="26"/>
  <c r="O121" i="26"/>
  <c r="AR121" i="31"/>
  <c r="AV121" i="31" s="1"/>
  <c r="AM121" i="31"/>
  <c r="C121" i="28"/>
  <c r="C120" i="26"/>
  <c r="AC121" i="54"/>
  <c r="BI122" i="31"/>
  <c r="W122" i="32"/>
  <c r="BM121" i="54"/>
  <c r="AI121" i="31"/>
  <c r="CI120" i="28"/>
  <c r="N120" i="28"/>
  <c r="AE123" i="32"/>
  <c r="AD123" i="32"/>
  <c r="CM120" i="28"/>
  <c r="AQ123" i="32"/>
  <c r="BB120" i="28"/>
  <c r="AS120" i="28"/>
  <c r="BE119" i="28"/>
  <c r="AG118" i="26"/>
  <c r="AT124" i="32"/>
  <c r="A125" i="32"/>
  <c r="AJ122" i="32"/>
  <c r="AR121" i="28"/>
  <c r="BS121" i="28"/>
  <c r="BQ121" i="28"/>
  <c r="AW121" i="54"/>
  <c r="U122" i="54"/>
  <c r="BQ122" i="54"/>
  <c r="CI122" i="54"/>
  <c r="AS122" i="54"/>
  <c r="BM122" i="54"/>
  <c r="S122" i="54"/>
  <c r="BC122" i="54"/>
  <c r="CK122" i="54"/>
  <c r="A123" i="54"/>
  <c r="Y122" i="54"/>
  <c r="W122" i="54"/>
  <c r="O122" i="54"/>
  <c r="AO122" i="54"/>
  <c r="BG122" i="54"/>
  <c r="G122" i="54"/>
  <c r="CM122" i="54"/>
  <c r="BE122" i="54"/>
  <c r="BU122" i="54"/>
  <c r="Q122" i="54"/>
  <c r="BS122" i="54"/>
  <c r="CA122" i="54"/>
  <c r="BA122" i="54"/>
  <c r="CA121" i="54"/>
  <c r="AO121" i="54"/>
  <c r="AW120" i="26"/>
  <c r="G121" i="31"/>
  <c r="N122" i="32"/>
  <c r="A124" i="31"/>
  <c r="BK123" i="31"/>
  <c r="AC123" i="31"/>
  <c r="AY123" i="31"/>
  <c r="AI118" i="26"/>
  <c r="CA120" i="28"/>
  <c r="AD119" i="26"/>
  <c r="Y119" i="26"/>
  <c r="S121" i="28"/>
  <c r="Q121" i="28"/>
  <c r="AQ119" i="28"/>
  <c r="AU120" i="31"/>
  <c r="AT123" i="32"/>
  <c r="AC119" i="26"/>
  <c r="AG119" i="26" s="1"/>
  <c r="L121" i="32"/>
  <c r="BW121" i="28"/>
  <c r="AV121" i="28"/>
  <c r="BU121" i="28"/>
  <c r="AY121" i="54"/>
  <c r="AM121" i="54"/>
  <c r="H120" i="26"/>
  <c r="D120" i="26"/>
  <c r="K120" i="26"/>
  <c r="AM122" i="32"/>
  <c r="J122" i="31"/>
  <c r="B122" i="31"/>
  <c r="AN122" i="31"/>
  <c r="BE122" i="31"/>
  <c r="BA121" i="54"/>
  <c r="CE120" i="28"/>
  <c r="O122" i="31"/>
  <c r="A123" i="28"/>
  <c r="BI122" i="28"/>
  <c r="BC120" i="28"/>
  <c r="AY120" i="28"/>
  <c r="AW120" i="28"/>
  <c r="BI121" i="54"/>
  <c r="BD119" i="28"/>
  <c r="AQ121" i="31"/>
  <c r="I121" i="54"/>
  <c r="BS120" i="28"/>
  <c r="AJ122" i="31"/>
  <c r="BA122" i="31"/>
  <c r="G119" i="26"/>
  <c r="AY120" i="26"/>
  <c r="F123" i="32"/>
  <c r="E120" i="28"/>
  <c r="G122" i="32"/>
  <c r="AA121" i="28"/>
  <c r="H121" i="28"/>
  <c r="L121" i="28"/>
  <c r="BU121" i="54"/>
  <c r="W121" i="54"/>
  <c r="O121" i="54"/>
  <c r="CM121" i="54"/>
  <c r="T120" i="26"/>
  <c r="AM119" i="28"/>
  <c r="AS121" i="31"/>
  <c r="S120" i="28"/>
  <c r="AT120" i="31"/>
  <c r="G121" i="26" l="1"/>
  <c r="CE122" i="28"/>
  <c r="CA122" i="28"/>
  <c r="AM124" i="32"/>
  <c r="S122" i="28"/>
  <c r="AJ123" i="31"/>
  <c r="AK123" i="31" s="1"/>
  <c r="AE124" i="32"/>
  <c r="G123" i="31"/>
  <c r="N121" i="28"/>
  <c r="J120" i="28"/>
  <c r="AU121" i="31"/>
  <c r="AV122" i="28"/>
  <c r="BU122" i="28"/>
  <c r="BS122" i="28"/>
  <c r="AR122" i="28"/>
  <c r="AS122" i="28" s="1"/>
  <c r="BQ122" i="28"/>
  <c r="AU123" i="32"/>
  <c r="AN123" i="31"/>
  <c r="AE123" i="31"/>
  <c r="AJ124" i="32"/>
  <c r="C121" i="26"/>
  <c r="A123" i="26"/>
  <c r="S122" i="26"/>
  <c r="Q122" i="26"/>
  <c r="AU122" i="26"/>
  <c r="O122" i="26"/>
  <c r="AS122" i="26"/>
  <c r="AY122" i="26"/>
  <c r="CC122" i="54"/>
  <c r="AM120" i="28"/>
  <c r="E122" i="54"/>
  <c r="CE122" i="54"/>
  <c r="BE120" i="28"/>
  <c r="S123" i="31"/>
  <c r="BA123" i="31"/>
  <c r="CG122" i="54"/>
  <c r="AK122" i="54"/>
  <c r="AD124" i="32"/>
  <c r="AY122" i="54"/>
  <c r="V121" i="26"/>
  <c r="AM121" i="26"/>
  <c r="Q121" i="26"/>
  <c r="Q123" i="32"/>
  <c r="G123" i="32"/>
  <c r="AI119" i="26"/>
  <c r="BD120" i="28"/>
  <c r="AG122" i="54"/>
  <c r="AE122" i="54"/>
  <c r="AR122" i="31"/>
  <c r="AM122" i="31"/>
  <c r="CA121" i="28"/>
  <c r="AJ122" i="28"/>
  <c r="AQ122" i="31"/>
  <c r="AU122" i="31" s="1"/>
  <c r="C122" i="28"/>
  <c r="BE123" i="31"/>
  <c r="I123" i="31"/>
  <c r="AG123" i="31"/>
  <c r="AC122" i="54"/>
  <c r="J124" i="32"/>
  <c r="K124" i="32" s="1"/>
  <c r="T124" i="32"/>
  <c r="AU124" i="32"/>
  <c r="AS121" i="28"/>
  <c r="BO122" i="54"/>
  <c r="AU121" i="26"/>
  <c r="Z121" i="26"/>
  <c r="AQ121" i="26"/>
  <c r="BY122" i="28"/>
  <c r="L122" i="32"/>
  <c r="S124" i="32"/>
  <c r="AE120" i="26"/>
  <c r="W123" i="31"/>
  <c r="AH123" i="31"/>
  <c r="M122" i="54"/>
  <c r="BY122" i="54"/>
  <c r="BI122" i="54"/>
  <c r="AU122" i="54"/>
  <c r="C124" i="32"/>
  <c r="F124" i="32"/>
  <c r="AR123" i="32"/>
  <c r="AR124" i="32"/>
  <c r="H121" i="26"/>
  <c r="I121" i="26" s="1"/>
  <c r="D121" i="26"/>
  <c r="E121" i="26" s="1"/>
  <c r="K121" i="26"/>
  <c r="AY121" i="26"/>
  <c r="C122" i="54"/>
  <c r="AB120" i="26"/>
  <c r="AF120" i="26" s="1"/>
  <c r="U120" i="26"/>
  <c r="AD120" i="26"/>
  <c r="AH120" i="26" s="1"/>
  <c r="AY121" i="28"/>
  <c r="BC121" i="28"/>
  <c r="BG120" i="28"/>
  <c r="AN122" i="28"/>
  <c r="BM122" i="28"/>
  <c r="CK122" i="28"/>
  <c r="AS122" i="31"/>
  <c r="AW122" i="31" s="1"/>
  <c r="AO122" i="31"/>
  <c r="AH119" i="26"/>
  <c r="L123" i="31"/>
  <c r="M123" i="31" s="1"/>
  <c r="D123" i="31"/>
  <c r="E123" i="31" s="1"/>
  <c r="Q123" i="31"/>
  <c r="BG123" i="31"/>
  <c r="BI124" i="31"/>
  <c r="A125" i="31"/>
  <c r="BM124" i="31"/>
  <c r="BC124" i="31"/>
  <c r="BG124" i="31"/>
  <c r="BA124" i="31"/>
  <c r="AA124" i="31"/>
  <c r="BE124" i="31"/>
  <c r="U124" i="31"/>
  <c r="Y124" i="31"/>
  <c r="AE124" i="31"/>
  <c r="AG124" i="31"/>
  <c r="S124" i="31"/>
  <c r="AC124" i="31"/>
  <c r="K122" i="54"/>
  <c r="AM123" i="32"/>
  <c r="AA124" i="32"/>
  <c r="K123" i="32"/>
  <c r="BA121" i="28"/>
  <c r="AO121" i="28"/>
  <c r="AW122" i="54"/>
  <c r="A124" i="28"/>
  <c r="BM123" i="28"/>
  <c r="CE123" i="28"/>
  <c r="AA122" i="28"/>
  <c r="C122" i="31"/>
  <c r="E120" i="26"/>
  <c r="AL123" i="31"/>
  <c r="BC123" i="31"/>
  <c r="AA123" i="31"/>
  <c r="AQ122" i="54"/>
  <c r="AI122" i="54"/>
  <c r="M124" i="32"/>
  <c r="BF120" i="28"/>
  <c r="AS121" i="26"/>
  <c r="T121" i="26"/>
  <c r="AF119" i="26"/>
  <c r="T123" i="32"/>
  <c r="M122" i="31"/>
  <c r="I122" i="54"/>
  <c r="BO121" i="28"/>
  <c r="L122" i="28"/>
  <c r="V122" i="28"/>
  <c r="K122" i="31"/>
  <c r="I120" i="26"/>
  <c r="U123" i="31"/>
  <c r="BK122" i="54"/>
  <c r="C123" i="54"/>
  <c r="BK123" i="54"/>
  <c r="U123" i="54"/>
  <c r="I123" i="54"/>
  <c r="BG123" i="54"/>
  <c r="AK123" i="54"/>
  <c r="AS123" i="54"/>
  <c r="BA123" i="54"/>
  <c r="BI123" i="54"/>
  <c r="CI123" i="54"/>
  <c r="AQ123" i="54"/>
  <c r="A124" i="54"/>
  <c r="AI123" i="54"/>
  <c r="AY123" i="54"/>
  <c r="BY123" i="54"/>
  <c r="Q123" i="54"/>
  <c r="CE123" i="54"/>
  <c r="CG123" i="54"/>
  <c r="Y123" i="54"/>
  <c r="AG123" i="54"/>
  <c r="BW123" i="54"/>
  <c r="CC123" i="54"/>
  <c r="E123" i="54"/>
  <c r="AE123" i="54"/>
  <c r="BQ123" i="54"/>
  <c r="BM123" i="54"/>
  <c r="BC123" i="54"/>
  <c r="AU123" i="54"/>
  <c r="BB121" i="28"/>
  <c r="AU121" i="28"/>
  <c r="AU120" i="28"/>
  <c r="M121" i="26"/>
  <c r="AA122" i="54"/>
  <c r="J121" i="28"/>
  <c r="E122" i="28"/>
  <c r="E121" i="28"/>
  <c r="P123" i="32"/>
  <c r="D123" i="32"/>
  <c r="E122" i="31"/>
  <c r="BK121" i="28"/>
  <c r="CG122" i="28"/>
  <c r="AL124" i="32"/>
  <c r="Q122" i="28"/>
  <c r="BM123" i="31"/>
  <c r="AW121" i="31"/>
  <c r="AK122" i="31"/>
  <c r="AW121" i="28"/>
  <c r="AF122" i="28"/>
  <c r="Y123" i="31"/>
  <c r="J123" i="31"/>
  <c r="B123" i="31"/>
  <c r="C123" i="31" s="1"/>
  <c r="O123" i="31"/>
  <c r="V124" i="32"/>
  <c r="S125" i="32"/>
  <c r="AM125" i="32"/>
  <c r="A126" i="32"/>
  <c r="AI125" i="32"/>
  <c r="P125" i="32"/>
  <c r="AB125" i="32"/>
  <c r="AQ124" i="32"/>
  <c r="X121" i="26"/>
  <c r="AB124" i="32"/>
  <c r="AB123" i="32"/>
  <c r="AP122" i="31"/>
  <c r="AC120" i="26"/>
  <c r="W120" i="26"/>
  <c r="AZ121" i="28"/>
  <c r="AK121" i="28"/>
  <c r="BW122" i="54"/>
  <c r="AI124" i="32"/>
  <c r="CC122" i="28"/>
  <c r="AM122" i="54"/>
  <c r="BI123" i="31"/>
  <c r="CM123" i="28" l="1"/>
  <c r="V122" i="26"/>
  <c r="W122" i="26" s="1"/>
  <c r="AJ124" i="31"/>
  <c r="AQ123" i="31"/>
  <c r="Z122" i="26"/>
  <c r="AA122" i="26" s="1"/>
  <c r="AF123" i="28"/>
  <c r="BY123" i="28"/>
  <c r="AL124" i="31"/>
  <c r="AM124" i="31" s="1"/>
  <c r="G124" i="31"/>
  <c r="AT122" i="31"/>
  <c r="S126" i="32"/>
  <c r="AM126" i="32"/>
  <c r="A127" i="32"/>
  <c r="Q125" i="32"/>
  <c r="G123" i="54"/>
  <c r="W124" i="32"/>
  <c r="AR123" i="28"/>
  <c r="BO122" i="28"/>
  <c r="Q124" i="32"/>
  <c r="O124" i="32" s="1"/>
  <c r="G124" i="32"/>
  <c r="W124" i="31"/>
  <c r="AI120" i="26"/>
  <c r="BQ123" i="28"/>
  <c r="O123" i="32"/>
  <c r="AW122" i="26"/>
  <c r="AM123" i="54"/>
  <c r="K123" i="54"/>
  <c r="AA125" i="32"/>
  <c r="N124" i="32"/>
  <c r="AV123" i="28"/>
  <c r="BW123" i="28"/>
  <c r="BU123" i="28"/>
  <c r="CI122" i="28"/>
  <c r="CI123" i="28"/>
  <c r="AD125" i="32"/>
  <c r="AA123" i="54"/>
  <c r="AL125" i="32"/>
  <c r="AC121" i="26"/>
  <c r="W121" i="26"/>
  <c r="X122" i="26"/>
  <c r="Y122" i="26" s="1"/>
  <c r="AO122" i="26"/>
  <c r="AS123" i="31"/>
  <c r="AO123" i="31"/>
  <c r="BB122" i="28"/>
  <c r="BF122" i="28" s="1"/>
  <c r="J122" i="28"/>
  <c r="AE125" i="32"/>
  <c r="BU123" i="54"/>
  <c r="CK123" i="54"/>
  <c r="K123" i="31"/>
  <c r="AB121" i="26"/>
  <c r="AJ123" i="28"/>
  <c r="AH124" i="31"/>
  <c r="AI124" i="31" s="1"/>
  <c r="AY124" i="31"/>
  <c r="CK123" i="28"/>
  <c r="P124" i="32"/>
  <c r="L124" i="32" s="1"/>
  <c r="D124" i="32"/>
  <c r="D125" i="32"/>
  <c r="V123" i="28"/>
  <c r="AE121" i="26"/>
  <c r="AI121" i="26" s="1"/>
  <c r="AA121" i="26"/>
  <c r="T122" i="26"/>
  <c r="U122" i="26" s="1"/>
  <c r="AK122" i="26"/>
  <c r="AQ122" i="26"/>
  <c r="AU125" i="32"/>
  <c r="AT125" i="32"/>
  <c r="M123" i="54"/>
  <c r="AG120" i="26"/>
  <c r="AD121" i="26"/>
  <c r="Y121" i="26"/>
  <c r="L123" i="32"/>
  <c r="BS123" i="54"/>
  <c r="AC123" i="54"/>
  <c r="CM123" i="54"/>
  <c r="BI124" i="54"/>
  <c r="AE124" i="54"/>
  <c r="BQ124" i="54"/>
  <c r="BA124" i="54"/>
  <c r="AY124" i="54"/>
  <c r="CA124" i="54"/>
  <c r="AC124" i="54"/>
  <c r="W124" i="54"/>
  <c r="S124" i="54"/>
  <c r="BY124" i="54"/>
  <c r="AK124" i="54"/>
  <c r="M124" i="54"/>
  <c r="CG124" i="54"/>
  <c r="AI124" i="54"/>
  <c r="CE124" i="54"/>
  <c r="K124" i="54"/>
  <c r="CM124" i="54"/>
  <c r="CC124" i="54"/>
  <c r="BG124" i="54"/>
  <c r="AM124" i="54"/>
  <c r="A125" i="54"/>
  <c r="BO124" i="54"/>
  <c r="AA124" i="54"/>
  <c r="C124" i="54"/>
  <c r="BW124" i="54"/>
  <c r="Y124" i="54"/>
  <c r="BU124" i="54"/>
  <c r="BS124" i="54"/>
  <c r="AO124" i="54"/>
  <c r="I124" i="54"/>
  <c r="AS124" i="54"/>
  <c r="BE124" i="54"/>
  <c r="Q124" i="54"/>
  <c r="AQ124" i="54"/>
  <c r="O124" i="54"/>
  <c r="CK124" i="54"/>
  <c r="G124" i="54"/>
  <c r="AG124" i="54"/>
  <c r="BC124" i="54"/>
  <c r="E124" i="54"/>
  <c r="CI124" i="54"/>
  <c r="AU124" i="54"/>
  <c r="A125" i="28"/>
  <c r="CM124" i="28"/>
  <c r="CE124" i="28"/>
  <c r="Q124" i="28"/>
  <c r="BQ124" i="28"/>
  <c r="BG125" i="31"/>
  <c r="AG125" i="31"/>
  <c r="A126" i="31"/>
  <c r="BM125" i="31"/>
  <c r="AC125" i="31"/>
  <c r="U125" i="31"/>
  <c r="BK125" i="31"/>
  <c r="AE125" i="31"/>
  <c r="S125" i="31"/>
  <c r="W125" i="31"/>
  <c r="AR125" i="32"/>
  <c r="BO123" i="54"/>
  <c r="BF121" i="28"/>
  <c r="W123" i="54"/>
  <c r="C123" i="28"/>
  <c r="H123" i="28"/>
  <c r="N123" i="28"/>
  <c r="L124" i="31"/>
  <c r="D124" i="31"/>
  <c r="Q124" i="31"/>
  <c r="CM122" i="28"/>
  <c r="CC123" i="28"/>
  <c r="BW122" i="28"/>
  <c r="F125" i="32"/>
  <c r="O123" i="54"/>
  <c r="AO123" i="54"/>
  <c r="C125" i="32"/>
  <c r="AR123" i="31"/>
  <c r="AM123" i="31"/>
  <c r="AN123" i="28"/>
  <c r="S123" i="54"/>
  <c r="AN124" i="31"/>
  <c r="J124" i="31"/>
  <c r="K124" i="31" s="1"/>
  <c r="B124" i="31"/>
  <c r="C124" i="31" s="1"/>
  <c r="O124" i="31"/>
  <c r="CA123" i="28"/>
  <c r="AV122" i="31"/>
  <c r="AM122" i="26"/>
  <c r="AQ125" i="32"/>
  <c r="H122" i="26"/>
  <c r="D122" i="26"/>
  <c r="K122" i="26"/>
  <c r="A124" i="26"/>
  <c r="AM123" i="26"/>
  <c r="AO123" i="26"/>
  <c r="C123" i="26"/>
  <c r="AW123" i="26"/>
  <c r="AY122" i="28"/>
  <c r="BC122" i="28"/>
  <c r="AW122" i="28"/>
  <c r="N122" i="28"/>
  <c r="AM121" i="28"/>
  <c r="BE123" i="54"/>
  <c r="BD121" i="28"/>
  <c r="W125" i="32"/>
  <c r="M125" i="32"/>
  <c r="N125" i="32" s="1"/>
  <c r="V125" i="32"/>
  <c r="J125" i="32"/>
  <c r="K125" i="32" s="1"/>
  <c r="BE121" i="28"/>
  <c r="BK124" i="31"/>
  <c r="BG121" i="28"/>
  <c r="U121" i="26"/>
  <c r="BI123" i="28"/>
  <c r="AP123" i="31"/>
  <c r="AI123" i="31"/>
  <c r="AZ122" i="28"/>
  <c r="BD122" i="28" s="1"/>
  <c r="AK122" i="28"/>
  <c r="AA123" i="28"/>
  <c r="M122" i="26"/>
  <c r="AU123" i="31"/>
  <c r="AW123" i="54"/>
  <c r="CA123" i="54"/>
  <c r="H122" i="28"/>
  <c r="Q123" i="28"/>
  <c r="AQ121" i="28"/>
  <c r="AK124" i="31"/>
  <c r="BA122" i="28"/>
  <c r="BE122" i="28" s="1"/>
  <c r="AO122" i="28"/>
  <c r="BK122" i="28"/>
  <c r="G125" i="32"/>
  <c r="C122" i="26"/>
  <c r="L123" i="28"/>
  <c r="CG123" i="28"/>
  <c r="AU126" i="32" l="1"/>
  <c r="V124" i="28"/>
  <c r="AT126" i="32"/>
  <c r="AE122" i="26"/>
  <c r="AA124" i="28"/>
  <c r="O125" i="32"/>
  <c r="AL126" i="32"/>
  <c r="CK124" i="28"/>
  <c r="CC124" i="28"/>
  <c r="AH125" i="31"/>
  <c r="AI125" i="31" s="1"/>
  <c r="AC122" i="26"/>
  <c r="AG122" i="26" s="1"/>
  <c r="C126" i="32"/>
  <c r="F126" i="32"/>
  <c r="AQ124" i="31"/>
  <c r="AU124" i="31" s="1"/>
  <c r="AY125" i="31"/>
  <c r="G125" i="31"/>
  <c r="AQ122" i="28"/>
  <c r="AU123" i="26"/>
  <c r="S123" i="28"/>
  <c r="H123" i="26"/>
  <c r="I123" i="26" s="1"/>
  <c r="D123" i="26"/>
  <c r="E123" i="26" s="1"/>
  <c r="Y125" i="31"/>
  <c r="BO124" i="28"/>
  <c r="AN124" i="28"/>
  <c r="BM124" i="28"/>
  <c r="AB122" i="26"/>
  <c r="AF122" i="26" s="1"/>
  <c r="AF121" i="26"/>
  <c r="AG121" i="26"/>
  <c r="AY123" i="26"/>
  <c r="W126" i="32"/>
  <c r="M126" i="32"/>
  <c r="N126" i="32" s="1"/>
  <c r="AA126" i="32"/>
  <c r="X123" i="26"/>
  <c r="E122" i="26"/>
  <c r="BA123" i="28"/>
  <c r="AQ123" i="28"/>
  <c r="AO123" i="28"/>
  <c r="E124" i="31"/>
  <c r="T125" i="32"/>
  <c r="BG122" i="28"/>
  <c r="S123" i="26"/>
  <c r="V123" i="26"/>
  <c r="J125" i="31"/>
  <c r="K125" i="31" s="1"/>
  <c r="B125" i="31"/>
  <c r="O125" i="31"/>
  <c r="BK126" i="31"/>
  <c r="AC126" i="31"/>
  <c r="AG126" i="31"/>
  <c r="BG126" i="31"/>
  <c r="U126" i="31"/>
  <c r="W126" i="31"/>
  <c r="AE126" i="31"/>
  <c r="BI126" i="31"/>
  <c r="S126" i="31"/>
  <c r="G126" i="31"/>
  <c r="BM126" i="31"/>
  <c r="Y126" i="31"/>
  <c r="BK124" i="28"/>
  <c r="AJ124" i="28"/>
  <c r="BI124" i="28"/>
  <c r="AV124" i="28"/>
  <c r="BU124" i="28"/>
  <c r="BM124" i="54"/>
  <c r="AY125" i="54"/>
  <c r="E125" i="54"/>
  <c r="BO125" i="54"/>
  <c r="BY125" i="54"/>
  <c r="Q125" i="54"/>
  <c r="CC125" i="54"/>
  <c r="AO125" i="54"/>
  <c r="AI125" i="54"/>
  <c r="O125" i="54"/>
  <c r="AS125" i="54"/>
  <c r="G125" i="54"/>
  <c r="BQ125" i="54"/>
  <c r="S125" i="54"/>
  <c r="CG125" i="54"/>
  <c r="AG125" i="54"/>
  <c r="BS125" i="54"/>
  <c r="AE125" i="54"/>
  <c r="BW125" i="54"/>
  <c r="AK125" i="54"/>
  <c r="Y125" i="54"/>
  <c r="BE125" i="54"/>
  <c r="CE125" i="54"/>
  <c r="I125" i="54"/>
  <c r="AW125" i="54"/>
  <c r="BG125" i="54"/>
  <c r="CI125" i="54"/>
  <c r="BM125" i="54"/>
  <c r="BI125" i="54"/>
  <c r="U125" i="54"/>
  <c r="BA125" i="54"/>
  <c r="BK125" i="54"/>
  <c r="BC125" i="54"/>
  <c r="AQ125" i="54"/>
  <c r="CM125" i="54"/>
  <c r="CK125" i="54"/>
  <c r="AM125" i="54"/>
  <c r="M125" i="54"/>
  <c r="AA125" i="54"/>
  <c r="AU125" i="54"/>
  <c r="AC125" i="54"/>
  <c r="K125" i="54"/>
  <c r="W125" i="54"/>
  <c r="C125" i="54"/>
  <c r="BU125" i="54"/>
  <c r="CA125" i="54"/>
  <c r="U124" i="54"/>
  <c r="AW124" i="54"/>
  <c r="AQ126" i="32"/>
  <c r="AD126" i="32"/>
  <c r="AM122" i="28"/>
  <c r="AL125" i="31"/>
  <c r="BC125" i="31"/>
  <c r="L125" i="31"/>
  <c r="M125" i="31" s="1"/>
  <c r="D125" i="31"/>
  <c r="E125" i="31" s="1"/>
  <c r="Q125" i="31"/>
  <c r="AF124" i="28"/>
  <c r="AW123" i="31"/>
  <c r="AD122" i="26"/>
  <c r="AH122" i="26" s="1"/>
  <c r="Q126" i="32"/>
  <c r="G126" i="32"/>
  <c r="C124" i="28"/>
  <c r="M123" i="26"/>
  <c r="A125" i="26"/>
  <c r="M124" i="26"/>
  <c r="AW124" i="26"/>
  <c r="AO124" i="26"/>
  <c r="AS124" i="26"/>
  <c r="Q124" i="26"/>
  <c r="AY124" i="26"/>
  <c r="O124" i="26"/>
  <c r="AU124" i="26"/>
  <c r="C124" i="26"/>
  <c r="AT123" i="31"/>
  <c r="AJ125" i="31"/>
  <c r="BA125" i="31"/>
  <c r="AR124" i="28"/>
  <c r="BS124" i="28"/>
  <c r="AJ125" i="32"/>
  <c r="AP124" i="31"/>
  <c r="AT124" i="31" s="1"/>
  <c r="AR124" i="31"/>
  <c r="AV124" i="31" s="1"/>
  <c r="P126" i="32"/>
  <c r="D126" i="32"/>
  <c r="AN125" i="31"/>
  <c r="BE125" i="31"/>
  <c r="T123" i="26"/>
  <c r="AK123" i="26"/>
  <c r="Z123" i="26"/>
  <c r="K123" i="26"/>
  <c r="BI125" i="31"/>
  <c r="CG124" i="28"/>
  <c r="CA124" i="28"/>
  <c r="BY124" i="28"/>
  <c r="O123" i="26"/>
  <c r="Q123" i="26"/>
  <c r="AS124" i="31"/>
  <c r="AW124" i="31" s="1"/>
  <c r="AO124" i="31"/>
  <c r="AV123" i="31"/>
  <c r="E123" i="28"/>
  <c r="E124" i="28"/>
  <c r="S124" i="28"/>
  <c r="L125" i="28"/>
  <c r="BK124" i="54"/>
  <c r="BK123" i="28"/>
  <c r="AQ123" i="26"/>
  <c r="BO123" i="28"/>
  <c r="BS123" i="28"/>
  <c r="AI126" i="32"/>
  <c r="AA125" i="31"/>
  <c r="I124" i="31"/>
  <c r="AH121" i="26"/>
  <c r="AZ123" i="28"/>
  <c r="AM123" i="28"/>
  <c r="AK123" i="28"/>
  <c r="AU122" i="28"/>
  <c r="AU123" i="28"/>
  <c r="BB123" i="28"/>
  <c r="AS123" i="28"/>
  <c r="G123" i="26"/>
  <c r="G122" i="26"/>
  <c r="AS123" i="26"/>
  <c r="I122" i="26"/>
  <c r="M124" i="31"/>
  <c r="N124" i="28"/>
  <c r="L124" i="28"/>
  <c r="L125" i="32"/>
  <c r="AY123" i="28"/>
  <c r="BC123" i="28"/>
  <c r="BG123" i="28" s="1"/>
  <c r="AW123" i="28"/>
  <c r="AI122" i="26"/>
  <c r="C125" i="31"/>
  <c r="J126" i="32"/>
  <c r="K126" i="32" s="1"/>
  <c r="T126" i="32"/>
  <c r="V126" i="32"/>
  <c r="AS125" i="31" l="1"/>
  <c r="AA126" i="31"/>
  <c r="T124" i="26"/>
  <c r="AQ127" i="32"/>
  <c r="CA125" i="28"/>
  <c r="V124" i="26"/>
  <c r="AP125" i="31"/>
  <c r="AT125" i="31" s="1"/>
  <c r="S125" i="28"/>
  <c r="AO125" i="31"/>
  <c r="X124" i="26"/>
  <c r="AK124" i="26"/>
  <c r="V125" i="28"/>
  <c r="AV125" i="28"/>
  <c r="BW125" i="28"/>
  <c r="BU125" i="28"/>
  <c r="Q125" i="28"/>
  <c r="AB123" i="26"/>
  <c r="U123" i="26"/>
  <c r="O125" i="26"/>
  <c r="AY125" i="26"/>
  <c r="AW125" i="26"/>
  <c r="C125" i="26"/>
  <c r="M125" i="26"/>
  <c r="S125" i="26"/>
  <c r="K125" i="26"/>
  <c r="AU125" i="26"/>
  <c r="AS125" i="26"/>
  <c r="C13" i="39"/>
  <c r="AU127" i="32"/>
  <c r="AT127" i="32"/>
  <c r="BC124" i="28"/>
  <c r="BG124" i="28" s="1"/>
  <c r="AY124" i="28"/>
  <c r="AW124" i="28"/>
  <c r="AL126" i="31"/>
  <c r="AM126" i="31" s="1"/>
  <c r="BC126" i="31"/>
  <c r="AB126" i="32"/>
  <c r="K124" i="26"/>
  <c r="CG125" i="28"/>
  <c r="J127" i="32"/>
  <c r="K127" i="32" s="1"/>
  <c r="T127" i="32"/>
  <c r="S127" i="32"/>
  <c r="AE126" i="32"/>
  <c r="BW124" i="28"/>
  <c r="AA125" i="28"/>
  <c r="H125" i="28"/>
  <c r="N125" i="28"/>
  <c r="CI125" i="28"/>
  <c r="CI124" i="28"/>
  <c r="AJ126" i="32"/>
  <c r="C127" i="32"/>
  <c r="L126" i="31"/>
  <c r="M126" i="31" s="1"/>
  <c r="D126" i="31"/>
  <c r="E126" i="31" s="1"/>
  <c r="Q126" i="31"/>
  <c r="AN126" i="31"/>
  <c r="BE126" i="31"/>
  <c r="BE123" i="28"/>
  <c r="BA124" i="28"/>
  <c r="BE124" i="28" s="1"/>
  <c r="AQ124" i="28"/>
  <c r="AO124" i="28"/>
  <c r="O126" i="32"/>
  <c r="CM125" i="28"/>
  <c r="CK125" i="28"/>
  <c r="CE125" i="28"/>
  <c r="CC125" i="28"/>
  <c r="D124" i="26"/>
  <c r="H124" i="26"/>
  <c r="I124" i="26" s="1"/>
  <c r="AM127" i="32"/>
  <c r="AL127" i="32"/>
  <c r="AR127" i="32"/>
  <c r="AR126" i="32"/>
  <c r="AZ124" i="28"/>
  <c r="BD124" i="28" s="1"/>
  <c r="AM124" i="28"/>
  <c r="AK124" i="28"/>
  <c r="AH126" i="31"/>
  <c r="AY126" i="31"/>
  <c r="BD123" i="28"/>
  <c r="I125" i="31"/>
  <c r="BO125" i="28"/>
  <c r="AN125" i="28"/>
  <c r="BM125" i="28"/>
  <c r="L126" i="32"/>
  <c r="AJ127" i="32"/>
  <c r="AI127" i="32"/>
  <c r="AJ126" i="31"/>
  <c r="AK126" i="31" s="1"/>
  <c r="BA126" i="31"/>
  <c r="I126" i="31"/>
  <c r="AM124" i="26"/>
  <c r="H124" i="28"/>
  <c r="BF123" i="28"/>
  <c r="AF125" i="28"/>
  <c r="E125" i="28"/>
  <c r="BB124" i="28"/>
  <c r="BF124" i="28" s="1"/>
  <c r="AS124" i="28"/>
  <c r="M127" i="32"/>
  <c r="N127" i="32" s="1"/>
  <c r="W127" i="32"/>
  <c r="V127" i="32"/>
  <c r="AW125" i="31"/>
  <c r="AC123" i="26"/>
  <c r="W124" i="26"/>
  <c r="W123" i="26"/>
  <c r="Z124" i="26"/>
  <c r="AQ124" i="26"/>
  <c r="AE127" i="32"/>
  <c r="AD127" i="32"/>
  <c r="AB127" i="32"/>
  <c r="AA127" i="32"/>
  <c r="AR125" i="31"/>
  <c r="AV125" i="31" s="1"/>
  <c r="AM125" i="31"/>
  <c r="J126" i="31"/>
  <c r="K126" i="31" s="1"/>
  <c r="B126" i="31"/>
  <c r="C126" i="31" s="1"/>
  <c r="O126" i="31"/>
  <c r="AD123" i="26"/>
  <c r="Y123" i="26"/>
  <c r="Y124" i="26"/>
  <c r="U124" i="26"/>
  <c r="BY125" i="28"/>
  <c r="AE123" i="26"/>
  <c r="AA123" i="26"/>
  <c r="AR125" i="28"/>
  <c r="BS125" i="28"/>
  <c r="BQ125" i="28"/>
  <c r="BK125" i="28"/>
  <c r="AJ125" i="28"/>
  <c r="BI125" i="28"/>
  <c r="J123" i="28"/>
  <c r="J124" i="28"/>
  <c r="J125" i="28"/>
  <c r="AQ125" i="31"/>
  <c r="AU125" i="31" s="1"/>
  <c r="AK125" i="31"/>
  <c r="F127" i="32"/>
  <c r="S124" i="26"/>
  <c r="C125" i="28"/>
  <c r="AE124" i="26" l="1"/>
  <c r="Z125" i="26"/>
  <c r="AA125" i="26" s="1"/>
  <c r="Q125" i="26"/>
  <c r="AQ125" i="26"/>
  <c r="AA124" i="26"/>
  <c r="AS126" i="31"/>
  <c r="AW126" i="31" s="1"/>
  <c r="AD124" i="26"/>
  <c r="AH124" i="26" s="1"/>
  <c r="E124" i="26"/>
  <c r="A47" i="55"/>
  <c r="A59" i="55"/>
  <c r="A49" i="55"/>
  <c r="A52" i="55"/>
  <c r="A48" i="55"/>
  <c r="A58" i="55"/>
  <c r="A55" i="55"/>
  <c r="A56" i="55"/>
  <c r="A50" i="55"/>
  <c r="A53" i="55"/>
  <c r="A54" i="55"/>
  <c r="A51" i="55"/>
  <c r="A57" i="55"/>
  <c r="AG123" i="26"/>
  <c r="BB125" i="28"/>
  <c r="BF125" i="28" s="1"/>
  <c r="AU125" i="28"/>
  <c r="AS125" i="28"/>
  <c r="AQ125" i="28"/>
  <c r="BA125" i="28"/>
  <c r="BE125" i="28" s="1"/>
  <c r="AO125" i="28"/>
  <c r="P127" i="32"/>
  <c r="L127" i="32" s="1"/>
  <c r="D127" i="32"/>
  <c r="G125" i="26"/>
  <c r="G124" i="26"/>
  <c r="AH123" i="26"/>
  <c r="AB124" i="26"/>
  <c r="AF124" i="26" s="1"/>
  <c r="AR126" i="31"/>
  <c r="AV126" i="31" s="1"/>
  <c r="AF123" i="26"/>
  <c r="AQ126" i="31"/>
  <c r="AU126" i="31" s="1"/>
  <c r="Q127" i="32"/>
  <c r="O127" i="32" s="1"/>
  <c r="G127" i="32"/>
  <c r="T125" i="26"/>
  <c r="AK125" i="26"/>
  <c r="V125" i="26"/>
  <c r="AM125" i="26"/>
  <c r="H125" i="26"/>
  <c r="I125" i="26" s="1"/>
  <c r="D125" i="26"/>
  <c r="E125" i="26" s="1"/>
  <c r="X125" i="26"/>
  <c r="AO125" i="26"/>
  <c r="AO126" i="31"/>
  <c r="AM125" i="28"/>
  <c r="AZ125" i="28"/>
  <c r="BD125" i="28" s="1"/>
  <c r="AK125" i="28"/>
  <c r="AI123" i="26"/>
  <c r="AI124" i="26"/>
  <c r="AU124" i="28"/>
  <c r="AP126" i="31"/>
  <c r="AT126" i="31" s="1"/>
  <c r="AI126" i="31"/>
  <c r="AC124" i="26"/>
  <c r="AG124" i="26" s="1"/>
  <c r="BC125" i="28"/>
  <c r="BG125" i="28" s="1"/>
  <c r="AY125" i="28"/>
  <c r="AW125" i="28"/>
  <c r="AC125" i="26" l="1"/>
  <c r="AG125" i="26" s="1"/>
  <c r="W125" i="26"/>
  <c r="AD125" i="26"/>
  <c r="AH125" i="26" s="1"/>
  <c r="Y125" i="26"/>
  <c r="AB125" i="26"/>
  <c r="AF125" i="26" s="1"/>
  <c r="U125" i="26"/>
  <c r="AE125" i="26"/>
  <c r="AI125" i="26" s="1"/>
  <c r="U47" i="60" l="1"/>
  <c r="U83" i="58"/>
  <c r="U11" i="60"/>
  <c r="U11" i="58"/>
  <c r="U30" i="60" l="1"/>
  <c r="U28" i="58" l="1"/>
  <c r="U31" i="58" s="1"/>
  <c r="U48" i="58"/>
  <c r="R58" i="43" l="1" a="1"/>
  <c r="R58" i="43" s="1"/>
  <c r="T58" i="43" s="1"/>
  <c r="L58" i="43" a="1"/>
  <c r="L58" i="43" s="1"/>
  <c r="N58" i="43" s="1"/>
  <c r="L57" i="43" l="1" a="1"/>
  <c r="L57" i="43" s="1"/>
  <c r="N57" i="43" s="1"/>
  <c r="L55" i="43" a="1"/>
  <c r="L55" i="43" s="1"/>
  <c r="N55" i="43" s="1"/>
  <c r="L54" i="43" a="1"/>
  <c r="L54" i="43" s="1"/>
  <c r="N54" i="43" s="1"/>
  <c r="L56" i="43" a="1"/>
  <c r="L56" i="43" s="1"/>
  <c r="N56" i="43" s="1"/>
  <c r="R56" i="43" a="1"/>
  <c r="R56" i="43" s="1"/>
  <c r="T56" i="43" s="1"/>
  <c r="R55" i="43" a="1"/>
  <c r="R55" i="43" s="1"/>
  <c r="T55" i="43" s="1"/>
  <c r="R57" i="43" a="1"/>
  <c r="R57" i="43" s="1"/>
  <c r="T57" i="43" s="1"/>
  <c r="R54" i="43" a="1"/>
  <c r="R54" i="43" s="1"/>
  <c r="T54" i="43" s="1"/>
  <c r="L51" i="43" l="1" a="1"/>
  <c r="L51" i="43" s="1"/>
  <c r="N51" i="43" s="1"/>
  <c r="L50" i="43" a="1"/>
  <c r="L50" i="43" s="1"/>
  <c r="N50" i="43" s="1"/>
  <c r="L52" i="43" a="1"/>
  <c r="L52" i="43" s="1"/>
  <c r="N52" i="43" s="1"/>
  <c r="L53" i="43" a="1"/>
  <c r="L53" i="43" s="1"/>
  <c r="N53" i="43" s="1"/>
  <c r="R52" i="43" a="1"/>
  <c r="R52" i="43" s="1"/>
  <c r="T52" i="43" s="1"/>
  <c r="R51" i="43" a="1"/>
  <c r="R51" i="43" s="1"/>
  <c r="T51" i="43" s="1"/>
  <c r="R50" i="43" a="1"/>
  <c r="R50" i="43" s="1"/>
  <c r="T50" i="43" s="1"/>
  <c r="R53" i="43" a="1"/>
  <c r="R53" i="43" s="1"/>
  <c r="T53" i="43" s="1"/>
  <c r="L48" i="43" l="1" a="1"/>
  <c r="L48" i="43" s="1"/>
  <c r="N48" i="43" s="1"/>
  <c r="L46" i="43" a="1"/>
  <c r="L46" i="43" s="1"/>
  <c r="N46" i="43" s="1"/>
  <c r="L49" i="43" a="1"/>
  <c r="L49" i="43" s="1"/>
  <c r="N49" i="43" s="1"/>
  <c r="L47" i="43" a="1"/>
  <c r="L47" i="43" s="1"/>
  <c r="N47" i="43" s="1"/>
  <c r="R47" i="43" a="1"/>
  <c r="R47" i="43" s="1"/>
  <c r="T47" i="43" s="1"/>
  <c r="R49" i="43" a="1"/>
  <c r="R49" i="43" s="1"/>
  <c r="T49" i="43" s="1"/>
  <c r="R46" i="43" a="1"/>
  <c r="R46" i="43" s="1"/>
  <c r="T46" i="43" s="1"/>
  <c r="R48" i="43" a="1"/>
  <c r="R48" i="43" s="1"/>
  <c r="T48" i="43" s="1"/>
  <c r="L42" i="43" l="1" a="1"/>
  <c r="L42" i="43" s="1"/>
  <c r="N42" i="43" s="1"/>
  <c r="L45" i="43" a="1"/>
  <c r="L45" i="43" s="1"/>
  <c r="N45" i="43" s="1"/>
  <c r="L44" i="43" a="1"/>
  <c r="L44" i="43" s="1"/>
  <c r="N44" i="43" s="1"/>
  <c r="L43" i="43" a="1"/>
  <c r="L43" i="43" s="1"/>
  <c r="N43" i="43" s="1"/>
  <c r="R44" i="43" a="1"/>
  <c r="R44" i="43" s="1"/>
  <c r="T44" i="43" s="1"/>
  <c r="R45" i="43" a="1"/>
  <c r="R45" i="43" s="1"/>
  <c r="T45" i="43" s="1"/>
  <c r="R43" i="43" a="1"/>
  <c r="R43" i="43" s="1"/>
  <c r="T43" i="43" s="1"/>
  <c r="R42" i="43" a="1"/>
  <c r="R42" i="43" s="1"/>
  <c r="T42" i="43" s="1"/>
  <c r="L38" i="43" l="1" a="1"/>
  <c r="L38" i="43" s="1"/>
  <c r="N38" i="43" s="1"/>
  <c r="L39" i="43" a="1"/>
  <c r="L39" i="43" s="1"/>
  <c r="N39" i="43" s="1"/>
  <c r="L41" i="43" a="1"/>
  <c r="L41" i="43" s="1"/>
  <c r="N41" i="43" s="1"/>
  <c r="L40" i="43" a="1"/>
  <c r="L40" i="43" s="1"/>
  <c r="N40" i="43" s="1"/>
  <c r="R39" i="43" a="1"/>
  <c r="R39" i="43" s="1"/>
  <c r="T39" i="43" s="1"/>
  <c r="R38" i="43" a="1"/>
  <c r="R38" i="43" s="1"/>
  <c r="T38" i="43" s="1"/>
  <c r="R41" i="43" a="1"/>
  <c r="R41" i="43" s="1"/>
  <c r="T41" i="43" s="1"/>
  <c r="R40" i="43" a="1"/>
  <c r="R40" i="43" s="1"/>
  <c r="T40" i="43" s="1"/>
  <c r="L36" i="43" l="1" a="1"/>
  <c r="L36" i="43" s="1"/>
  <c r="N36" i="43" s="1"/>
  <c r="L34" i="43" a="1"/>
  <c r="L34" i="43" s="1"/>
  <c r="N34" i="43" s="1"/>
  <c r="L37" i="43" a="1"/>
  <c r="L37" i="43" s="1"/>
  <c r="N37" i="43" s="1"/>
  <c r="L35" i="43" a="1"/>
  <c r="L35" i="43" s="1"/>
  <c r="N35" i="43" s="1"/>
  <c r="R37" i="43" a="1"/>
  <c r="R36" i="43" a="1"/>
  <c r="R36" i="43" s="1"/>
  <c r="T36" i="43" s="1"/>
  <c r="R34" i="43" a="1"/>
  <c r="R34" i="43" s="1"/>
  <c r="T34" i="43" s="1"/>
  <c r="R35" i="43" a="1"/>
  <c r="R35" i="43" s="1"/>
  <c r="T35" i="43" s="1"/>
  <c r="L33" i="43" l="1" a="1"/>
  <c r="L33" i="43" s="1"/>
  <c r="N33" i="43" s="1"/>
  <c r="L30" i="43" a="1"/>
  <c r="L30" i="43" s="1"/>
  <c r="N30" i="43" s="1"/>
  <c r="L31" i="43" a="1"/>
  <c r="L31" i="43" s="1"/>
  <c r="N31" i="43" s="1"/>
  <c r="L32" i="43" a="1"/>
  <c r="L32" i="43" s="1"/>
  <c r="N32" i="43" s="1"/>
  <c r="R37" i="43"/>
  <c r="T37" i="43" s="1"/>
  <c r="R32" i="43" a="1"/>
  <c r="R32" i="43" s="1"/>
  <c r="T32" i="43" s="1"/>
  <c r="R33" i="43" a="1"/>
  <c r="R33" i="43" s="1"/>
  <c r="T33" i="43" s="1"/>
  <c r="R30" i="43" a="1"/>
  <c r="R30" i="43" s="1"/>
  <c r="T30" i="43" s="1"/>
  <c r="R31" i="43" a="1"/>
  <c r="R31" i="43" s="1"/>
  <c r="T31" i="43" s="1"/>
  <c r="R28" i="43" l="1" a="1"/>
  <c r="R28" i="43" s="1"/>
  <c r="T28" i="43" s="1"/>
  <c r="R29" i="43" a="1"/>
  <c r="R29" i="43" s="1"/>
  <c r="T29" i="43" s="1"/>
  <c r="R27" i="43" a="1"/>
  <c r="R27" i="43" s="1"/>
  <c r="T27" i="43" s="1"/>
  <c r="R26" i="43" a="1"/>
  <c r="R26" i="43" s="1"/>
  <c r="T26" i="43" s="1"/>
  <c r="L27" i="43" a="1"/>
  <c r="L27" i="43" s="1"/>
  <c r="N27" i="43" s="1"/>
  <c r="L29" i="43" a="1"/>
  <c r="L29" i="43" s="1"/>
  <c r="N29" i="43" s="1"/>
  <c r="L26" i="43" a="1"/>
  <c r="L26" i="43" s="1"/>
  <c r="N26" i="43" s="1"/>
  <c r="L28" i="43" a="1"/>
  <c r="L28" i="43" s="1"/>
  <c r="N28" i="43" s="1"/>
  <c r="R25" i="43" l="1" a="1"/>
  <c r="R25" i="43" s="1"/>
  <c r="T25" i="43" s="1"/>
  <c r="R24" i="43" a="1"/>
  <c r="R24" i="43" s="1"/>
  <c r="T24" i="43" s="1"/>
  <c r="R23" i="43" a="1"/>
  <c r="R23" i="43" s="1"/>
  <c r="T23" i="43" s="1"/>
  <c r="R22" i="43" a="1"/>
  <c r="R22" i="43" s="1"/>
  <c r="T22" i="43" s="1"/>
  <c r="L22" i="43" a="1"/>
  <c r="L22" i="43" s="1"/>
  <c r="N22" i="43" s="1"/>
  <c r="L25" i="43" a="1"/>
  <c r="L25" i="43" s="1"/>
  <c r="N25" i="43" s="1"/>
  <c r="L23" i="43" a="1"/>
  <c r="L23" i="43" s="1"/>
  <c r="N23" i="43" s="1"/>
  <c r="L24" i="43" a="1"/>
  <c r="L24" i="43" s="1"/>
  <c r="N24" i="43" s="1"/>
  <c r="L21" i="43" l="1" a="1"/>
  <c r="L21" i="43" s="1"/>
  <c r="N21" i="43" s="1"/>
  <c r="L20" i="43" a="1"/>
  <c r="L20" i="43" s="1"/>
  <c r="N20" i="43" s="1"/>
  <c r="L18" i="43" a="1"/>
  <c r="L18" i="43" s="1"/>
  <c r="N18" i="43" s="1"/>
  <c r="L19" i="43" a="1"/>
  <c r="L19" i="43" s="1"/>
  <c r="N19" i="43" s="1"/>
  <c r="R20" i="43" a="1"/>
  <c r="R20" i="43" s="1"/>
  <c r="T20" i="43" s="1"/>
  <c r="R21" i="43" a="1"/>
  <c r="R21" i="43" s="1"/>
  <c r="T21" i="43" s="1"/>
  <c r="R19" i="43" a="1"/>
  <c r="R19" i="43" s="1"/>
  <c r="T19" i="43" s="1"/>
  <c r="R18" i="43" a="1"/>
  <c r="R18" i="43" s="1"/>
  <c r="T18" i="43" s="1"/>
  <c r="G48" i="59" l="1"/>
  <c r="G74" i="35"/>
  <c r="G54" i="59"/>
  <c r="G45" i="58"/>
  <c r="G73" i="59"/>
  <c r="G55" i="35"/>
  <c r="G49" i="35"/>
  <c r="G67" i="59"/>
  <c r="G34" i="60"/>
  <c r="G68" i="35"/>
  <c r="G52" i="58"/>
  <c r="F73" i="59"/>
  <c r="F74" i="35"/>
  <c r="F49" i="35"/>
  <c r="F54" i="59"/>
  <c r="F45" i="58"/>
  <c r="F34" i="60"/>
  <c r="F55" i="35"/>
  <c r="F67" i="59"/>
  <c r="F68" i="35"/>
  <c r="F48" i="59"/>
  <c r="F52" i="58"/>
  <c r="L17" i="43" a="1"/>
  <c r="L17" i="43" s="1"/>
  <c r="N17" i="43" s="1"/>
  <c r="L16" i="43" a="1"/>
  <c r="L16" i="43" s="1"/>
  <c r="N16" i="43" s="1"/>
  <c r="L14" i="43" a="1"/>
  <c r="L14" i="43" s="1"/>
  <c r="N14" i="43" s="1"/>
  <c r="L15" i="43" a="1"/>
  <c r="L15" i="43" s="1"/>
  <c r="N15" i="43" s="1"/>
  <c r="F89" i="35"/>
  <c r="F51" i="60"/>
  <c r="F94" i="59"/>
  <c r="F88" i="59"/>
  <c r="F95" i="35"/>
  <c r="F80" i="58"/>
  <c r="F87" i="58"/>
  <c r="G94" i="59"/>
  <c r="G88" i="59"/>
  <c r="G87" i="58"/>
  <c r="G80" i="58"/>
  <c r="G51" i="60"/>
  <c r="G95" i="35"/>
  <c r="G89" i="35"/>
  <c r="R14" i="43" a="1"/>
  <c r="R14" i="43" s="1"/>
  <c r="T14" i="43" s="1"/>
  <c r="R16" i="43" a="1"/>
  <c r="R16" i="43" s="1"/>
  <c r="T16" i="43" s="1"/>
  <c r="R15" i="43" a="1"/>
  <c r="R15" i="43" s="1"/>
  <c r="T15" i="43" s="1"/>
  <c r="R17" i="43" a="1"/>
  <c r="R17" i="43" s="1"/>
  <c r="T17" i="43" s="1"/>
  <c r="G35" i="35" l="1"/>
  <c r="F35" i="35"/>
  <c r="F35" i="59"/>
  <c r="F29" i="59"/>
  <c r="G35" i="59"/>
  <c r="G29" i="59"/>
  <c r="G29" i="35"/>
  <c r="F29" i="35"/>
  <c r="G16" i="35"/>
  <c r="F88" i="58"/>
  <c r="F14" i="58"/>
  <c r="F35" i="58"/>
  <c r="F53" i="58"/>
  <c r="F10" i="35"/>
  <c r="H55" i="35"/>
  <c r="H52" i="58"/>
  <c r="H73" i="59"/>
  <c r="H74" i="35"/>
  <c r="H54" i="59"/>
  <c r="H49" i="35"/>
  <c r="H48" i="59"/>
  <c r="H34" i="60"/>
  <c r="H68" i="35"/>
  <c r="H45" i="58"/>
  <c r="H67" i="59"/>
  <c r="J68" i="35"/>
  <c r="J45" i="58"/>
  <c r="J55" i="35"/>
  <c r="J74" i="35"/>
  <c r="J52" i="58"/>
  <c r="J54" i="59"/>
  <c r="J48" i="59"/>
  <c r="J67" i="59"/>
  <c r="J34" i="60"/>
  <c r="J49" i="35"/>
  <c r="J73" i="59"/>
  <c r="G88" i="58"/>
  <c r="F10" i="59"/>
  <c r="G10" i="35"/>
  <c r="K49" i="35"/>
  <c r="K48" i="59"/>
  <c r="K34" i="60"/>
  <c r="K54" i="59"/>
  <c r="K45" i="58"/>
  <c r="K67" i="59"/>
  <c r="K73" i="59"/>
  <c r="K55" i="35"/>
  <c r="K68" i="35"/>
  <c r="K74" i="35"/>
  <c r="K52" i="58"/>
  <c r="L13" i="43" a="1"/>
  <c r="L13" i="43" s="1"/>
  <c r="N13" i="43" s="1"/>
  <c r="L12" i="43" a="1"/>
  <c r="L12" i="43" s="1"/>
  <c r="N12" i="43" s="1"/>
  <c r="L6" i="43" a="1"/>
  <c r="L6" i="43" s="1"/>
  <c r="N6" i="43" s="1"/>
  <c r="L8" i="43" a="1"/>
  <c r="L8" i="43" s="1"/>
  <c r="N8" i="43" s="1"/>
  <c r="L10" i="43" a="1"/>
  <c r="L10" i="43" s="1"/>
  <c r="N10" i="43" s="1"/>
  <c r="L11" i="43" a="1"/>
  <c r="L11" i="43" s="1"/>
  <c r="N11" i="43" s="1"/>
  <c r="L9" i="43" a="1"/>
  <c r="L9" i="43" s="1"/>
  <c r="N9" i="43" s="1"/>
  <c r="L7" i="43" a="1"/>
  <c r="L7" i="43" s="1"/>
  <c r="N7" i="43" s="1"/>
  <c r="R7" i="43" a="1"/>
  <c r="R7" i="43" s="1"/>
  <c r="T7" i="43" s="1"/>
  <c r="R9" i="43" a="1"/>
  <c r="R9" i="43" s="1"/>
  <c r="T9" i="43" s="1"/>
  <c r="R8" i="43" a="1"/>
  <c r="R8" i="43" s="1"/>
  <c r="T8" i="43" s="1"/>
  <c r="R13" i="43" a="1"/>
  <c r="R13" i="43" s="1"/>
  <c r="T13" i="43" s="1"/>
  <c r="R11" i="43" a="1"/>
  <c r="R11" i="43" s="1"/>
  <c r="T11" i="43" s="1"/>
  <c r="R12" i="43" a="1"/>
  <c r="R12" i="43" s="1"/>
  <c r="T12" i="43" s="1"/>
  <c r="R6" i="43" a="1"/>
  <c r="R6" i="43" s="1"/>
  <c r="T6" i="43" s="1"/>
  <c r="R10" i="43" a="1"/>
  <c r="R10" i="43" s="1"/>
  <c r="T10" i="43" s="1"/>
  <c r="J80" i="58"/>
  <c r="J87" i="58"/>
  <c r="J88" i="59"/>
  <c r="J51" i="60"/>
  <c r="J95" i="35"/>
  <c r="J89" i="35"/>
  <c r="J94" i="59"/>
  <c r="F16" i="35"/>
  <c r="G14" i="58"/>
  <c r="G35" i="58"/>
  <c r="G53" i="58"/>
  <c r="G8" i="58"/>
  <c r="F27" i="62"/>
  <c r="G27" i="60"/>
  <c r="G28" i="58"/>
  <c r="K51" i="60"/>
  <c r="K94" i="59"/>
  <c r="K89" i="35"/>
  <c r="K88" i="59"/>
  <c r="K80" i="58"/>
  <c r="K95" i="35"/>
  <c r="K87" i="58"/>
  <c r="F14" i="60"/>
  <c r="G16" i="59"/>
  <c r="F44" i="60"/>
  <c r="E44" i="62"/>
  <c r="E47" i="62" s="1"/>
  <c r="I89" i="35"/>
  <c r="I80" i="58"/>
  <c r="I87" i="58"/>
  <c r="I51" i="60"/>
  <c r="I88" i="59"/>
  <c r="I94" i="59"/>
  <c r="I95" i="35"/>
  <c r="F27" i="60"/>
  <c r="F28" i="58"/>
  <c r="F8" i="58"/>
  <c r="E27" i="62"/>
  <c r="I52" i="58"/>
  <c r="I54" i="59"/>
  <c r="I45" i="58"/>
  <c r="I48" i="59"/>
  <c r="I34" i="60"/>
  <c r="I49" i="35"/>
  <c r="I73" i="59"/>
  <c r="I67" i="59"/>
  <c r="I55" i="35"/>
  <c r="I74" i="35"/>
  <c r="I68" i="35"/>
  <c r="F44" i="62"/>
  <c r="G44" i="60"/>
  <c r="H94" i="59"/>
  <c r="H51" i="60"/>
  <c r="H87" i="58"/>
  <c r="H95" i="35"/>
  <c r="H88" i="59"/>
  <c r="H89" i="35"/>
  <c r="H80" i="58"/>
  <c r="F16" i="59"/>
  <c r="G14" i="60"/>
  <c r="G10" i="59"/>
  <c r="F54" i="58" l="1"/>
  <c r="I35" i="59"/>
  <c r="K35" i="35"/>
  <c r="K29" i="59"/>
  <c r="H29" i="59"/>
  <c r="I29" i="59"/>
  <c r="H35" i="59"/>
  <c r="K35" i="59"/>
  <c r="K29" i="35"/>
  <c r="J29" i="59"/>
  <c r="H29" i="35"/>
  <c r="J35" i="59"/>
  <c r="J35" i="35"/>
  <c r="I29" i="35"/>
  <c r="J29" i="35"/>
  <c r="H35" i="35"/>
  <c r="I35" i="35"/>
  <c r="H16" i="35"/>
  <c r="I14" i="60"/>
  <c r="I16" i="35"/>
  <c r="H10" i="35"/>
  <c r="H10" i="59"/>
  <c r="J88" i="58"/>
  <c r="F89" i="58"/>
  <c r="H14" i="60"/>
  <c r="K88" i="58"/>
  <c r="F36" i="58"/>
  <c r="J16" i="59"/>
  <c r="I88" i="58"/>
  <c r="I35" i="58"/>
  <c r="I14" i="58"/>
  <c r="I53" i="58"/>
  <c r="F30" i="62"/>
  <c r="O49" i="35"/>
  <c r="O55" i="35"/>
  <c r="O73" i="59"/>
  <c r="O54" i="59"/>
  <c r="O52" i="58"/>
  <c r="O67" i="59"/>
  <c r="O68" i="35"/>
  <c r="O74" i="35"/>
  <c r="O34" i="60"/>
  <c r="O48" i="59"/>
  <c r="O45" i="58"/>
  <c r="R95" i="35"/>
  <c r="R80" i="58"/>
  <c r="R51" i="60"/>
  <c r="R87" i="58"/>
  <c r="R89" i="35"/>
  <c r="R88" i="59"/>
  <c r="R94" i="59"/>
  <c r="K28" i="58"/>
  <c r="K8" i="58"/>
  <c r="K27" i="60"/>
  <c r="J27" i="62"/>
  <c r="J8" i="58"/>
  <c r="J27" i="60"/>
  <c r="J28" i="58"/>
  <c r="I27" i="62"/>
  <c r="I30" i="62" s="1"/>
  <c r="G89" i="58"/>
  <c r="G8" i="60"/>
  <c r="G52" i="60" s="1"/>
  <c r="F8" i="62"/>
  <c r="G71" i="58"/>
  <c r="P80" i="58"/>
  <c r="P87" i="58"/>
  <c r="P88" i="59"/>
  <c r="P51" i="60"/>
  <c r="P95" i="35"/>
  <c r="P94" i="59"/>
  <c r="P89" i="35"/>
  <c r="J10" i="59"/>
  <c r="K53" i="58"/>
  <c r="K14" i="58"/>
  <c r="K35" i="58"/>
  <c r="H88" i="58"/>
  <c r="F47" i="62"/>
  <c r="I10" i="35"/>
  <c r="E30" i="62"/>
  <c r="K44" i="60"/>
  <c r="J44" i="62"/>
  <c r="N67" i="59"/>
  <c r="N68" i="35"/>
  <c r="N55" i="35"/>
  <c r="N49" i="35"/>
  <c r="N48" i="59"/>
  <c r="N74" i="35"/>
  <c r="N73" i="59"/>
  <c r="N34" i="60"/>
  <c r="N45" i="58"/>
  <c r="N52" i="58"/>
  <c r="N54" i="59"/>
  <c r="O80" i="58"/>
  <c r="O87" i="58"/>
  <c r="O89" i="35"/>
  <c r="O94" i="59"/>
  <c r="O95" i="35"/>
  <c r="O51" i="60"/>
  <c r="O88" i="59"/>
  <c r="K16" i="59"/>
  <c r="F18" i="58"/>
  <c r="N51" i="60"/>
  <c r="N95" i="35"/>
  <c r="N89" i="35"/>
  <c r="N87" i="58"/>
  <c r="N80" i="58"/>
  <c r="N88" i="59"/>
  <c r="N94" i="59"/>
  <c r="F71" i="58"/>
  <c r="F8" i="60"/>
  <c r="F35" i="60" s="1"/>
  <c r="E8" i="62"/>
  <c r="G54" i="58"/>
  <c r="G36" i="58"/>
  <c r="L74" i="35"/>
  <c r="L68" i="35"/>
  <c r="L52" i="58"/>
  <c r="L45" i="58"/>
  <c r="L55" i="35"/>
  <c r="L48" i="59"/>
  <c r="L73" i="59"/>
  <c r="L34" i="60"/>
  <c r="L54" i="59"/>
  <c r="L49" i="35"/>
  <c r="L67" i="59"/>
  <c r="Q80" i="58"/>
  <c r="Q87" i="58"/>
  <c r="Q51" i="60"/>
  <c r="Q88" i="59"/>
  <c r="Q89" i="35"/>
  <c r="Q94" i="59"/>
  <c r="Q95" i="35"/>
  <c r="K14" i="60"/>
  <c r="J53" i="58"/>
  <c r="J35" i="58"/>
  <c r="J14" i="58"/>
  <c r="H28" i="58"/>
  <c r="H27" i="60"/>
  <c r="G27" i="62"/>
  <c r="H8" i="58"/>
  <c r="G44" i="62"/>
  <c r="H44" i="60"/>
  <c r="H16" i="59"/>
  <c r="I10" i="59"/>
  <c r="F37" i="58"/>
  <c r="G37" i="58"/>
  <c r="G18" i="58"/>
  <c r="Q45" i="58"/>
  <c r="Q34" i="60"/>
  <c r="Q49" i="35"/>
  <c r="Q73" i="59"/>
  <c r="Q68" i="35"/>
  <c r="Q48" i="59"/>
  <c r="Q67" i="59"/>
  <c r="Q54" i="59"/>
  <c r="Q74" i="35"/>
  <c r="Q55" i="35"/>
  <c r="Q52" i="58"/>
  <c r="K16" i="35"/>
  <c r="K10" i="59"/>
  <c r="H53" i="58"/>
  <c r="H35" i="58"/>
  <c r="H14" i="58"/>
  <c r="M49" i="35"/>
  <c r="M73" i="59"/>
  <c r="M45" i="58"/>
  <c r="M68" i="35"/>
  <c r="M55" i="35"/>
  <c r="M67" i="59"/>
  <c r="M48" i="59"/>
  <c r="M54" i="59"/>
  <c r="M74" i="35"/>
  <c r="M52" i="58"/>
  <c r="M34" i="60"/>
  <c r="H27" i="62"/>
  <c r="H30" i="62" s="1"/>
  <c r="I27" i="60"/>
  <c r="I8" i="58"/>
  <c r="I28" i="58"/>
  <c r="I44" i="60"/>
  <c r="H44" i="62"/>
  <c r="P73" i="59"/>
  <c r="P55" i="35"/>
  <c r="P74" i="35"/>
  <c r="P49" i="35"/>
  <c r="P67" i="59"/>
  <c r="P68" i="35"/>
  <c r="P54" i="59"/>
  <c r="P48" i="59"/>
  <c r="P52" i="58"/>
  <c r="P45" i="58"/>
  <c r="P34" i="60"/>
  <c r="M88" i="59"/>
  <c r="M51" i="60"/>
  <c r="M89" i="35"/>
  <c r="M80" i="58"/>
  <c r="M94" i="59"/>
  <c r="M95" i="35"/>
  <c r="M87" i="58"/>
  <c r="K10" i="35"/>
  <c r="J10" i="35"/>
  <c r="I16" i="59"/>
  <c r="I44" i="62"/>
  <c r="I47" i="62" s="1"/>
  <c r="J44" i="60"/>
  <c r="R74" i="35"/>
  <c r="R54" i="59"/>
  <c r="R73" i="59"/>
  <c r="R68" i="35"/>
  <c r="R48" i="59"/>
  <c r="R67" i="59"/>
  <c r="R52" i="58"/>
  <c r="R49" i="35"/>
  <c r="R55" i="35"/>
  <c r="R34" i="60"/>
  <c r="R45" i="58"/>
  <c r="L87" i="58"/>
  <c r="L51" i="60"/>
  <c r="L95" i="35"/>
  <c r="L89" i="35"/>
  <c r="L80" i="58"/>
  <c r="L88" i="59"/>
  <c r="L94" i="59"/>
  <c r="J14" i="60"/>
  <c r="J16" i="35"/>
  <c r="J89" i="58" l="1"/>
  <c r="H54" i="58"/>
  <c r="K89" i="58"/>
  <c r="L10" i="59"/>
  <c r="H36" i="58"/>
  <c r="Q14" i="60"/>
  <c r="M29" i="59"/>
  <c r="L29" i="35"/>
  <c r="R35" i="35"/>
  <c r="N29" i="35"/>
  <c r="O29" i="59"/>
  <c r="R29" i="59"/>
  <c r="P35" i="59"/>
  <c r="N29" i="59"/>
  <c r="N35" i="59"/>
  <c r="L29" i="59"/>
  <c r="P29" i="59"/>
  <c r="M35" i="59"/>
  <c r="O35" i="59"/>
  <c r="L35" i="59"/>
  <c r="Q35" i="59"/>
  <c r="R35" i="59"/>
  <c r="Q29" i="59"/>
  <c r="Q29" i="35"/>
  <c r="M29" i="35"/>
  <c r="L35" i="35"/>
  <c r="R29" i="35"/>
  <c r="O35" i="35"/>
  <c r="P35" i="35"/>
  <c r="M35" i="35"/>
  <c r="Q35" i="35"/>
  <c r="O29" i="35"/>
  <c r="P29" i="35"/>
  <c r="N35" i="35"/>
  <c r="N16" i="59"/>
  <c r="L16" i="59"/>
  <c r="R16" i="35"/>
  <c r="Q16" i="35"/>
  <c r="L10" i="35"/>
  <c r="J36" i="58"/>
  <c r="K36" i="58"/>
  <c r="R14" i="60"/>
  <c r="Q16" i="59"/>
  <c r="G35" i="60"/>
  <c r="P16" i="35"/>
  <c r="M88" i="58"/>
  <c r="M16" i="59"/>
  <c r="R16" i="59"/>
  <c r="R88" i="58"/>
  <c r="N16" i="35"/>
  <c r="N14" i="60"/>
  <c r="T51" i="60"/>
  <c r="P53" i="58"/>
  <c r="P35" i="58"/>
  <c r="L53" i="58"/>
  <c r="L35" i="58"/>
  <c r="T52" i="58"/>
  <c r="N8" i="58"/>
  <c r="N44" i="60"/>
  <c r="M44" i="62"/>
  <c r="N10" i="35"/>
  <c r="P10" i="35"/>
  <c r="Q44" i="62"/>
  <c r="R44" i="60"/>
  <c r="L44" i="62"/>
  <c r="M44" i="60"/>
  <c r="P10" i="59"/>
  <c r="H47" i="62"/>
  <c r="I54" i="58"/>
  <c r="I71" i="58"/>
  <c r="H8" i="62"/>
  <c r="I8" i="60"/>
  <c r="I52" i="60" s="1"/>
  <c r="M14" i="60"/>
  <c r="M16" i="35"/>
  <c r="Q14" i="58"/>
  <c r="Q53" i="58"/>
  <c r="Q35" i="58"/>
  <c r="H37" i="58"/>
  <c r="N88" i="58"/>
  <c r="S51" i="60"/>
  <c r="N35" i="58"/>
  <c r="N53" i="58"/>
  <c r="N14" i="58"/>
  <c r="P16" i="59"/>
  <c r="O35" i="58"/>
  <c r="O14" i="58"/>
  <c r="O53" i="58"/>
  <c r="S52" i="58"/>
  <c r="G47" i="62"/>
  <c r="J18" i="58"/>
  <c r="L14" i="60"/>
  <c r="T34" i="60"/>
  <c r="N27" i="60"/>
  <c r="M27" i="62"/>
  <c r="N28" i="58"/>
  <c r="J30" i="62"/>
  <c r="S45" i="58"/>
  <c r="O8" i="58"/>
  <c r="N27" i="62"/>
  <c r="O27" i="60"/>
  <c r="O28" i="58"/>
  <c r="O16" i="59"/>
  <c r="R10" i="35"/>
  <c r="M14" i="58"/>
  <c r="M35" i="58"/>
  <c r="M53" i="58"/>
  <c r="M8" i="58"/>
  <c r="M27" i="60"/>
  <c r="M28" i="58"/>
  <c r="L27" i="62"/>
  <c r="Q10" i="35"/>
  <c r="E11" i="62"/>
  <c r="K18" i="58"/>
  <c r="P14" i="60"/>
  <c r="O10" i="59"/>
  <c r="R35" i="58"/>
  <c r="R53" i="58"/>
  <c r="R14" i="58"/>
  <c r="F52" i="60"/>
  <c r="F69" i="60"/>
  <c r="J37" i="58"/>
  <c r="K54" i="58"/>
  <c r="K8" i="60"/>
  <c r="K52" i="60" s="1"/>
  <c r="J8" i="62"/>
  <c r="K71" i="58"/>
  <c r="S34" i="60"/>
  <c r="O14" i="60"/>
  <c r="O16" i="35"/>
  <c r="L14" i="58"/>
  <c r="L88" i="58"/>
  <c r="M10" i="35"/>
  <c r="Q28" i="58"/>
  <c r="Q27" i="60"/>
  <c r="Q8" i="58"/>
  <c r="P27" i="62"/>
  <c r="H89" i="58"/>
  <c r="H8" i="60"/>
  <c r="G8" i="62"/>
  <c r="H71" i="58"/>
  <c r="Q88" i="58"/>
  <c r="T87" i="58"/>
  <c r="P14" i="58"/>
  <c r="P88" i="58"/>
  <c r="K37" i="58"/>
  <c r="I18" i="58"/>
  <c r="Q10" i="59"/>
  <c r="Q44" i="60"/>
  <c r="P44" i="62"/>
  <c r="L16" i="35"/>
  <c r="O88" i="58"/>
  <c r="S87" i="58"/>
  <c r="N10" i="59"/>
  <c r="P8" i="58"/>
  <c r="P44" i="60"/>
  <c r="O44" i="62"/>
  <c r="F11" i="62"/>
  <c r="J54" i="58"/>
  <c r="J71" i="58"/>
  <c r="I8" i="62"/>
  <c r="J8" i="60"/>
  <c r="J35" i="60" s="1"/>
  <c r="O10" i="35"/>
  <c r="I36" i="58"/>
  <c r="R10" i="59"/>
  <c r="L8" i="58"/>
  <c r="K44" i="62"/>
  <c r="L44" i="60"/>
  <c r="T80" i="58"/>
  <c r="R28" i="58"/>
  <c r="R8" i="58"/>
  <c r="R27" i="60"/>
  <c r="Q27" i="62"/>
  <c r="P28" i="58"/>
  <c r="O27" i="62"/>
  <c r="P27" i="60"/>
  <c r="I89" i="58"/>
  <c r="I37" i="58"/>
  <c r="M10" i="59"/>
  <c r="H18" i="58"/>
  <c r="G30" i="62"/>
  <c r="L28" i="58"/>
  <c r="K27" i="62"/>
  <c r="L27" i="60"/>
  <c r="S80" i="58"/>
  <c r="N44" i="62"/>
  <c r="O44" i="60"/>
  <c r="J47" i="62"/>
  <c r="G69" i="60"/>
  <c r="T45" i="58"/>
  <c r="L89" i="58" l="1"/>
  <c r="Q89" i="58"/>
  <c r="O89" i="58"/>
  <c r="N89" i="58"/>
  <c r="R54" i="58"/>
  <c r="S16" i="35"/>
  <c r="T16" i="35"/>
  <c r="S10" i="35"/>
  <c r="T10" i="35"/>
  <c r="I35" i="60"/>
  <c r="T27" i="60"/>
  <c r="J52" i="60"/>
  <c r="L54" i="58"/>
  <c r="L36" i="58"/>
  <c r="K35" i="60"/>
  <c r="T14" i="60"/>
  <c r="T44" i="60"/>
  <c r="P47" i="62"/>
  <c r="P18" i="58"/>
  <c r="Q54" i="58"/>
  <c r="P8" i="62"/>
  <c r="Q8" i="60"/>
  <c r="Q52" i="60" s="1"/>
  <c r="Q71" i="58"/>
  <c r="M54" i="58"/>
  <c r="M71" i="58"/>
  <c r="L8" i="62"/>
  <c r="M8" i="60"/>
  <c r="M35" i="60" s="1"/>
  <c r="S27" i="60"/>
  <c r="S35" i="58"/>
  <c r="S53" i="58"/>
  <c r="N36" i="58"/>
  <c r="L47" i="62"/>
  <c r="P36" i="58"/>
  <c r="K30" i="62"/>
  <c r="P30" i="62"/>
  <c r="O37" i="58"/>
  <c r="S27" i="62"/>
  <c r="S30" i="62" s="1"/>
  <c r="S44" i="60"/>
  <c r="J11" i="62"/>
  <c r="R36" i="58"/>
  <c r="N30" i="62"/>
  <c r="R27" i="62"/>
  <c r="R30" i="62" s="1"/>
  <c r="Q47" i="62"/>
  <c r="M47" i="62"/>
  <c r="T28" i="58"/>
  <c r="I11" i="62"/>
  <c r="P54" i="58"/>
  <c r="P8" i="60"/>
  <c r="P52" i="60" s="1"/>
  <c r="O8" i="62"/>
  <c r="P71" i="58"/>
  <c r="R18" i="58"/>
  <c r="R44" i="62"/>
  <c r="N47" i="62"/>
  <c r="K47" i="62"/>
  <c r="S88" i="58"/>
  <c r="Q37" i="58"/>
  <c r="L18" i="58"/>
  <c r="K69" i="60"/>
  <c r="M36" i="58"/>
  <c r="O54" i="58"/>
  <c r="S8" i="58"/>
  <c r="S54" i="58" s="1"/>
  <c r="O71" i="58"/>
  <c r="N8" i="62"/>
  <c r="O8" i="60"/>
  <c r="O35" i="60" s="1"/>
  <c r="O18" i="58"/>
  <c r="S14" i="58"/>
  <c r="M37" i="58"/>
  <c r="T35" i="58"/>
  <c r="T53" i="58"/>
  <c r="H69" i="60"/>
  <c r="Q18" i="58"/>
  <c r="Q30" i="62"/>
  <c r="O47" i="62"/>
  <c r="S44" i="62"/>
  <c r="M18" i="58"/>
  <c r="S28" i="58"/>
  <c r="O36" i="58"/>
  <c r="I69" i="60"/>
  <c r="G11" i="62"/>
  <c r="M30" i="62"/>
  <c r="R89" i="58"/>
  <c r="R71" i="58"/>
  <c r="Q8" i="62"/>
  <c r="R8" i="60"/>
  <c r="K8" i="62"/>
  <c r="L71" i="58"/>
  <c r="L8" i="60"/>
  <c r="L52" i="60" s="1"/>
  <c r="T88" i="58"/>
  <c r="S14" i="60"/>
  <c r="H52" i="60"/>
  <c r="H11" i="62"/>
  <c r="H35" i="60"/>
  <c r="T8" i="58"/>
  <c r="T89" i="58" s="1"/>
  <c r="P37" i="58"/>
  <c r="N18" i="58"/>
  <c r="L37" i="58"/>
  <c r="O30" i="62"/>
  <c r="R37" i="58"/>
  <c r="J69" i="60"/>
  <c r="P89" i="58"/>
  <c r="L30" i="62"/>
  <c r="N37" i="58"/>
  <c r="Q36" i="58"/>
  <c r="M89" i="58"/>
  <c r="N54" i="58"/>
  <c r="M8" i="62"/>
  <c r="N8" i="60"/>
  <c r="N35" i="60" s="1"/>
  <c r="N71" i="58"/>
  <c r="T14" i="58"/>
  <c r="Q35" i="60" l="1"/>
  <c r="T36" i="58"/>
  <c r="S8" i="62"/>
  <c r="O52" i="60"/>
  <c r="S8" i="60"/>
  <c r="S52" i="60" s="1"/>
  <c r="O69" i="60"/>
  <c r="N11" i="62"/>
  <c r="R8" i="62"/>
  <c r="R52" i="60"/>
  <c r="R69" i="60"/>
  <c r="S37" i="58"/>
  <c r="T54" i="58"/>
  <c r="T71" i="58"/>
  <c r="Q11" i="62"/>
  <c r="S47" i="62"/>
  <c r="S89" i="58"/>
  <c r="S71" i="58"/>
  <c r="O11" i="62"/>
  <c r="Q69" i="60"/>
  <c r="N69" i="60"/>
  <c r="T18" i="58"/>
  <c r="R47" i="62"/>
  <c r="P35" i="60"/>
  <c r="P69" i="60"/>
  <c r="P11" i="62"/>
  <c r="L35" i="60"/>
  <c r="L69" i="60"/>
  <c r="T8" i="60"/>
  <c r="R35" i="60"/>
  <c r="S18" i="58"/>
  <c r="M11" i="62"/>
  <c r="N52" i="60"/>
  <c r="S36" i="58"/>
  <c r="M52" i="60"/>
  <c r="M69" i="60"/>
  <c r="K11" i="62"/>
  <c r="T37" i="58"/>
  <c r="L11" i="62"/>
  <c r="S35" i="60" l="1"/>
  <c r="S11" i="62"/>
  <c r="S69" i="60"/>
  <c r="R11" i="62"/>
  <c r="T52" i="60"/>
  <c r="T69" i="60"/>
  <c r="T35" i="60"/>
  <c r="U58" i="43" a="1"/>
  <c r="U58" i="43" s="1"/>
  <c r="W58" i="43" s="1"/>
  <c r="O58" i="43" a="1"/>
  <c r="O58" i="43" s="1"/>
  <c r="Q58" i="43" s="1"/>
  <c r="O55" i="43" l="1" a="1"/>
  <c r="O55" i="43" s="1"/>
  <c r="Q55" i="43" s="1"/>
  <c r="O54" i="43" a="1"/>
  <c r="O54" i="43" s="1"/>
  <c r="Q54" i="43" s="1"/>
  <c r="O56" i="43" a="1"/>
  <c r="O56" i="43" s="1"/>
  <c r="Q56" i="43" s="1"/>
  <c r="O57" i="43" a="1"/>
  <c r="O57" i="43" s="1"/>
  <c r="Q57" i="43" s="1"/>
  <c r="U57" i="43" a="1"/>
  <c r="U57" i="43" s="1"/>
  <c r="W57" i="43" s="1"/>
  <c r="U56" i="43" a="1"/>
  <c r="U56" i="43" s="1"/>
  <c r="W56" i="43" s="1"/>
  <c r="U54" i="43" a="1"/>
  <c r="U54" i="43" s="1"/>
  <c r="W54" i="43" s="1"/>
  <c r="U55" i="43" a="1"/>
  <c r="U55" i="43" s="1"/>
  <c r="W55" i="43" s="1"/>
  <c r="O50" i="43" l="1" a="1"/>
  <c r="O50" i="43" s="1"/>
  <c r="Q50" i="43" s="1"/>
  <c r="O52" i="43" a="1"/>
  <c r="O52" i="43" s="1"/>
  <c r="Q52" i="43" s="1"/>
  <c r="O53" i="43" a="1"/>
  <c r="O53" i="43" s="1"/>
  <c r="Q53" i="43" s="1"/>
  <c r="O51" i="43" a="1"/>
  <c r="O51" i="43" s="1"/>
  <c r="Q51" i="43" s="1"/>
  <c r="U53" i="43" a="1"/>
  <c r="U53" i="43" s="1"/>
  <c r="W53" i="43" s="1"/>
  <c r="U50" i="43" a="1"/>
  <c r="U50" i="43" s="1"/>
  <c r="W50" i="43" s="1"/>
  <c r="U51" i="43" a="1"/>
  <c r="U51" i="43" s="1"/>
  <c r="W51" i="43" s="1"/>
  <c r="U52" i="43" a="1"/>
  <c r="U52" i="43" s="1"/>
  <c r="W52" i="43" s="1"/>
  <c r="O46" i="43" l="1" a="1"/>
  <c r="O46" i="43" s="1"/>
  <c r="Q46" i="43" s="1"/>
  <c r="O48" i="43" a="1"/>
  <c r="O48" i="43" s="1"/>
  <c r="Q48" i="43" s="1"/>
  <c r="O47" i="43" a="1"/>
  <c r="O47" i="43" s="1"/>
  <c r="Q47" i="43" s="1"/>
  <c r="O49" i="43" a="1"/>
  <c r="O49" i="43" s="1"/>
  <c r="Q49" i="43" s="1"/>
  <c r="U46" i="43" a="1"/>
  <c r="U46" i="43" s="1"/>
  <c r="W46" i="43" s="1"/>
  <c r="U49" i="43" a="1"/>
  <c r="U49" i="43" s="1"/>
  <c r="W49" i="43" s="1"/>
  <c r="U47" i="43" a="1"/>
  <c r="U47" i="43" s="1"/>
  <c r="W47" i="43" s="1"/>
  <c r="U48" i="43" a="1"/>
  <c r="U48" i="43" s="1"/>
  <c r="W48" i="43" s="1"/>
  <c r="O42" i="43" l="1" a="1"/>
  <c r="O42" i="43" s="1"/>
  <c r="Q42" i="43" s="1"/>
  <c r="O43" i="43" a="1"/>
  <c r="O43" i="43" s="1"/>
  <c r="Q43" i="43" s="1"/>
  <c r="O45" i="43" a="1"/>
  <c r="O45" i="43" s="1"/>
  <c r="Q45" i="43" s="1"/>
  <c r="O44" i="43" a="1"/>
  <c r="O44" i="43" s="1"/>
  <c r="Q44" i="43" s="1"/>
  <c r="U45" i="43" a="1"/>
  <c r="U45" i="43" s="1"/>
  <c r="W45" i="43" s="1"/>
  <c r="U44" i="43" a="1"/>
  <c r="U44" i="43" s="1"/>
  <c r="W44" i="43" s="1"/>
  <c r="U42" i="43" a="1"/>
  <c r="U42" i="43" s="1"/>
  <c r="W42" i="43" s="1"/>
  <c r="U43" i="43" a="1"/>
  <c r="U43" i="43" s="1"/>
  <c r="W43" i="43" s="1"/>
  <c r="O40" i="43" l="1" a="1"/>
  <c r="O40" i="43" s="1"/>
  <c r="Q40" i="43" s="1"/>
  <c r="O41" i="43" a="1"/>
  <c r="O41" i="43" s="1"/>
  <c r="Q41" i="43" s="1"/>
  <c r="O38" i="43" a="1"/>
  <c r="O38" i="43" s="1"/>
  <c r="Q38" i="43" s="1"/>
  <c r="O39" i="43" a="1"/>
  <c r="O39" i="43" s="1"/>
  <c r="Q39" i="43" s="1"/>
  <c r="U40" i="43" a="1"/>
  <c r="U40" i="43" s="1"/>
  <c r="W40" i="43" s="1"/>
  <c r="U38" i="43" a="1"/>
  <c r="U38" i="43" s="1"/>
  <c r="W38" i="43" s="1"/>
  <c r="U41" i="43" a="1"/>
  <c r="U41" i="43" s="1"/>
  <c r="W41" i="43" s="1"/>
  <c r="U39" i="43" a="1"/>
  <c r="U39" i="43" s="1"/>
  <c r="W39" i="43" s="1"/>
  <c r="O36" i="43" l="1" a="1"/>
  <c r="O36" i="43" s="1"/>
  <c r="Q36" i="43" s="1"/>
  <c r="O35" i="43" a="1"/>
  <c r="O35" i="43" s="1"/>
  <c r="Q35" i="43" s="1"/>
  <c r="O34" i="43" a="1"/>
  <c r="O34" i="43" s="1"/>
  <c r="Q34" i="43" s="1"/>
  <c r="O37" i="43" a="1"/>
  <c r="O37" i="43" s="1"/>
  <c r="Q37" i="43" s="1"/>
  <c r="U35" i="43" a="1"/>
  <c r="U35" i="43" s="1"/>
  <c r="W35" i="43" s="1"/>
  <c r="U37" i="43" a="1"/>
  <c r="U37" i="43" s="1"/>
  <c r="W37" i="43" s="1"/>
  <c r="U36" i="43" a="1"/>
  <c r="U36" i="43" s="1"/>
  <c r="W36" i="43" s="1"/>
  <c r="U34" i="43" a="1"/>
  <c r="U34" i="43" s="1"/>
  <c r="W34" i="43" s="1"/>
  <c r="O32" i="43" l="1" a="1"/>
  <c r="O32" i="43" s="1"/>
  <c r="Q32" i="43" s="1"/>
  <c r="O33" i="43" a="1"/>
  <c r="O33" i="43" s="1"/>
  <c r="Q33" i="43" s="1"/>
  <c r="O31" i="43" a="1"/>
  <c r="O31" i="43" s="1"/>
  <c r="Q31" i="43" s="1"/>
  <c r="O30" i="43" a="1"/>
  <c r="O30" i="43" s="1"/>
  <c r="Q30" i="43" s="1"/>
  <c r="U31" i="43" a="1"/>
  <c r="U31" i="43" s="1"/>
  <c r="W31" i="43" s="1"/>
  <c r="U33" i="43" a="1"/>
  <c r="U33" i="43" s="1"/>
  <c r="W33" i="43" s="1"/>
  <c r="U32" i="43" a="1"/>
  <c r="U32" i="43" s="1"/>
  <c r="W32" i="43" s="1"/>
  <c r="U30" i="43" a="1"/>
  <c r="U30" i="43" s="1"/>
  <c r="W30" i="43" s="1"/>
  <c r="O26" i="43" l="1" a="1"/>
  <c r="O26" i="43" s="1"/>
  <c r="Q26" i="43" s="1"/>
  <c r="O27" i="43" a="1"/>
  <c r="O27" i="43" s="1"/>
  <c r="Q27" i="43" s="1"/>
  <c r="O29" i="43" a="1"/>
  <c r="O29" i="43" s="1"/>
  <c r="Q29" i="43" s="1"/>
  <c r="O28" i="43" a="1"/>
  <c r="O28" i="43" s="1"/>
  <c r="Q28" i="43" s="1"/>
  <c r="U27" i="43" a="1"/>
  <c r="U27" i="43" s="1"/>
  <c r="W27" i="43" s="1"/>
  <c r="U26" i="43" a="1"/>
  <c r="U26" i="43" s="1"/>
  <c r="W26" i="43" s="1"/>
  <c r="U29" i="43" a="1"/>
  <c r="U29" i="43" s="1"/>
  <c r="W29" i="43" s="1"/>
  <c r="U28" i="43" a="1"/>
  <c r="U28" i="43" s="1"/>
  <c r="W28" i="43" s="1"/>
  <c r="O25" i="43" l="1" a="1"/>
  <c r="O25" i="43" s="1"/>
  <c r="Q25" i="43" s="1"/>
  <c r="O24" i="43" a="1"/>
  <c r="O24" i="43" s="1"/>
  <c r="Q24" i="43" s="1"/>
  <c r="O23" i="43" a="1"/>
  <c r="O23" i="43" s="1"/>
  <c r="Q23" i="43" s="1"/>
  <c r="O22" i="43" a="1"/>
  <c r="O22" i="43" s="1"/>
  <c r="Q22" i="43" s="1"/>
  <c r="U24" i="43" a="1"/>
  <c r="U24" i="43" s="1"/>
  <c r="W24" i="43" s="1"/>
  <c r="U22" i="43" a="1"/>
  <c r="U22" i="43" s="1"/>
  <c r="W22" i="43" s="1"/>
  <c r="U25" i="43" a="1"/>
  <c r="U25" i="43" s="1"/>
  <c r="W25" i="43" s="1"/>
  <c r="U23" i="43" a="1"/>
  <c r="U23" i="43" s="1"/>
  <c r="W23" i="43" s="1"/>
  <c r="O18" i="43" l="1" a="1"/>
  <c r="O18" i="43" s="1"/>
  <c r="Q18" i="43" s="1"/>
  <c r="O20" i="43" a="1"/>
  <c r="O20" i="43" s="1"/>
  <c r="Q20" i="43" s="1"/>
  <c r="O19" i="43" a="1"/>
  <c r="O19" i="43" s="1"/>
  <c r="Q19" i="43" s="1"/>
  <c r="O21" i="43" a="1"/>
  <c r="O21" i="43" s="1"/>
  <c r="Q21" i="43" s="1"/>
  <c r="U20" i="43" a="1"/>
  <c r="U20" i="43" s="1"/>
  <c r="W20" i="43" s="1"/>
  <c r="U19" i="43" a="1"/>
  <c r="U19" i="43" s="1"/>
  <c r="W19" i="43" s="1"/>
  <c r="U18" i="43" a="1"/>
  <c r="U18" i="43" s="1"/>
  <c r="W18" i="43" s="1"/>
  <c r="U21" i="43" a="1"/>
  <c r="U21" i="43" s="1"/>
  <c r="W21" i="43" s="1"/>
  <c r="G64" i="59" l="1"/>
  <c r="G70" i="59" s="1"/>
  <c r="G65" i="35"/>
  <c r="G71" i="35" s="1"/>
  <c r="G46" i="35"/>
  <c r="G42" i="58"/>
  <c r="G58" i="60"/>
  <c r="G24" i="60"/>
  <c r="G63" i="55"/>
  <c r="G45" i="59"/>
  <c r="G59" i="58"/>
  <c r="F42" i="58"/>
  <c r="F24" i="60"/>
  <c r="G64" i="55"/>
  <c r="F45" i="59"/>
  <c r="F58" i="60"/>
  <c r="F64" i="59"/>
  <c r="F70" i="59" s="1"/>
  <c r="F65" i="35"/>
  <c r="F71" i="35" s="1"/>
  <c r="F46" i="35"/>
  <c r="F59" i="58"/>
  <c r="O13" i="43" a="1"/>
  <c r="O13" i="43" s="1"/>
  <c r="Q13" i="43" s="1"/>
  <c r="O15" i="43" a="1"/>
  <c r="O15" i="43" s="1"/>
  <c r="Q15" i="43" s="1"/>
  <c r="O7" i="43" a="1"/>
  <c r="O7" i="43" s="1"/>
  <c r="Q7" i="43" s="1"/>
  <c r="O16" i="43" a="1"/>
  <c r="O16" i="43" s="1"/>
  <c r="Q16" i="43" s="1"/>
  <c r="O8" i="43" a="1"/>
  <c r="O8" i="43" s="1"/>
  <c r="Q8" i="43" s="1"/>
  <c r="O10" i="43" a="1"/>
  <c r="O10" i="43" s="1"/>
  <c r="Q10" i="43" s="1"/>
  <c r="O9" i="43" a="1"/>
  <c r="O9" i="43" s="1"/>
  <c r="Q9" i="43" s="1"/>
  <c r="O12" i="43" a="1"/>
  <c r="O12" i="43" s="1"/>
  <c r="Q12" i="43" s="1"/>
  <c r="O6" i="43" a="1"/>
  <c r="O6" i="43" s="1"/>
  <c r="O14" i="43" a="1"/>
  <c r="O14" i="43" s="1"/>
  <c r="Q14" i="43" s="1"/>
  <c r="O17" i="43" a="1"/>
  <c r="O17" i="43" s="1"/>
  <c r="Q17" i="43" s="1"/>
  <c r="O11" i="43" a="1"/>
  <c r="O11" i="43" s="1"/>
  <c r="Q11" i="43" s="1"/>
  <c r="U16" i="43" a="1"/>
  <c r="U16" i="43" s="1"/>
  <c r="W16" i="43" s="1"/>
  <c r="U8" i="43" a="1"/>
  <c r="U8" i="43" s="1"/>
  <c r="W8" i="43" s="1"/>
  <c r="U12" i="43" a="1"/>
  <c r="U12" i="43" s="1"/>
  <c r="W12" i="43" s="1"/>
  <c r="U14" i="43" a="1"/>
  <c r="U14" i="43" s="1"/>
  <c r="W14" i="43" s="1"/>
  <c r="U15" i="43" a="1"/>
  <c r="U15" i="43" s="1"/>
  <c r="W15" i="43" s="1"/>
  <c r="U6" i="43" a="1"/>
  <c r="U6" i="43" s="1"/>
  <c r="W6" i="43" s="1"/>
  <c r="U7" i="43" a="1"/>
  <c r="U7" i="43" s="1"/>
  <c r="W7" i="43" s="1"/>
  <c r="U13" i="43" a="1"/>
  <c r="U13" i="43" s="1"/>
  <c r="W13" i="43" s="1"/>
  <c r="U10" i="43" a="1"/>
  <c r="U10" i="43" s="1"/>
  <c r="W10" i="43" s="1"/>
  <c r="U17" i="43" a="1"/>
  <c r="U17" i="43" s="1"/>
  <c r="W17" i="43" s="1"/>
  <c r="U11" i="43" a="1"/>
  <c r="U11" i="43" s="1"/>
  <c r="W11" i="43" s="1"/>
  <c r="U9" i="43" a="1"/>
  <c r="U9" i="43" s="1"/>
  <c r="W9" i="43" s="1"/>
  <c r="F86" i="35"/>
  <c r="F92" i="35" s="1"/>
  <c r="F41" i="60"/>
  <c r="F85" i="59"/>
  <c r="F91" i="59" s="1"/>
  <c r="F77" i="58"/>
  <c r="G85" i="59"/>
  <c r="G91" i="59" s="1"/>
  <c r="G41" i="60"/>
  <c r="G77" i="58"/>
  <c r="G86" i="35"/>
  <c r="G92" i="35" s="1"/>
  <c r="Q6" i="43" l="1"/>
  <c r="G26" i="59"/>
  <c r="G32" i="59" s="1"/>
  <c r="F26" i="59"/>
  <c r="F32" i="59" s="1"/>
  <c r="F26" i="35"/>
  <c r="F32" i="35" s="1"/>
  <c r="G26" i="35"/>
  <c r="G32" i="35" s="1"/>
  <c r="G7" i="59"/>
  <c r="G51" i="59"/>
  <c r="R58" i="60"/>
  <c r="R24" i="60"/>
  <c r="R59" i="58"/>
  <c r="R42" i="58"/>
  <c r="R64" i="59"/>
  <c r="R70" i="59" s="1"/>
  <c r="R45" i="59"/>
  <c r="R46" i="35"/>
  <c r="R65" i="35"/>
  <c r="R71" i="35" s="1"/>
  <c r="H86" i="35"/>
  <c r="H92" i="35" s="1"/>
  <c r="H77" i="58"/>
  <c r="H41" i="60"/>
  <c r="H85" i="59"/>
  <c r="H91" i="59" s="1"/>
  <c r="R41" i="60"/>
  <c r="R77" i="58"/>
  <c r="R85" i="59"/>
  <c r="R91" i="59" s="1"/>
  <c r="R86" i="35"/>
  <c r="R92" i="35" s="1"/>
  <c r="F7" i="59"/>
  <c r="F51" i="59"/>
  <c r="G66" i="55"/>
  <c r="F47" i="60"/>
  <c r="K41" i="60"/>
  <c r="K86" i="35"/>
  <c r="K92" i="35" s="1"/>
  <c r="K77" i="58"/>
  <c r="K85" i="59"/>
  <c r="K91" i="59" s="1"/>
  <c r="J85" i="59"/>
  <c r="J91" i="59" s="1"/>
  <c r="J41" i="60"/>
  <c r="J86" i="35"/>
  <c r="J92" i="35" s="1"/>
  <c r="J77" i="58"/>
  <c r="G5" i="60"/>
  <c r="G30" i="60"/>
  <c r="F83" i="58"/>
  <c r="J45" i="59"/>
  <c r="J58" i="60"/>
  <c r="J59" i="58"/>
  <c r="J42" i="58"/>
  <c r="J65" i="35"/>
  <c r="J71" i="35" s="1"/>
  <c r="J24" i="60"/>
  <c r="J46" i="35"/>
  <c r="J64" i="59"/>
  <c r="J70" i="59" s="1"/>
  <c r="L77" i="58"/>
  <c r="L85" i="59"/>
  <c r="L91" i="59" s="1"/>
  <c r="L86" i="35"/>
  <c r="L92" i="35" s="1"/>
  <c r="L41" i="60"/>
  <c r="F5" i="60"/>
  <c r="F30" i="60"/>
  <c r="G64" i="60"/>
  <c r="F64" i="60"/>
  <c r="P42" i="58"/>
  <c r="P65" i="35"/>
  <c r="P71" i="35" s="1"/>
  <c r="P45" i="59"/>
  <c r="P24" i="60"/>
  <c r="P46" i="35"/>
  <c r="P59" i="58"/>
  <c r="P58" i="60"/>
  <c r="P64" i="59"/>
  <c r="P70" i="59" s="1"/>
  <c r="K46" i="35"/>
  <c r="K42" i="58"/>
  <c r="K59" i="58"/>
  <c r="K45" i="59"/>
  <c r="K65" i="35"/>
  <c r="K71" i="35" s="1"/>
  <c r="K24" i="60"/>
  <c r="K58" i="60"/>
  <c r="K64" i="59"/>
  <c r="K70" i="59" s="1"/>
  <c r="M77" i="58"/>
  <c r="M85" i="59"/>
  <c r="M91" i="59" s="1"/>
  <c r="M86" i="35"/>
  <c r="M92" i="35" s="1"/>
  <c r="M41" i="60"/>
  <c r="F65" i="58"/>
  <c r="F5" i="58"/>
  <c r="F25" i="58"/>
  <c r="F48" i="58"/>
  <c r="G5" i="58"/>
  <c r="G25" i="58"/>
  <c r="G48" i="58"/>
  <c r="I86" i="35"/>
  <c r="I92" i="35" s="1"/>
  <c r="I77" i="58"/>
  <c r="I85" i="59"/>
  <c r="I91" i="59" s="1"/>
  <c r="I41" i="60"/>
  <c r="G83" i="58"/>
  <c r="N46" i="35"/>
  <c r="N65" i="35"/>
  <c r="N71" i="35" s="1"/>
  <c r="N24" i="60"/>
  <c r="N45" i="59"/>
  <c r="N59" i="58"/>
  <c r="N42" i="58"/>
  <c r="N58" i="60"/>
  <c r="N64" i="59"/>
  <c r="N70" i="59" s="1"/>
  <c r="M58" i="60"/>
  <c r="M65" i="35"/>
  <c r="M71" i="35" s="1"/>
  <c r="M59" i="58"/>
  <c r="M45" i="59"/>
  <c r="M64" i="59"/>
  <c r="M70" i="59" s="1"/>
  <c r="M42" i="58"/>
  <c r="M46" i="35"/>
  <c r="M24" i="60"/>
  <c r="P41" i="60"/>
  <c r="P77" i="58"/>
  <c r="P85" i="59"/>
  <c r="P91" i="59" s="1"/>
  <c r="P86" i="35"/>
  <c r="P92" i="35" s="1"/>
  <c r="F7" i="35"/>
  <c r="F52" i="35"/>
  <c r="G7" i="35"/>
  <c r="G52" i="35"/>
  <c r="N77" i="58"/>
  <c r="N41" i="60"/>
  <c r="N85" i="59"/>
  <c r="N91" i="59" s="1"/>
  <c r="N86" i="35"/>
  <c r="N92" i="35" s="1"/>
  <c r="G47" i="60"/>
  <c r="H58" i="60"/>
  <c r="H24" i="60"/>
  <c r="H46" i="35"/>
  <c r="H65" i="35"/>
  <c r="H71" i="35" s="1"/>
  <c r="H42" i="58"/>
  <c r="H45" i="59"/>
  <c r="H64" i="59"/>
  <c r="H70" i="59" s="1"/>
  <c r="H59" i="58"/>
  <c r="Q65" i="35"/>
  <c r="Q71" i="35" s="1"/>
  <c r="Q64" i="59"/>
  <c r="Q70" i="59" s="1"/>
  <c r="Q24" i="60"/>
  <c r="Q46" i="35"/>
  <c r="Q45" i="59"/>
  <c r="Q42" i="58"/>
  <c r="Q59" i="58"/>
  <c r="Q58" i="60"/>
  <c r="O86" i="35"/>
  <c r="O92" i="35" s="1"/>
  <c r="O77" i="58"/>
  <c r="O85" i="59"/>
  <c r="O91" i="59" s="1"/>
  <c r="O41" i="60"/>
  <c r="G65" i="58"/>
  <c r="L46" i="35"/>
  <c r="L42" i="58"/>
  <c r="L65" i="35"/>
  <c r="L71" i="35" s="1"/>
  <c r="L59" i="58"/>
  <c r="L24" i="60"/>
  <c r="L58" i="60"/>
  <c r="L45" i="59"/>
  <c r="L64" i="59"/>
  <c r="L70" i="59" s="1"/>
  <c r="O59" i="58"/>
  <c r="O42" i="58"/>
  <c r="O58" i="60"/>
  <c r="O46" i="35"/>
  <c r="O64" i="59"/>
  <c r="O70" i="59" s="1"/>
  <c r="O65" i="35"/>
  <c r="O71" i="35" s="1"/>
  <c r="O24" i="60"/>
  <c r="O45" i="59"/>
  <c r="I46" i="35"/>
  <c r="I59" i="58"/>
  <c r="I65" i="35"/>
  <c r="I71" i="35" s="1"/>
  <c r="I58" i="60"/>
  <c r="I42" i="58"/>
  <c r="I45" i="59"/>
  <c r="I24" i="60"/>
  <c r="I64" i="59"/>
  <c r="I70" i="59" s="1"/>
  <c r="Q85" i="59"/>
  <c r="Q91" i="59" s="1"/>
  <c r="Q77" i="58"/>
  <c r="Q86" i="35"/>
  <c r="Q92" i="35" s="1"/>
  <c r="Q41" i="60"/>
  <c r="F13" i="59" l="1"/>
  <c r="F13" i="35"/>
  <c r="G13" i="59"/>
  <c r="H26" i="59"/>
  <c r="H32" i="59" s="1"/>
  <c r="O26" i="59"/>
  <c r="O32" i="59" s="1"/>
  <c r="Q26" i="59"/>
  <c r="Q32" i="59" s="1"/>
  <c r="R26" i="59"/>
  <c r="R32" i="59" s="1"/>
  <c r="I26" i="59"/>
  <c r="I32" i="59" s="1"/>
  <c r="P26" i="59"/>
  <c r="P32" i="59" s="1"/>
  <c r="L26" i="35"/>
  <c r="L32" i="35" s="1"/>
  <c r="L26" i="59"/>
  <c r="L32" i="59" s="1"/>
  <c r="M26" i="59"/>
  <c r="M32" i="59" s="1"/>
  <c r="N26" i="59"/>
  <c r="N32" i="59" s="1"/>
  <c r="K26" i="59"/>
  <c r="K32" i="59" s="1"/>
  <c r="J26" i="59"/>
  <c r="J32" i="59" s="1"/>
  <c r="G13" i="35"/>
  <c r="H26" i="35"/>
  <c r="H32" i="35" s="1"/>
  <c r="O26" i="35"/>
  <c r="O32" i="35" s="1"/>
  <c r="R26" i="35"/>
  <c r="R32" i="35" s="1"/>
  <c r="I26" i="35"/>
  <c r="I32" i="35" s="1"/>
  <c r="N26" i="35"/>
  <c r="N32" i="35" s="1"/>
  <c r="K26" i="35"/>
  <c r="K32" i="35" s="1"/>
  <c r="Q26" i="35"/>
  <c r="Q32" i="35" s="1"/>
  <c r="M26" i="35"/>
  <c r="M32" i="35" s="1"/>
  <c r="P26" i="35"/>
  <c r="P32" i="35" s="1"/>
  <c r="J26" i="35"/>
  <c r="J32" i="35" s="1"/>
  <c r="T42" i="58"/>
  <c r="T48" i="58" s="1"/>
  <c r="N47" i="60"/>
  <c r="P5" i="60"/>
  <c r="P30" i="60"/>
  <c r="K83" i="58"/>
  <c r="L5" i="60"/>
  <c r="L30" i="60"/>
  <c r="H64" i="60"/>
  <c r="N83" i="58"/>
  <c r="M7" i="59"/>
  <c r="M51" i="59"/>
  <c r="N7" i="59"/>
  <c r="N51" i="59"/>
  <c r="G31" i="58"/>
  <c r="K5" i="60"/>
  <c r="K30" i="60"/>
  <c r="P7" i="59"/>
  <c r="P51" i="59"/>
  <c r="L64" i="60"/>
  <c r="N65" i="58"/>
  <c r="R47" i="60"/>
  <c r="L65" i="58"/>
  <c r="S41" i="60"/>
  <c r="O47" i="60"/>
  <c r="Q5" i="58"/>
  <c r="Q25" i="58"/>
  <c r="Q48" i="58"/>
  <c r="P47" i="60"/>
  <c r="M65" i="58"/>
  <c r="J5" i="60"/>
  <c r="J30" i="60"/>
  <c r="J83" i="58"/>
  <c r="K47" i="60"/>
  <c r="R5" i="58"/>
  <c r="R25" i="58"/>
  <c r="R48" i="58"/>
  <c r="H5" i="60"/>
  <c r="H30" i="60"/>
  <c r="L83" i="58"/>
  <c r="I65" i="58"/>
  <c r="O7" i="59"/>
  <c r="O51" i="59"/>
  <c r="O5" i="58"/>
  <c r="S42" i="58"/>
  <c r="O25" i="58"/>
  <c r="O48" i="58"/>
  <c r="Q7" i="59"/>
  <c r="Q51" i="59"/>
  <c r="T41" i="60"/>
  <c r="M5" i="60"/>
  <c r="M30" i="60"/>
  <c r="N5" i="60"/>
  <c r="N30" i="60"/>
  <c r="I47" i="60"/>
  <c r="G11" i="58"/>
  <c r="M47" i="60"/>
  <c r="P64" i="60"/>
  <c r="P5" i="58"/>
  <c r="P25" i="58"/>
  <c r="P48" i="58"/>
  <c r="F11" i="60"/>
  <c r="H47" i="60"/>
  <c r="R65" i="58"/>
  <c r="H65" i="58"/>
  <c r="S58" i="60"/>
  <c r="O64" i="60"/>
  <c r="I7" i="59"/>
  <c r="I51" i="59"/>
  <c r="S24" i="60"/>
  <c r="O5" i="60"/>
  <c r="O30" i="60"/>
  <c r="S59" i="58"/>
  <c r="O65" i="58"/>
  <c r="L25" i="58"/>
  <c r="L5" i="58"/>
  <c r="L48" i="58"/>
  <c r="S77" i="58"/>
  <c r="O83" i="58"/>
  <c r="Q7" i="35"/>
  <c r="Q52" i="35"/>
  <c r="H7" i="59"/>
  <c r="H51" i="59"/>
  <c r="M64" i="60"/>
  <c r="L47" i="60"/>
  <c r="J5" i="58"/>
  <c r="J25" i="58"/>
  <c r="J48" i="58"/>
  <c r="J47" i="60"/>
  <c r="H83" i="58"/>
  <c r="R5" i="60"/>
  <c r="R30" i="60"/>
  <c r="P83" i="58"/>
  <c r="K7" i="35"/>
  <c r="K52" i="35"/>
  <c r="R7" i="59"/>
  <c r="R51" i="59"/>
  <c r="Q47" i="60"/>
  <c r="L7" i="35"/>
  <c r="L52" i="35"/>
  <c r="Q5" i="60"/>
  <c r="Q30" i="60"/>
  <c r="H25" i="58"/>
  <c r="H5" i="58"/>
  <c r="H48" i="58"/>
  <c r="M7" i="35"/>
  <c r="M52" i="35"/>
  <c r="I83" i="58"/>
  <c r="F31" i="58"/>
  <c r="K7" i="59"/>
  <c r="K51" i="59"/>
  <c r="P65" i="58"/>
  <c r="J65" i="58"/>
  <c r="R64" i="60"/>
  <c r="K64" i="60"/>
  <c r="G11" i="60"/>
  <c r="I5" i="60"/>
  <c r="I30" i="60"/>
  <c r="I5" i="58"/>
  <c r="I25" i="58"/>
  <c r="I48" i="58"/>
  <c r="T59" i="58"/>
  <c r="Q64" i="60"/>
  <c r="M25" i="58"/>
  <c r="M5" i="58"/>
  <c r="M48" i="58"/>
  <c r="N64" i="60"/>
  <c r="N7" i="35"/>
  <c r="N52" i="35"/>
  <c r="M83" i="58"/>
  <c r="K65" i="58"/>
  <c r="T58" i="60"/>
  <c r="J64" i="60"/>
  <c r="T24" i="60"/>
  <c r="Q65" i="58"/>
  <c r="T77" i="58"/>
  <c r="J7" i="35"/>
  <c r="J52" i="35"/>
  <c r="I7" i="35"/>
  <c r="I52" i="35"/>
  <c r="Q83" i="58"/>
  <c r="I64" i="60"/>
  <c r="O7" i="35"/>
  <c r="O52" i="35"/>
  <c r="L7" i="59"/>
  <c r="L51" i="59"/>
  <c r="H7" i="35"/>
  <c r="H52" i="35"/>
  <c r="N25" i="58"/>
  <c r="N5" i="58"/>
  <c r="N48" i="58"/>
  <c r="F11" i="58"/>
  <c r="K25" i="58"/>
  <c r="K5" i="58"/>
  <c r="K48" i="58"/>
  <c r="P7" i="35"/>
  <c r="P52" i="35"/>
  <c r="J7" i="59"/>
  <c r="J51" i="59"/>
  <c r="R83" i="58"/>
  <c r="R7" i="35"/>
  <c r="R52" i="35"/>
  <c r="P13" i="59" l="1"/>
  <c r="L13" i="35"/>
  <c r="O13" i="59"/>
  <c r="N13" i="59"/>
  <c r="L13" i="59"/>
  <c r="R13" i="59"/>
  <c r="I13" i="59"/>
  <c r="J13" i="35"/>
  <c r="M13" i="59"/>
  <c r="J13" i="59"/>
  <c r="K13" i="59"/>
  <c r="Q13" i="35"/>
  <c r="P13" i="35"/>
  <c r="K13" i="35"/>
  <c r="M13" i="35"/>
  <c r="R13" i="35"/>
  <c r="H13" i="35"/>
  <c r="N13" i="35"/>
  <c r="I13" i="35"/>
  <c r="H13" i="59"/>
  <c r="Q13" i="59"/>
  <c r="O13" i="35"/>
  <c r="S7" i="35"/>
  <c r="T7" i="35"/>
  <c r="T5" i="60"/>
  <c r="I11" i="60"/>
  <c r="O31" i="58"/>
  <c r="R11" i="58"/>
  <c r="Q11" i="58"/>
  <c r="L11" i="60"/>
  <c r="K31" i="58"/>
  <c r="T83" i="58"/>
  <c r="K11" i="58"/>
  <c r="T65" i="58"/>
  <c r="H11" i="58"/>
  <c r="S83" i="58"/>
  <c r="S65" i="58"/>
  <c r="P31" i="58"/>
  <c r="T5" i="58"/>
  <c r="M11" i="60"/>
  <c r="S25" i="58"/>
  <c r="S48" i="58"/>
  <c r="H31" i="58"/>
  <c r="S5" i="58"/>
  <c r="O11" i="58"/>
  <c r="S47" i="60"/>
  <c r="J31" i="58"/>
  <c r="T64" i="60"/>
  <c r="M31" i="58"/>
  <c r="I31" i="58"/>
  <c r="J11" i="58"/>
  <c r="S5" i="60"/>
  <c r="O11" i="60"/>
  <c r="P11" i="58"/>
  <c r="T47" i="60"/>
  <c r="M11" i="58"/>
  <c r="H11" i="60"/>
  <c r="I11" i="58"/>
  <c r="S30" i="60"/>
  <c r="P11" i="60"/>
  <c r="L11" i="58"/>
  <c r="S64" i="60"/>
  <c r="K11" i="60"/>
  <c r="Q11" i="60"/>
  <c r="R11" i="60"/>
  <c r="L31" i="58"/>
  <c r="N11" i="60"/>
  <c r="T25" i="58"/>
  <c r="J11" i="60"/>
  <c r="Q31" i="58"/>
  <c r="N11" i="58"/>
  <c r="N31" i="58"/>
  <c r="T30" i="60"/>
  <c r="R31" i="58"/>
  <c r="S13" i="35" l="1"/>
  <c r="T13" i="35"/>
  <c r="T11" i="60"/>
  <c r="S11" i="60"/>
  <c r="S11" i="58"/>
  <c r="S31" i="58"/>
  <c r="T11" i="58"/>
  <c r="T31" i="58"/>
  <c r="F84" i="28" l="1"/>
  <c r="F100" i="28"/>
  <c r="F86" i="28"/>
  <c r="F103" i="28"/>
  <c r="F88" i="28"/>
  <c r="F90" i="28"/>
  <c r="F96" i="28"/>
  <c r="F97" i="28"/>
  <c r="F101" i="28"/>
  <c r="F7" i="28"/>
  <c r="F106" i="28"/>
  <c r="F91" i="28"/>
  <c r="F108" i="28"/>
  <c r="F102" i="28"/>
  <c r="F87" i="28"/>
  <c r="F82" i="28"/>
  <c r="F89" i="28"/>
  <c r="F99" i="28"/>
  <c r="F8" i="28"/>
  <c r="F44" i="28"/>
  <c r="F28" i="28"/>
  <c r="F110" i="28"/>
  <c r="F124" i="28"/>
  <c r="F111" i="28"/>
  <c r="F107" i="28"/>
  <c r="F42" i="28"/>
  <c r="F21" i="28"/>
  <c r="F76" i="28"/>
  <c r="F55" i="28"/>
  <c r="F43" i="28"/>
  <c r="F29" i="28"/>
  <c r="F49" i="28"/>
  <c r="F79" i="28"/>
  <c r="F65" i="28"/>
  <c r="F14" i="28"/>
  <c r="F81" i="28"/>
  <c r="F83" i="28"/>
  <c r="F109" i="28"/>
  <c r="F15" i="28"/>
  <c r="F120" i="28"/>
  <c r="F25" i="28"/>
  <c r="F27" i="28"/>
  <c r="F73" i="28"/>
  <c r="F58" i="28"/>
  <c r="F68" i="28"/>
  <c r="F71" i="28"/>
  <c r="F52" i="28"/>
  <c r="F121" i="28"/>
  <c r="F104" i="28"/>
  <c r="F23" i="28"/>
  <c r="F33" i="28"/>
  <c r="F50" i="28"/>
  <c r="F54" i="28"/>
  <c r="F85" i="28"/>
  <c r="F105" i="28"/>
  <c r="F13" i="28"/>
  <c r="F112" i="28"/>
  <c r="F24" i="28"/>
  <c r="F37" i="28"/>
  <c r="F56" i="28"/>
  <c r="F57" i="28"/>
  <c r="F115" i="28"/>
  <c r="F31" i="28"/>
  <c r="F41" i="28"/>
  <c r="F59" i="28"/>
  <c r="F60" i="28"/>
  <c r="F18" i="28"/>
  <c r="F12" i="28"/>
  <c r="F125" i="28"/>
  <c r="F35" i="28"/>
  <c r="F46" i="28"/>
  <c r="F62" i="28"/>
  <c r="F63" i="28"/>
  <c r="F69" i="28"/>
  <c r="F80" i="28"/>
  <c r="F6" i="28"/>
  <c r="F19" i="28"/>
  <c r="F39" i="28"/>
  <c r="F47" i="28"/>
  <c r="F74" i="28"/>
  <c r="F66" i="28"/>
  <c r="F9" i="28"/>
  <c r="F20" i="28"/>
  <c r="F116" i="28"/>
  <c r="F45" i="28"/>
  <c r="F48" i="28"/>
  <c r="F77" i="28"/>
  <c r="F70" i="28"/>
  <c r="F92" i="28"/>
  <c r="F118" i="28"/>
  <c r="F30" i="28"/>
  <c r="F22" i="28"/>
  <c r="F51" i="28"/>
  <c r="F72" i="28"/>
  <c r="F93" i="28"/>
  <c r="F5" i="28"/>
  <c r="F122" i="28"/>
  <c r="F114" i="28"/>
  <c r="F26" i="28"/>
  <c r="F32" i="28"/>
  <c r="F61" i="28"/>
  <c r="F78" i="28"/>
  <c r="F16" i="28"/>
  <c r="F94" i="28"/>
  <c r="F98" i="28"/>
  <c r="F10" i="28"/>
  <c r="F11" i="28"/>
  <c r="F123" i="28"/>
  <c r="F117" i="28"/>
  <c r="F34" i="28"/>
  <c r="F36" i="28"/>
  <c r="F64" i="28"/>
  <c r="F53" i="28"/>
  <c r="F95" i="28"/>
  <c r="F17" i="28"/>
  <c r="F113" i="28"/>
  <c r="F119" i="28"/>
  <c r="F38" i="28"/>
  <c r="F40" i="28"/>
  <c r="F67" i="28"/>
  <c r="F75" i="28"/>
  <c r="Q54" i="55" l="1"/>
  <c r="Q37" i="55"/>
  <c r="Q53" i="55"/>
  <c r="Q36" i="55"/>
  <c r="M51" i="55"/>
  <c r="M34" i="55"/>
  <c r="M55" i="55"/>
  <c r="M38" i="55"/>
  <c r="M48" i="55"/>
  <c r="M31" i="55"/>
  <c r="Q58" i="55"/>
  <c r="Q41" i="55"/>
  <c r="Q56" i="55"/>
  <c r="Q39" i="55"/>
  <c r="Q52" i="55"/>
  <c r="Q35" i="55"/>
  <c r="Q50" i="55"/>
  <c r="Q33" i="55"/>
  <c r="M56" i="55"/>
  <c r="M39" i="55"/>
  <c r="Q48" i="55"/>
  <c r="Q31" i="55"/>
  <c r="Q51" i="55"/>
  <c r="Q34" i="55"/>
  <c r="M57" i="55"/>
  <c r="M40" i="55"/>
  <c r="M52" i="55"/>
  <c r="M35" i="55"/>
  <c r="Q57" i="55"/>
  <c r="Q40" i="55"/>
  <c r="Q47" i="55"/>
  <c r="Q30" i="55"/>
  <c r="Q55" i="55"/>
  <c r="Q38" i="55"/>
  <c r="Q59" i="55"/>
  <c r="Q42" i="55"/>
  <c r="M53" i="55"/>
  <c r="M36" i="55"/>
  <c r="M49" i="55"/>
  <c r="M32" i="55"/>
  <c r="Q49" i="55"/>
  <c r="Q32" i="55"/>
  <c r="M58" i="55"/>
  <c r="M41" i="55"/>
  <c r="M59" i="55"/>
  <c r="M42" i="55"/>
  <c r="M54" i="55"/>
  <c r="M37" i="55"/>
  <c r="M47" i="55"/>
  <c r="M30" i="55"/>
  <c r="M50" i="55"/>
  <c r="M33" i="55"/>
  <c r="I59" i="55" l="1"/>
  <c r="I42" i="55"/>
  <c r="I55" i="55"/>
  <c r="I38" i="55"/>
  <c r="I47" i="55"/>
  <c r="I30" i="55"/>
  <c r="I48" i="55"/>
  <c r="E48" i="55" s="1"/>
  <c r="I31" i="55"/>
  <c r="I57" i="55"/>
  <c r="E57" i="55" s="1"/>
  <c r="I40" i="55"/>
  <c r="E40" i="55" s="1"/>
  <c r="I53" i="55"/>
  <c r="E53" i="55" s="1"/>
  <c r="I36" i="55"/>
  <c r="E36" i="55" s="1"/>
  <c r="I52" i="55"/>
  <c r="E52" i="55" s="1"/>
  <c r="I35" i="55"/>
  <c r="E35" i="55" s="1"/>
  <c r="I50" i="55"/>
  <c r="I33" i="55"/>
  <c r="I49" i="55"/>
  <c r="E49" i="55" s="1"/>
  <c r="I32" i="55"/>
  <c r="I58" i="55"/>
  <c r="E58" i="55" s="1"/>
  <c r="I41" i="55"/>
  <c r="I51" i="55"/>
  <c r="E51" i="55" s="1"/>
  <c r="I34" i="55"/>
  <c r="E34" i="55" s="1"/>
  <c r="I56" i="55"/>
  <c r="E56" i="55" s="1"/>
  <c r="I39" i="55"/>
  <c r="E39" i="55" s="1"/>
  <c r="I54" i="55"/>
  <c r="E54" i="55" s="1"/>
  <c r="I37" i="55"/>
  <c r="E37" i="55" s="1"/>
  <c r="E47" i="55"/>
  <c r="E30" i="55"/>
  <c r="E59" i="55"/>
  <c r="E42" i="55"/>
  <c r="E55" i="55"/>
  <c r="E38" i="55"/>
  <c r="E31" i="55"/>
  <c r="E41" i="55"/>
  <c r="E32" i="55"/>
  <c r="E33" i="55"/>
  <c r="E50" i="55"/>
  <c r="O9" i="58"/>
  <c r="P9" i="58"/>
  <c r="F9" i="58"/>
  <c r="N9" i="58"/>
  <c r="G9" i="58"/>
  <c r="Q9" i="58"/>
  <c r="H9" i="58"/>
  <c r="L9" i="58"/>
  <c r="I9" i="58"/>
  <c r="M9" i="58"/>
  <c r="J9" i="58"/>
  <c r="K56" i="55" l="1"/>
  <c r="K39" i="55"/>
  <c r="N71" i="3" s="1"/>
  <c r="N72" i="3" s="1"/>
  <c r="R55" i="55"/>
  <c r="R38" i="55"/>
  <c r="K55" i="55"/>
  <c r="K38" i="55"/>
  <c r="M71" i="3" s="1"/>
  <c r="M72" i="3" s="1"/>
  <c r="J47" i="55"/>
  <c r="J30" i="55"/>
  <c r="P49" i="55"/>
  <c r="G81" i="57" s="1"/>
  <c r="P32" i="55"/>
  <c r="G100" i="3" s="1"/>
  <c r="J58" i="55"/>
  <c r="J41" i="55"/>
  <c r="O35" i="55"/>
  <c r="O52" i="55"/>
  <c r="J40" i="55"/>
  <c r="J57" i="55"/>
  <c r="R54" i="55"/>
  <c r="R37" i="55"/>
  <c r="P54" i="55"/>
  <c r="L81" i="57" s="1"/>
  <c r="P37" i="55"/>
  <c r="L100" i="3" s="1"/>
  <c r="O56" i="55"/>
  <c r="O39" i="55"/>
  <c r="P47" i="55"/>
  <c r="E81" i="57" s="1"/>
  <c r="P30" i="55"/>
  <c r="E100" i="3" s="1"/>
  <c r="H59" i="55"/>
  <c r="H42" i="55"/>
  <c r="Q52" i="3" s="1"/>
  <c r="R50" i="55"/>
  <c r="R33" i="55"/>
  <c r="K49" i="55"/>
  <c r="K32" i="55"/>
  <c r="G71" i="3" s="1"/>
  <c r="G72" i="3" s="1"/>
  <c r="G51" i="55"/>
  <c r="G34" i="55"/>
  <c r="I49" i="3" s="1"/>
  <c r="G54" i="55"/>
  <c r="G37" i="55"/>
  <c r="L49" i="3" s="1"/>
  <c r="K54" i="55"/>
  <c r="K37" i="55"/>
  <c r="O36" i="55"/>
  <c r="O53" i="55"/>
  <c r="J39" i="55"/>
  <c r="J56" i="55"/>
  <c r="J51" i="55"/>
  <c r="J34" i="55"/>
  <c r="R47" i="55"/>
  <c r="R30" i="55"/>
  <c r="P42" i="55"/>
  <c r="Q100" i="3" s="1"/>
  <c r="P59" i="55"/>
  <c r="Q81" i="57" s="1"/>
  <c r="K51" i="55"/>
  <c r="K34" i="55"/>
  <c r="I71" i="3" s="1"/>
  <c r="I72" i="3" s="1"/>
  <c r="G47" i="55"/>
  <c r="G30" i="55"/>
  <c r="E49" i="3" s="1"/>
  <c r="P36" i="55"/>
  <c r="K100" i="3" s="1"/>
  <c r="P53" i="55"/>
  <c r="K81" i="57" s="1"/>
  <c r="N47" i="55"/>
  <c r="N30" i="55"/>
  <c r="O50" i="55"/>
  <c r="O33" i="55"/>
  <c r="N53" i="55"/>
  <c r="N36" i="55"/>
  <c r="O38" i="55"/>
  <c r="O55" i="55"/>
  <c r="R41" i="55"/>
  <c r="R58" i="55"/>
  <c r="G40" i="55"/>
  <c r="G57" i="55"/>
  <c r="R42" i="55"/>
  <c r="R59" i="55"/>
  <c r="G36" i="55"/>
  <c r="K49" i="3" s="1"/>
  <c r="G53" i="55"/>
  <c r="G49" i="55"/>
  <c r="G32" i="55"/>
  <c r="G49" i="3" s="1"/>
  <c r="L47" i="55"/>
  <c r="E63" i="57" s="1"/>
  <c r="L30" i="55"/>
  <c r="E74" i="3" s="1"/>
  <c r="E75" i="3" s="1"/>
  <c r="L35" i="55"/>
  <c r="J74" i="3" s="1"/>
  <c r="J75" i="3" s="1"/>
  <c r="L52" i="55"/>
  <c r="J63" i="57" s="1"/>
  <c r="O34" i="55"/>
  <c r="O51" i="55"/>
  <c r="P50" i="55"/>
  <c r="H81" i="57" s="1"/>
  <c r="P33" i="55"/>
  <c r="H100" i="3" s="1"/>
  <c r="H36" i="55"/>
  <c r="K52" i="3" s="1"/>
  <c r="H53" i="55"/>
  <c r="L38" i="55"/>
  <c r="M74" i="3" s="1"/>
  <c r="M75" i="3" s="1"/>
  <c r="L55" i="55"/>
  <c r="M63" i="57" s="1"/>
  <c r="L34" i="55"/>
  <c r="I74" i="3" s="1"/>
  <c r="I75" i="3" s="1"/>
  <c r="L51" i="55"/>
  <c r="I63" i="57" s="1"/>
  <c r="N48" i="55"/>
  <c r="N31" i="55"/>
  <c r="N35" i="55"/>
  <c r="N52" i="55"/>
  <c r="L53" i="55"/>
  <c r="K63" i="57" s="1"/>
  <c r="L36" i="55"/>
  <c r="K74" i="3" s="1"/>
  <c r="K75" i="3" s="1"/>
  <c r="H54" i="55"/>
  <c r="H37" i="55"/>
  <c r="L52" i="3" s="1"/>
  <c r="J49" i="55"/>
  <c r="J32" i="55"/>
  <c r="G48" i="55"/>
  <c r="G31" i="55"/>
  <c r="F49" i="3" s="1"/>
  <c r="L39" i="55"/>
  <c r="N74" i="3" s="1"/>
  <c r="N75" i="3" s="1"/>
  <c r="L56" i="55"/>
  <c r="N63" i="57" s="1"/>
  <c r="H51" i="55"/>
  <c r="H34" i="55"/>
  <c r="I52" i="3" s="1"/>
  <c r="G52" i="55"/>
  <c r="G35" i="55"/>
  <c r="J49" i="3" s="1"/>
  <c r="K50" i="55"/>
  <c r="K33" i="55"/>
  <c r="H71" i="3" s="1"/>
  <c r="H72" i="3" s="1"/>
  <c r="J55" i="55"/>
  <c r="J38" i="55"/>
  <c r="H58" i="55"/>
  <c r="H41" i="55"/>
  <c r="P52" i="3" s="1"/>
  <c r="J52" i="55"/>
  <c r="J35" i="55"/>
  <c r="J59" i="55"/>
  <c r="J42" i="55"/>
  <c r="R48" i="55"/>
  <c r="R31" i="55"/>
  <c r="H50" i="55"/>
  <c r="H33" i="55"/>
  <c r="H52" i="3" s="1"/>
  <c r="H47" i="55"/>
  <c r="H30" i="55"/>
  <c r="E52" i="3" s="1"/>
  <c r="P51" i="55"/>
  <c r="I81" i="57" s="1"/>
  <c r="P34" i="55"/>
  <c r="I100" i="3" s="1"/>
  <c r="P48" i="55"/>
  <c r="F81" i="57" s="1"/>
  <c r="P31" i="55"/>
  <c r="F100" i="3" s="1"/>
  <c r="O48" i="55"/>
  <c r="O31" i="55"/>
  <c r="L41" i="55"/>
  <c r="L58" i="55"/>
  <c r="P63" i="57" s="1"/>
  <c r="R49" i="55"/>
  <c r="R32" i="55"/>
  <c r="G38" i="55"/>
  <c r="M49" i="3" s="1"/>
  <c r="G55" i="55"/>
  <c r="R53" i="55"/>
  <c r="R36" i="55"/>
  <c r="P41" i="55"/>
  <c r="P100" i="3" s="1"/>
  <c r="P58" i="55"/>
  <c r="P81" i="57" s="1"/>
  <c r="K59" i="55"/>
  <c r="K42" i="55"/>
  <c r="Q71" i="3" s="1"/>
  <c r="Q72" i="3" s="1"/>
  <c r="J50" i="55"/>
  <c r="J33" i="55"/>
  <c r="O41" i="55"/>
  <c r="O58" i="55"/>
  <c r="H35" i="55"/>
  <c r="J52" i="3" s="1"/>
  <c r="H52" i="55"/>
  <c r="K48" i="55"/>
  <c r="K31" i="55"/>
  <c r="F71" i="3" s="1"/>
  <c r="F72" i="3" s="1"/>
  <c r="J48" i="55"/>
  <c r="J31" i="55"/>
  <c r="R39" i="55"/>
  <c r="R56" i="55"/>
  <c r="L57" i="55"/>
  <c r="O63" i="57" s="1"/>
  <c r="L40" i="55"/>
  <c r="O74" i="3" s="1"/>
  <c r="N33" i="55"/>
  <c r="N50" i="55"/>
  <c r="O54" i="55"/>
  <c r="O37" i="55"/>
  <c r="N56" i="55"/>
  <c r="N39" i="55"/>
  <c r="R51" i="55"/>
  <c r="R34" i="55"/>
  <c r="L32" i="55"/>
  <c r="G74" i="3" s="1"/>
  <c r="G75" i="3" s="1"/>
  <c r="L49" i="55"/>
  <c r="G63" i="57" s="1"/>
  <c r="K47" i="55"/>
  <c r="K30" i="55"/>
  <c r="E71" i="3" s="1"/>
  <c r="E72" i="3" s="1"/>
  <c r="H40" i="55"/>
  <c r="O52" i="3" s="1"/>
  <c r="H57" i="55"/>
  <c r="N57" i="55"/>
  <c r="N40" i="55"/>
  <c r="P56" i="55"/>
  <c r="N81" i="57" s="1"/>
  <c r="P39" i="55"/>
  <c r="N100" i="3" s="1"/>
  <c r="N55" i="55"/>
  <c r="N38" i="55"/>
  <c r="N58" i="55"/>
  <c r="N41" i="55"/>
  <c r="R57" i="55"/>
  <c r="R40" i="55"/>
  <c r="L59" i="55"/>
  <c r="Q63" i="57" s="1"/>
  <c r="L42" i="55"/>
  <c r="Q74" i="3" s="1"/>
  <c r="Q75" i="3" s="1"/>
  <c r="L48" i="55"/>
  <c r="F63" i="57" s="1"/>
  <c r="L31" i="55"/>
  <c r="F74" i="3" s="1"/>
  <c r="F75" i="3" s="1"/>
  <c r="H49" i="55"/>
  <c r="H32" i="55"/>
  <c r="G52" i="3" s="1"/>
  <c r="L33" i="55"/>
  <c r="H74" i="3" s="1"/>
  <c r="H75" i="3" s="1"/>
  <c r="L50" i="55"/>
  <c r="H63" i="57" s="1"/>
  <c r="G33" i="55"/>
  <c r="H49" i="3" s="1"/>
  <c r="G50" i="55"/>
  <c r="K57" i="55"/>
  <c r="K40" i="55"/>
  <c r="O71" i="3" s="1"/>
  <c r="O72" i="3" s="1"/>
  <c r="P52" i="55"/>
  <c r="J81" i="57" s="1"/>
  <c r="P35" i="55"/>
  <c r="J100" i="3" s="1"/>
  <c r="O49" i="55"/>
  <c r="O32" i="55"/>
  <c r="O59" i="55"/>
  <c r="O42" i="55"/>
  <c r="H48" i="55"/>
  <c r="H31" i="55"/>
  <c r="F52" i="3" s="1"/>
  <c r="H39" i="55"/>
  <c r="N52" i="3" s="1"/>
  <c r="H56" i="55"/>
  <c r="O47" i="55"/>
  <c r="O30" i="55"/>
  <c r="N34" i="55"/>
  <c r="N51" i="55"/>
  <c r="P55" i="55"/>
  <c r="M81" i="57" s="1"/>
  <c r="P38" i="55"/>
  <c r="M100" i="3" s="1"/>
  <c r="K53" i="55"/>
  <c r="K36" i="55"/>
  <c r="K71" i="3" s="1"/>
  <c r="K72" i="3" s="1"/>
  <c r="J36" i="55"/>
  <c r="J53" i="55"/>
  <c r="O57" i="55"/>
  <c r="O40" i="55"/>
  <c r="P40" i="55"/>
  <c r="O100" i="3" s="1"/>
  <c r="P57" i="55"/>
  <c r="O81" i="57" s="1"/>
  <c r="G56" i="55"/>
  <c r="G39" i="55"/>
  <c r="G41" i="55"/>
  <c r="P49" i="3" s="1"/>
  <c r="G58" i="55"/>
  <c r="N37" i="55"/>
  <c r="N54" i="55"/>
  <c r="K52" i="55"/>
  <c r="K35" i="55"/>
  <c r="J71" i="3" s="1"/>
  <c r="J72" i="3" s="1"/>
  <c r="R52" i="55"/>
  <c r="R35" i="55"/>
  <c r="K15" i="58"/>
  <c r="K16" i="58" s="1"/>
  <c r="R43" i="58"/>
  <c r="I63" i="58"/>
  <c r="O25" i="60"/>
  <c r="O43" i="58"/>
  <c r="G10" i="58"/>
  <c r="N63" i="58"/>
  <c r="P78" i="58"/>
  <c r="P79" i="58" s="1"/>
  <c r="P42" i="60"/>
  <c r="P43" i="60" s="1"/>
  <c r="K81" i="58"/>
  <c r="Q42" i="60"/>
  <c r="Q43" i="60" s="1"/>
  <c r="Q78" i="58"/>
  <c r="Q79" i="58" s="1"/>
  <c r="I6" i="60"/>
  <c r="I7" i="60" s="1"/>
  <c r="I6" i="58"/>
  <c r="I7" i="58" s="1"/>
  <c r="G63" i="58"/>
  <c r="K63" i="58"/>
  <c r="L46" i="58"/>
  <c r="N43" i="58"/>
  <c r="N25" i="60"/>
  <c r="N26" i="60" s="1"/>
  <c r="M43" i="58"/>
  <c r="M25" i="60"/>
  <c r="M26" i="60" s="1"/>
  <c r="F46" i="58"/>
  <c r="I25" i="60"/>
  <c r="I26" i="60" s="1"/>
  <c r="I43" i="58"/>
  <c r="J63" i="58"/>
  <c r="O6" i="58"/>
  <c r="O7" i="58" s="1"/>
  <c r="O6" i="60"/>
  <c r="Q46" i="58"/>
  <c r="Q10" i="58"/>
  <c r="L15" i="60"/>
  <c r="L16" i="60" s="1"/>
  <c r="L15" i="58"/>
  <c r="L16" i="58" s="1"/>
  <c r="L25" i="60"/>
  <c r="L26" i="60" s="1"/>
  <c r="L43" i="58"/>
  <c r="O46" i="58"/>
  <c r="Q6" i="60"/>
  <c r="Q7" i="60" s="1"/>
  <c r="Q6" i="58"/>
  <c r="Q7" i="58" s="1"/>
  <c r="K59" i="60"/>
  <c r="K60" i="60" s="1"/>
  <c r="K60" i="58"/>
  <c r="K61" i="58" s="1"/>
  <c r="I15" i="58"/>
  <c r="I16" i="58" s="1"/>
  <c r="I15" i="60"/>
  <c r="I16" i="60" s="1"/>
  <c r="M60" i="58"/>
  <c r="M61" i="58" s="1"/>
  <c r="M59" i="60"/>
  <c r="M60" i="60" s="1"/>
  <c r="M81" i="58"/>
  <c r="O63" i="58"/>
  <c r="G59" i="60"/>
  <c r="G60" i="58"/>
  <c r="O81" i="58"/>
  <c r="G78" i="58"/>
  <c r="G42" i="60"/>
  <c r="O15" i="60"/>
  <c r="O15" i="58"/>
  <c r="J25" i="60"/>
  <c r="J26" i="60" s="1"/>
  <c r="J43" i="58"/>
  <c r="F81" i="58"/>
  <c r="L81" i="58"/>
  <c r="G25" i="60"/>
  <c r="G43" i="58"/>
  <c r="H43" i="58"/>
  <c r="H25" i="60"/>
  <c r="H26" i="60" s="1"/>
  <c r="N15" i="58"/>
  <c r="N16" i="58" s="1"/>
  <c r="N15" i="60"/>
  <c r="N16" i="60" s="1"/>
  <c r="L10" i="58"/>
  <c r="N42" i="60"/>
  <c r="N43" i="60" s="1"/>
  <c r="N78" i="58"/>
  <c r="N79" i="58" s="1"/>
  <c r="G81" i="58"/>
  <c r="R46" i="58"/>
  <c r="R63" i="58"/>
  <c r="N81" i="58"/>
  <c r="R15" i="58"/>
  <c r="R16" i="58" s="1"/>
  <c r="R15" i="60"/>
  <c r="R16" i="60" s="1"/>
  <c r="P59" i="60"/>
  <c r="P60" i="60" s="1"/>
  <c r="P60" i="58"/>
  <c r="P61" i="58" s="1"/>
  <c r="F63" i="58"/>
  <c r="P63" i="58"/>
  <c r="K25" i="60"/>
  <c r="K26" i="60" s="1"/>
  <c r="K43" i="58"/>
  <c r="R81" i="58"/>
  <c r="F78" i="58"/>
  <c r="F79" i="58" s="1"/>
  <c r="F42" i="60"/>
  <c r="F43" i="60" s="1"/>
  <c r="L42" i="60"/>
  <c r="L43" i="60" s="1"/>
  <c r="L78" i="58"/>
  <c r="L79" i="58" s="1"/>
  <c r="N6" i="60"/>
  <c r="N7" i="60" s="1"/>
  <c r="N6" i="58"/>
  <c r="N7" i="58" s="1"/>
  <c r="I81" i="58"/>
  <c r="M10" i="58"/>
  <c r="Q15" i="58"/>
  <c r="Q16" i="58" s="1"/>
  <c r="Q15" i="60"/>
  <c r="Q16" i="60" s="1"/>
  <c r="P43" i="58"/>
  <c r="P25" i="60"/>
  <c r="P26" i="60" s="1"/>
  <c r="P15" i="58"/>
  <c r="P16" i="58" s="1"/>
  <c r="P15" i="60"/>
  <c r="P16" i="60" s="1"/>
  <c r="Q25" i="60"/>
  <c r="Q26" i="60" s="1"/>
  <c r="Q43" i="58"/>
  <c r="R59" i="60"/>
  <c r="R60" i="60" s="1"/>
  <c r="R60" i="58"/>
  <c r="R61" i="58" s="1"/>
  <c r="K42" i="60"/>
  <c r="K43" i="60" s="1"/>
  <c r="K78" i="58"/>
  <c r="K79" i="58" s="1"/>
  <c r="J15" i="58"/>
  <c r="J16" i="58" s="1"/>
  <c r="J15" i="60"/>
  <c r="J16" i="60" s="1"/>
  <c r="P10" i="58"/>
  <c r="H15" i="58"/>
  <c r="H16" i="58" s="1"/>
  <c r="H15" i="60"/>
  <c r="H16" i="60" s="1"/>
  <c r="H60" i="58"/>
  <c r="H61" i="58" s="1"/>
  <c r="H59" i="60"/>
  <c r="H60" i="60" s="1"/>
  <c r="G6" i="58"/>
  <c r="G6" i="60"/>
  <c r="J46" i="58"/>
  <c r="R42" i="60"/>
  <c r="R43" i="60" s="1"/>
  <c r="R78" i="58"/>
  <c r="R79" i="58" s="1"/>
  <c r="R6" i="58"/>
  <c r="R7" i="58" s="1"/>
  <c r="R6" i="60"/>
  <c r="R7" i="60" s="1"/>
  <c r="F10" i="58"/>
  <c r="F60" i="58"/>
  <c r="F61" i="58" s="1"/>
  <c r="F59" i="60"/>
  <c r="F60" i="60" s="1"/>
  <c r="J6" i="60"/>
  <c r="J7" i="60" s="1"/>
  <c r="J6" i="58"/>
  <c r="J7" i="58" s="1"/>
  <c r="I59" i="60"/>
  <c r="I60" i="60" s="1"/>
  <c r="I60" i="58"/>
  <c r="I61" i="58" s="1"/>
  <c r="H42" i="60"/>
  <c r="H43" i="60" s="1"/>
  <c r="H78" i="58"/>
  <c r="H79" i="58" s="1"/>
  <c r="P81" i="58"/>
  <c r="I42" i="60"/>
  <c r="I43" i="60" s="1"/>
  <c r="I78" i="58"/>
  <c r="I79" i="58" s="1"/>
  <c r="P46" i="58"/>
  <c r="I10" i="58"/>
  <c r="H10" i="58"/>
  <c r="H81" i="58"/>
  <c r="J59" i="60"/>
  <c r="J60" i="60" s="1"/>
  <c r="J60" i="58"/>
  <c r="J61" i="58" s="1"/>
  <c r="J81" i="58"/>
  <c r="H63" i="58"/>
  <c r="O10" i="58"/>
  <c r="J78" i="58"/>
  <c r="J79" i="58" s="1"/>
  <c r="J42" i="60"/>
  <c r="J43" i="60" s="1"/>
  <c r="O60" i="58"/>
  <c r="O59" i="60"/>
  <c r="N60" i="58"/>
  <c r="N61" i="58" s="1"/>
  <c r="N59" i="60"/>
  <c r="N60" i="60" s="1"/>
  <c r="J10" i="58"/>
  <c r="L63" i="58"/>
  <c r="M46" i="58"/>
  <c r="M42" i="60"/>
  <c r="M43" i="60" s="1"/>
  <c r="M78" i="58"/>
  <c r="M79" i="58" s="1"/>
  <c r="F43" i="58"/>
  <c r="H66" i="55"/>
  <c r="F25" i="60"/>
  <c r="F26" i="60" s="1"/>
  <c r="I46" i="58"/>
  <c r="L59" i="60"/>
  <c r="L60" i="60" s="1"/>
  <c r="L60" i="58"/>
  <c r="L61" i="58" s="1"/>
  <c r="G46" i="58"/>
  <c r="N10" i="58"/>
  <c r="H6" i="58"/>
  <c r="H7" i="58" s="1"/>
  <c r="H6" i="60"/>
  <c r="H7" i="60" s="1"/>
  <c r="Q63" i="58"/>
  <c r="F15" i="58"/>
  <c r="F16" i="58" s="1"/>
  <c r="F15" i="60"/>
  <c r="F16" i="60" s="1"/>
  <c r="Q81" i="58"/>
  <c r="F6" i="58"/>
  <c r="F7" i="58" s="1"/>
  <c r="F6" i="60"/>
  <c r="F7" i="60" s="1"/>
  <c r="K46" i="58"/>
  <c r="H46" i="58"/>
  <c r="K6" i="58"/>
  <c r="K7" i="58" s="1"/>
  <c r="K6" i="60"/>
  <c r="K7" i="60" s="1"/>
  <c r="P6" i="60"/>
  <c r="P7" i="60" s="1"/>
  <c r="P6" i="58"/>
  <c r="O78" i="58"/>
  <c r="O42" i="60"/>
  <c r="R9" i="58"/>
  <c r="K9" i="58"/>
  <c r="C32" i="55" l="1"/>
  <c r="G6" i="3" s="1"/>
  <c r="G7" i="3" s="1"/>
  <c r="F33" i="55"/>
  <c r="H15" i="3" s="1"/>
  <c r="H16" i="3" s="1"/>
  <c r="F30" i="55"/>
  <c r="E15" i="3" s="1"/>
  <c r="E16" i="3" s="1"/>
  <c r="D31" i="55"/>
  <c r="F9" i="3" s="1"/>
  <c r="G9" i="60" s="1"/>
  <c r="G12" i="60" s="1"/>
  <c r="G13" i="60" s="1"/>
  <c r="C39" i="55"/>
  <c r="N6" i="3" s="1"/>
  <c r="N7" i="3" s="1"/>
  <c r="F40" i="55"/>
  <c r="O15" i="3" s="1"/>
  <c r="O16" i="3" s="1"/>
  <c r="D34" i="55"/>
  <c r="I9" i="3" s="1"/>
  <c r="J9" i="60" s="1"/>
  <c r="J10" i="60" s="1"/>
  <c r="F47" i="55"/>
  <c r="E15" i="61" s="1"/>
  <c r="E16" i="61" s="1"/>
  <c r="C31" i="55"/>
  <c r="F6" i="3" s="1"/>
  <c r="F7" i="3" s="1"/>
  <c r="D41" i="55"/>
  <c r="P9" i="3" s="1"/>
  <c r="Q9" i="60" s="1"/>
  <c r="Q10" i="60" s="1"/>
  <c r="D33" i="55"/>
  <c r="H9" i="3" s="1"/>
  <c r="H10" i="3" s="1"/>
  <c r="F56" i="55"/>
  <c r="N15" i="62" s="1"/>
  <c r="N16" i="62" s="1"/>
  <c r="C36" i="55"/>
  <c r="K6" i="3" s="1"/>
  <c r="K7" i="3" s="1"/>
  <c r="F52" i="55"/>
  <c r="J15" i="57" s="1"/>
  <c r="C37" i="55"/>
  <c r="L6" i="3" s="1"/>
  <c r="L7" i="3" s="1"/>
  <c r="F50" i="55"/>
  <c r="H15" i="57" s="1"/>
  <c r="F35" i="55"/>
  <c r="J15" i="3" s="1"/>
  <c r="J16" i="3" s="1"/>
  <c r="C40" i="55"/>
  <c r="O6" i="3" s="1"/>
  <c r="O7" i="3" s="1"/>
  <c r="C35" i="55"/>
  <c r="J6" i="3" s="1"/>
  <c r="J7" i="3" s="1"/>
  <c r="C33" i="55"/>
  <c r="H6" i="3" s="1"/>
  <c r="H7" i="3" s="1"/>
  <c r="F48" i="55"/>
  <c r="F15" i="62" s="1"/>
  <c r="F16" i="62" s="1"/>
  <c r="C38" i="55"/>
  <c r="M6" i="3" s="1"/>
  <c r="M7" i="3" s="1"/>
  <c r="C30" i="55"/>
  <c r="E6" i="3" s="1"/>
  <c r="E7" i="3" s="1"/>
  <c r="O75" i="3"/>
  <c r="E101" i="3"/>
  <c r="P74" i="3"/>
  <c r="P75" i="3" s="1"/>
  <c r="J37" i="55"/>
  <c r="F37" i="55" s="1"/>
  <c r="L15" i="3" s="1"/>
  <c r="L16" i="3" s="1"/>
  <c r="J54" i="55"/>
  <c r="F54" i="55" s="1"/>
  <c r="L15" i="62" s="1"/>
  <c r="L16" i="62" s="1"/>
  <c r="E97" i="3"/>
  <c r="E98" i="3" s="1"/>
  <c r="E94" i="3"/>
  <c r="E95" i="3" s="1"/>
  <c r="F94" i="3"/>
  <c r="F97" i="3"/>
  <c r="L71" i="3"/>
  <c r="L72" i="3" s="1"/>
  <c r="N94" i="3"/>
  <c r="N97" i="3"/>
  <c r="I94" i="3"/>
  <c r="I95" i="3" s="1"/>
  <c r="I97" i="3"/>
  <c r="I98" i="3" s="1"/>
  <c r="N49" i="55"/>
  <c r="F49" i="55" s="1"/>
  <c r="G15" i="62" s="1"/>
  <c r="G16" i="62" s="1"/>
  <c r="N32" i="55"/>
  <c r="F32" i="55" s="1"/>
  <c r="G15" i="3" s="1"/>
  <c r="G16" i="3" s="1"/>
  <c r="K101" i="3"/>
  <c r="N42" i="55"/>
  <c r="F42" i="55" s="1"/>
  <c r="Q15" i="3" s="1"/>
  <c r="Q16" i="3" s="1"/>
  <c r="N59" i="55"/>
  <c r="F59" i="55" s="1"/>
  <c r="Q15" i="61" s="1"/>
  <c r="Q16" i="61" s="1"/>
  <c r="D35" i="55"/>
  <c r="J9" i="3" s="1"/>
  <c r="O49" i="3"/>
  <c r="O55" i="3" s="1"/>
  <c r="O56" i="3" s="1"/>
  <c r="C34" i="55"/>
  <c r="I6" i="3" s="1"/>
  <c r="I7" i="3" s="1"/>
  <c r="O101" i="3"/>
  <c r="F101" i="3"/>
  <c r="S100" i="3"/>
  <c r="M97" i="3"/>
  <c r="M98" i="3" s="1"/>
  <c r="M94" i="3"/>
  <c r="M95" i="3" s="1"/>
  <c r="L101" i="3"/>
  <c r="D42" i="55"/>
  <c r="Q9" i="3" s="1"/>
  <c r="Q10" i="3" s="1"/>
  <c r="N49" i="3"/>
  <c r="N50" i="3" s="1"/>
  <c r="O97" i="3"/>
  <c r="O98" i="3" s="1"/>
  <c r="O94" i="3"/>
  <c r="O95" i="3" s="1"/>
  <c r="Q101" i="3"/>
  <c r="H38" i="55"/>
  <c r="M52" i="3" s="1"/>
  <c r="H55" i="55"/>
  <c r="K15" i="60"/>
  <c r="K16" i="60" s="1"/>
  <c r="D30" i="55"/>
  <c r="E9" i="3" s="1"/>
  <c r="F9" i="60" s="1"/>
  <c r="F12" i="60" s="1"/>
  <c r="F13" i="60" s="1"/>
  <c r="P101" i="3"/>
  <c r="I101" i="3"/>
  <c r="G42" i="55"/>
  <c r="Q49" i="3" s="1"/>
  <c r="G59" i="55"/>
  <c r="C59" i="55" s="1"/>
  <c r="K58" i="55"/>
  <c r="C58" i="55" s="1"/>
  <c r="K41" i="55"/>
  <c r="C41" i="55" s="1"/>
  <c r="P6" i="3" s="1"/>
  <c r="P7" i="3" s="1"/>
  <c r="D32" i="55"/>
  <c r="G9" i="3" s="1"/>
  <c r="G10" i="3" s="1"/>
  <c r="D39" i="55"/>
  <c r="N9" i="3" s="1"/>
  <c r="N10" i="3" s="1"/>
  <c r="D36" i="55"/>
  <c r="K9" i="3" s="1"/>
  <c r="L9" i="60" s="1"/>
  <c r="L10" i="60" s="1"/>
  <c r="H97" i="3"/>
  <c r="H98" i="3" s="1"/>
  <c r="H94" i="3"/>
  <c r="H95" i="3" s="1"/>
  <c r="G101" i="3"/>
  <c r="L37" i="55"/>
  <c r="L74" i="3" s="1"/>
  <c r="L54" i="55"/>
  <c r="L63" i="57" s="1"/>
  <c r="S63" i="57" s="1"/>
  <c r="S64" i="57" s="1"/>
  <c r="Q97" i="3"/>
  <c r="Q98" i="3" s="1"/>
  <c r="Q94" i="3"/>
  <c r="Q95" i="3" s="1"/>
  <c r="N101" i="3"/>
  <c r="R100" i="3"/>
  <c r="K94" i="3"/>
  <c r="K95" i="3" s="1"/>
  <c r="K97" i="3"/>
  <c r="K98" i="3" s="1"/>
  <c r="D40" i="55"/>
  <c r="O9" i="3" s="1"/>
  <c r="P9" i="60" s="1"/>
  <c r="P10" i="60" s="1"/>
  <c r="J101" i="3"/>
  <c r="G97" i="3"/>
  <c r="G98" i="3" s="1"/>
  <c r="G94" i="3"/>
  <c r="G95" i="3" s="1"/>
  <c r="L94" i="3"/>
  <c r="L95" i="3" s="1"/>
  <c r="L97" i="3"/>
  <c r="L98" i="3" s="1"/>
  <c r="M101" i="3"/>
  <c r="P94" i="3"/>
  <c r="P95" i="3" s="1"/>
  <c r="P97" i="3"/>
  <c r="P98" i="3" s="1"/>
  <c r="H101" i="3"/>
  <c r="J97" i="3"/>
  <c r="J98" i="3" s="1"/>
  <c r="J94" i="3"/>
  <c r="J95" i="3" s="1"/>
  <c r="F51" i="55"/>
  <c r="I15" i="61" s="1"/>
  <c r="I16" i="61" s="1"/>
  <c r="F58" i="55"/>
  <c r="P15" i="61" s="1"/>
  <c r="P16" i="61" s="1"/>
  <c r="F53" i="55"/>
  <c r="K15" i="61" s="1"/>
  <c r="K16" i="61" s="1"/>
  <c r="F57" i="55"/>
  <c r="O15" i="57" s="1"/>
  <c r="F55" i="55"/>
  <c r="M15" i="62" s="1"/>
  <c r="M16" i="62" s="1"/>
  <c r="R25" i="60"/>
  <c r="R26" i="60" s="1"/>
  <c r="I12" i="58"/>
  <c r="I13" i="58" s="1"/>
  <c r="F36" i="55"/>
  <c r="K15" i="3" s="1"/>
  <c r="K16" i="3" s="1"/>
  <c r="F41" i="55"/>
  <c r="P15" i="3" s="1"/>
  <c r="P16" i="3" s="1"/>
  <c r="F31" i="55"/>
  <c r="F15" i="3" s="1"/>
  <c r="F16" i="3" s="1"/>
  <c r="L55" i="3"/>
  <c r="L56" i="3" s="1"/>
  <c r="L53" i="3"/>
  <c r="E32" i="3"/>
  <c r="E33" i="3" s="1"/>
  <c r="E50" i="3"/>
  <c r="G53" i="3"/>
  <c r="G55" i="3"/>
  <c r="G56" i="3" s="1"/>
  <c r="G35" i="3"/>
  <c r="N53" i="3"/>
  <c r="N35" i="3"/>
  <c r="F34" i="55"/>
  <c r="I15" i="3" s="1"/>
  <c r="I16" i="3" s="1"/>
  <c r="F53" i="3"/>
  <c r="F35" i="3"/>
  <c r="F55" i="3"/>
  <c r="F56" i="3" s="1"/>
  <c r="P53" i="3"/>
  <c r="P55" i="3"/>
  <c r="P56" i="3" s="1"/>
  <c r="O35" i="3"/>
  <c r="O53" i="3"/>
  <c r="F38" i="55"/>
  <c r="M15" i="3" s="1"/>
  <c r="M16" i="3" s="1"/>
  <c r="F39" i="55"/>
  <c r="N15" i="3" s="1"/>
  <c r="O12" i="58"/>
  <c r="O13" i="58" s="1"/>
  <c r="M50" i="3"/>
  <c r="M32" i="3"/>
  <c r="M33" i="3" s="1"/>
  <c r="J55" i="3"/>
  <c r="J56" i="3" s="1"/>
  <c r="J35" i="3"/>
  <c r="J53" i="3"/>
  <c r="I55" i="3"/>
  <c r="I56" i="3" s="1"/>
  <c r="I53" i="3"/>
  <c r="I35" i="3"/>
  <c r="P50" i="3"/>
  <c r="K50" i="3"/>
  <c r="K32" i="3"/>
  <c r="K33" i="3" s="1"/>
  <c r="E35" i="3"/>
  <c r="E53" i="3"/>
  <c r="E55" i="3"/>
  <c r="E56" i="3" s="1"/>
  <c r="K53" i="3"/>
  <c r="K35" i="3"/>
  <c r="K55" i="3"/>
  <c r="K56" i="3" s="1"/>
  <c r="L50" i="3"/>
  <c r="J32" i="3"/>
  <c r="J33" i="3" s="1"/>
  <c r="J50" i="3"/>
  <c r="G50" i="3"/>
  <c r="G32" i="3"/>
  <c r="G33" i="3" s="1"/>
  <c r="H53" i="3"/>
  <c r="H55" i="3"/>
  <c r="H56" i="3" s="1"/>
  <c r="H35" i="3"/>
  <c r="F50" i="3"/>
  <c r="F32" i="3"/>
  <c r="F33" i="3" s="1"/>
  <c r="H50" i="3"/>
  <c r="H32" i="3"/>
  <c r="H33" i="3" s="1"/>
  <c r="R52" i="3"/>
  <c r="Q35" i="3"/>
  <c r="Q53" i="3"/>
  <c r="I50" i="3"/>
  <c r="I32" i="3"/>
  <c r="I33" i="3" s="1"/>
  <c r="N12" i="58"/>
  <c r="N13" i="58" s="1"/>
  <c r="C49" i="55"/>
  <c r="G6" i="57" s="1"/>
  <c r="J12" i="58"/>
  <c r="J13" i="58" s="1"/>
  <c r="S6" i="58"/>
  <c r="S7" i="58" s="1"/>
  <c r="P7" i="58"/>
  <c r="Q82" i="58"/>
  <c r="Q84" i="58"/>
  <c r="Q85" i="58" s="1"/>
  <c r="P45" i="62"/>
  <c r="Q45" i="60"/>
  <c r="L46" i="57"/>
  <c r="O61" i="58"/>
  <c r="H42" i="61"/>
  <c r="H43" i="61" s="1"/>
  <c r="H42" i="62"/>
  <c r="H43" i="62" s="1"/>
  <c r="H78" i="57"/>
  <c r="H79" i="57" s="1"/>
  <c r="J49" i="58"/>
  <c r="J50" i="58" s="1"/>
  <c r="J29" i="58"/>
  <c r="J47" i="58"/>
  <c r="J28" i="60"/>
  <c r="P66" i="58"/>
  <c r="P67" i="58" s="1"/>
  <c r="P64" i="58"/>
  <c r="P62" i="60"/>
  <c r="O62" i="62"/>
  <c r="O63" i="62" s="1"/>
  <c r="N45" i="60"/>
  <c r="N82" i="58"/>
  <c r="M45" i="62"/>
  <c r="N84" i="58"/>
  <c r="N85" i="58" s="1"/>
  <c r="G26" i="60"/>
  <c r="R81" i="57"/>
  <c r="N45" i="61"/>
  <c r="N82" i="57"/>
  <c r="I44" i="58"/>
  <c r="I26" i="58"/>
  <c r="I27" i="58" s="1"/>
  <c r="F64" i="57"/>
  <c r="F62" i="61"/>
  <c r="M47" i="58"/>
  <c r="M49" i="58"/>
  <c r="M50" i="58" s="1"/>
  <c r="M28" i="60"/>
  <c r="H45" i="60"/>
  <c r="H82" i="58"/>
  <c r="H84" i="58"/>
  <c r="H85" i="58" s="1"/>
  <c r="G45" i="62"/>
  <c r="J42" i="61"/>
  <c r="J43" i="61" s="1"/>
  <c r="J42" i="62"/>
  <c r="J43" i="62" s="1"/>
  <c r="J78" i="57"/>
  <c r="J79" i="57" s="1"/>
  <c r="O62" i="61"/>
  <c r="O63" i="61" s="1"/>
  <c r="O64" i="57"/>
  <c r="Q64" i="57"/>
  <c r="Q62" i="61"/>
  <c r="Q63" i="61" s="1"/>
  <c r="K82" i="57"/>
  <c r="K45" i="61"/>
  <c r="Q12" i="58"/>
  <c r="Q13" i="58" s="1"/>
  <c r="G66" i="58"/>
  <c r="G67" i="58" s="1"/>
  <c r="F62" i="62"/>
  <c r="G62" i="60"/>
  <c r="G64" i="58"/>
  <c r="K62" i="61"/>
  <c r="K63" i="61" s="1"/>
  <c r="K64" i="57"/>
  <c r="G82" i="57"/>
  <c r="G45" i="61"/>
  <c r="O45" i="61"/>
  <c r="O82" i="57"/>
  <c r="G7" i="60"/>
  <c r="R62" i="60"/>
  <c r="R66" i="58"/>
  <c r="R67" i="58" s="1"/>
  <c r="R64" i="58"/>
  <c r="Q62" i="62"/>
  <c r="Q63" i="62" s="1"/>
  <c r="L82" i="58"/>
  <c r="L84" i="58"/>
  <c r="L85" i="58" s="1"/>
  <c r="L45" i="60"/>
  <c r="K45" i="62"/>
  <c r="G61" i="58"/>
  <c r="F29" i="58"/>
  <c r="F49" i="58"/>
  <c r="F50" i="58" s="1"/>
  <c r="F47" i="58"/>
  <c r="F28" i="60"/>
  <c r="N64" i="58"/>
  <c r="N62" i="60"/>
  <c r="M62" i="62"/>
  <c r="M63" i="62" s="1"/>
  <c r="N66" i="58"/>
  <c r="N67" i="58" s="1"/>
  <c r="K10" i="58"/>
  <c r="K12" i="58"/>
  <c r="K13" i="58" s="1"/>
  <c r="P64" i="57"/>
  <c r="L66" i="58"/>
  <c r="L67" i="58" s="1"/>
  <c r="K62" i="62"/>
  <c r="K63" i="62" s="1"/>
  <c r="L64" i="58"/>
  <c r="L62" i="60"/>
  <c r="I42" i="62"/>
  <c r="I43" i="62" s="1"/>
  <c r="I78" i="57"/>
  <c r="I79" i="57" s="1"/>
  <c r="I42" i="61"/>
  <c r="I43" i="61" s="1"/>
  <c r="P84" i="58"/>
  <c r="P85" i="58" s="1"/>
  <c r="P82" i="58"/>
  <c r="O45" i="62"/>
  <c r="P45" i="60"/>
  <c r="G7" i="58"/>
  <c r="O43" i="57"/>
  <c r="C57" i="55"/>
  <c r="O25" i="62"/>
  <c r="O26" i="62" s="1"/>
  <c r="O25" i="61"/>
  <c r="O26" i="61" s="1"/>
  <c r="Q46" i="57"/>
  <c r="D59" i="55"/>
  <c r="E45" i="61"/>
  <c r="E82" i="57"/>
  <c r="G60" i="60"/>
  <c r="D58" i="55"/>
  <c r="P46" i="57"/>
  <c r="P28" i="62" s="1"/>
  <c r="D47" i="55"/>
  <c r="E46" i="57"/>
  <c r="E28" i="62" s="1"/>
  <c r="M64" i="57"/>
  <c r="M62" i="61"/>
  <c r="M63" i="61" s="1"/>
  <c r="G15" i="60"/>
  <c r="G15" i="58"/>
  <c r="H29" i="58"/>
  <c r="H49" i="58"/>
  <c r="H50" i="58" s="1"/>
  <c r="H47" i="58"/>
  <c r="H28" i="60"/>
  <c r="Q64" i="58"/>
  <c r="P62" i="62"/>
  <c r="P63" i="62" s="1"/>
  <c r="D50" i="55"/>
  <c r="H46" i="57"/>
  <c r="H28" i="62" s="1"/>
  <c r="R29" i="58"/>
  <c r="R49" i="58"/>
  <c r="R50" i="58" s="1"/>
  <c r="R47" i="58"/>
  <c r="R28" i="60"/>
  <c r="F45" i="60"/>
  <c r="F84" i="58"/>
  <c r="F85" i="58" s="1"/>
  <c r="E45" i="62"/>
  <c r="F82" i="58"/>
  <c r="Q29" i="58"/>
  <c r="Q28" i="60"/>
  <c r="Q47" i="58"/>
  <c r="Q49" i="58"/>
  <c r="Q50" i="58" s="1"/>
  <c r="P42" i="62"/>
  <c r="P43" i="62" s="1"/>
  <c r="P78" i="57"/>
  <c r="P79" i="57" s="1"/>
  <c r="P42" i="61"/>
  <c r="P43" i="61" s="1"/>
  <c r="L6" i="60"/>
  <c r="L7" i="60" s="1"/>
  <c r="L6" i="58"/>
  <c r="M63" i="58"/>
  <c r="T63" i="58" s="1"/>
  <c r="D49" i="55"/>
  <c r="G46" i="57"/>
  <c r="I29" i="58"/>
  <c r="I49" i="58"/>
  <c r="I50" i="58" s="1"/>
  <c r="I47" i="58"/>
  <c r="I28" i="60"/>
  <c r="H12" i="58"/>
  <c r="H13" i="58" s="1"/>
  <c r="G78" i="57"/>
  <c r="G79" i="57" s="1"/>
  <c r="G42" i="62"/>
  <c r="G43" i="62" s="1"/>
  <c r="G42" i="61"/>
  <c r="G43" i="61" s="1"/>
  <c r="P26" i="58"/>
  <c r="P27" i="58" s="1"/>
  <c r="P44" i="58"/>
  <c r="K42" i="61"/>
  <c r="K43" i="61" s="1"/>
  <c r="K78" i="57"/>
  <c r="K79" i="57" s="1"/>
  <c r="K42" i="62"/>
  <c r="K43" i="62" s="1"/>
  <c r="E64" i="57"/>
  <c r="E62" i="61"/>
  <c r="E63" i="61" s="1"/>
  <c r="G82" i="58"/>
  <c r="G45" i="60"/>
  <c r="F45" i="62"/>
  <c r="T81" i="58"/>
  <c r="G84" i="58"/>
  <c r="G85" i="58" s="1"/>
  <c r="J26" i="58"/>
  <c r="J27" i="58" s="1"/>
  <c r="J44" i="58"/>
  <c r="O66" i="58"/>
  <c r="O67" i="58" s="1"/>
  <c r="N62" i="62"/>
  <c r="O64" i="58"/>
  <c r="O62" i="60"/>
  <c r="S63" i="58"/>
  <c r="S6" i="60"/>
  <c r="S7" i="60" s="1"/>
  <c r="O7" i="60"/>
  <c r="M26" i="58"/>
  <c r="M27" i="58" s="1"/>
  <c r="M44" i="58"/>
  <c r="M6" i="58"/>
  <c r="M6" i="60"/>
  <c r="M7" i="60" s="1"/>
  <c r="K47" i="58"/>
  <c r="K29" i="58"/>
  <c r="K49" i="58"/>
  <c r="K50" i="58" s="1"/>
  <c r="K28" i="60"/>
  <c r="F12" i="58"/>
  <c r="F13" i="58" s="1"/>
  <c r="F62" i="60"/>
  <c r="F66" i="58"/>
  <c r="F67" i="58" s="1"/>
  <c r="E62" i="62"/>
  <c r="E63" i="62" s="1"/>
  <c r="F64" i="58"/>
  <c r="F45" i="61"/>
  <c r="F82" i="57"/>
  <c r="S81" i="57"/>
  <c r="S82" i="57" s="1"/>
  <c r="I25" i="61"/>
  <c r="I26" i="61" s="1"/>
  <c r="I25" i="62"/>
  <c r="I26" i="62" s="1"/>
  <c r="I43" i="57"/>
  <c r="C51" i="55"/>
  <c r="N62" i="61"/>
  <c r="R63" i="57"/>
  <c r="R64" i="57" s="1"/>
  <c r="N64" i="57"/>
  <c r="N46" i="57"/>
  <c r="N28" i="62" s="1"/>
  <c r="D56" i="55"/>
  <c r="C54" i="55"/>
  <c r="L25" i="62"/>
  <c r="L26" i="62" s="1"/>
  <c r="L25" i="61"/>
  <c r="L26" i="61" s="1"/>
  <c r="L43" i="57"/>
  <c r="G12" i="58"/>
  <c r="G13" i="58" s="1"/>
  <c r="R10" i="58"/>
  <c r="R12" i="58"/>
  <c r="R13" i="58" s="1"/>
  <c r="J46" i="57"/>
  <c r="J28" i="62" s="1"/>
  <c r="D52" i="55"/>
  <c r="S9" i="58"/>
  <c r="E42" i="62"/>
  <c r="E43" i="62" s="1"/>
  <c r="E42" i="61"/>
  <c r="E43" i="61" s="1"/>
  <c r="E78" i="57"/>
  <c r="E79" i="57" s="1"/>
  <c r="L82" i="57"/>
  <c r="L45" i="61"/>
  <c r="O28" i="60"/>
  <c r="O49" i="58"/>
  <c r="O50" i="58" s="1"/>
  <c r="O47" i="58"/>
  <c r="O29" i="58"/>
  <c r="I62" i="61"/>
  <c r="I63" i="61" s="1"/>
  <c r="I64" i="57"/>
  <c r="K84" i="58"/>
  <c r="K85" i="58" s="1"/>
  <c r="K82" i="58"/>
  <c r="J45" i="62"/>
  <c r="K45" i="60"/>
  <c r="T9" i="58"/>
  <c r="E43" i="57"/>
  <c r="C47" i="55"/>
  <c r="E25" i="62"/>
  <c r="E26" i="62" s="1"/>
  <c r="E25" i="61"/>
  <c r="E26" i="61" s="1"/>
  <c r="G64" i="57"/>
  <c r="G62" i="61"/>
  <c r="G63" i="61" s="1"/>
  <c r="Q44" i="58"/>
  <c r="O16" i="58"/>
  <c r="S15" i="58"/>
  <c r="S16" i="58" s="1"/>
  <c r="M45" i="60"/>
  <c r="M84" i="58"/>
  <c r="M85" i="58" s="1"/>
  <c r="L45" i="62"/>
  <c r="M82" i="58"/>
  <c r="L44" i="58"/>
  <c r="L26" i="58"/>
  <c r="L27" i="58" s="1"/>
  <c r="I62" i="62"/>
  <c r="I63" i="62" s="1"/>
  <c r="J62" i="60"/>
  <c r="J66" i="58"/>
  <c r="J67" i="58" s="1"/>
  <c r="J64" i="58"/>
  <c r="N26" i="58"/>
  <c r="N27" i="58" s="1"/>
  <c r="N44" i="58"/>
  <c r="J82" i="57"/>
  <c r="J45" i="61"/>
  <c r="F26" i="58"/>
  <c r="F27" i="58" s="1"/>
  <c r="F44" i="58"/>
  <c r="H62" i="60"/>
  <c r="H64" i="58"/>
  <c r="H66" i="58"/>
  <c r="H67" i="58" s="1"/>
  <c r="G62" i="62"/>
  <c r="G63" i="62" s="1"/>
  <c r="Q45" i="62"/>
  <c r="R45" i="60"/>
  <c r="R82" i="58"/>
  <c r="R84" i="58"/>
  <c r="R85" i="58" s="1"/>
  <c r="M42" i="62"/>
  <c r="M43" i="62" s="1"/>
  <c r="M42" i="61"/>
  <c r="M43" i="61" s="1"/>
  <c r="M78" i="57"/>
  <c r="M79" i="57" s="1"/>
  <c r="G25" i="62"/>
  <c r="G26" i="62" s="1"/>
  <c r="G25" i="61"/>
  <c r="G26" i="61" s="1"/>
  <c r="G43" i="57"/>
  <c r="O16" i="60"/>
  <c r="S15" i="60"/>
  <c r="S16" i="60" s="1"/>
  <c r="M25" i="61"/>
  <c r="M26" i="61" s="1"/>
  <c r="M25" i="62"/>
  <c r="M26" i="62" s="1"/>
  <c r="M43" i="57"/>
  <c r="C55" i="55"/>
  <c r="N25" i="62"/>
  <c r="N25" i="61"/>
  <c r="N43" i="57"/>
  <c r="C56" i="55"/>
  <c r="M15" i="60"/>
  <c r="M16" i="60" s="1"/>
  <c r="M15" i="58"/>
  <c r="M16" i="58" s="1"/>
  <c r="I45" i="62"/>
  <c r="J82" i="58"/>
  <c r="J45" i="60"/>
  <c r="J84" i="58"/>
  <c r="J85" i="58" s="1"/>
  <c r="P12" i="58"/>
  <c r="P13" i="58" s="1"/>
  <c r="P43" i="57"/>
  <c r="P25" i="62"/>
  <c r="P26" i="62" s="1"/>
  <c r="P25" i="61"/>
  <c r="P26" i="61" s="1"/>
  <c r="Q82" i="57"/>
  <c r="Q45" i="61"/>
  <c r="C48" i="55"/>
  <c r="F42" i="61"/>
  <c r="F78" i="57"/>
  <c r="F84" i="57" s="1"/>
  <c r="F85" i="57" s="1"/>
  <c r="F42" i="62"/>
  <c r="K25" i="61"/>
  <c r="K26" i="61" s="1"/>
  <c r="K25" i="62"/>
  <c r="K26" i="62" s="1"/>
  <c r="C53" i="55"/>
  <c r="K43" i="57"/>
  <c r="L29" i="58"/>
  <c r="L47" i="58"/>
  <c r="L49" i="58"/>
  <c r="L50" i="58" s="1"/>
  <c r="L28" i="60"/>
  <c r="O26" i="58"/>
  <c r="O27" i="58" s="1"/>
  <c r="O44" i="58"/>
  <c r="S43" i="58"/>
  <c r="O43" i="60"/>
  <c r="S42" i="60"/>
  <c r="S43" i="60" s="1"/>
  <c r="I82" i="57"/>
  <c r="I45" i="61"/>
  <c r="S46" i="58"/>
  <c r="P28" i="60"/>
  <c r="P47" i="58"/>
  <c r="P49" i="58"/>
  <c r="P50" i="58" s="1"/>
  <c r="P29" i="58"/>
  <c r="Q42" i="61"/>
  <c r="Q43" i="61" s="1"/>
  <c r="Q42" i="62"/>
  <c r="Q43" i="62" s="1"/>
  <c r="Q78" i="57"/>
  <c r="Q79" i="57" s="1"/>
  <c r="C52" i="55"/>
  <c r="J25" i="62"/>
  <c r="J26" i="62" s="1"/>
  <c r="J25" i="61"/>
  <c r="J26" i="61" s="1"/>
  <c r="J43" i="57"/>
  <c r="H26" i="58"/>
  <c r="H27" i="58" s="1"/>
  <c r="H44" i="58"/>
  <c r="G43" i="60"/>
  <c r="T42" i="60"/>
  <c r="T43" i="60" s="1"/>
  <c r="R44" i="58"/>
  <c r="R26" i="58"/>
  <c r="R27" i="58" s="1"/>
  <c r="D53" i="55"/>
  <c r="K46" i="57"/>
  <c r="O26" i="60"/>
  <c r="Q59" i="60"/>
  <c r="Q60" i="60" s="1"/>
  <c r="Q60" i="58"/>
  <c r="Q61" i="58" s="1"/>
  <c r="O79" i="58"/>
  <c r="S78" i="58"/>
  <c r="S79" i="58" s="1"/>
  <c r="F46" i="57"/>
  <c r="F28" i="62" s="1"/>
  <c r="D48" i="55"/>
  <c r="L42" i="62"/>
  <c r="L43" i="62" s="1"/>
  <c r="L42" i="61"/>
  <c r="L43" i="61" s="1"/>
  <c r="L78" i="57"/>
  <c r="L79" i="57" s="1"/>
  <c r="O60" i="60"/>
  <c r="O46" i="57"/>
  <c r="D57" i="55"/>
  <c r="I82" i="58"/>
  <c r="I84" i="58"/>
  <c r="I85" i="58" s="1"/>
  <c r="H45" i="62"/>
  <c r="I45" i="60"/>
  <c r="K44" i="58"/>
  <c r="K26" i="58"/>
  <c r="K27" i="58" s="1"/>
  <c r="F43" i="57"/>
  <c r="F25" i="62"/>
  <c r="F25" i="61"/>
  <c r="G79" i="58"/>
  <c r="T78" i="58"/>
  <c r="T79" i="58" s="1"/>
  <c r="K62" i="60"/>
  <c r="J62" i="62"/>
  <c r="J63" i="62" s="1"/>
  <c r="K66" i="58"/>
  <c r="K67" i="58" s="1"/>
  <c r="K64" i="58"/>
  <c r="O42" i="62"/>
  <c r="O43" i="62" s="1"/>
  <c r="O42" i="61"/>
  <c r="O43" i="61" s="1"/>
  <c r="O78" i="57"/>
  <c r="O79" i="57" s="1"/>
  <c r="I66" i="58"/>
  <c r="I67" i="58" s="1"/>
  <c r="H62" i="62"/>
  <c r="H63" i="62" s="1"/>
  <c r="I62" i="60"/>
  <c r="I64" i="58"/>
  <c r="N46" i="58"/>
  <c r="N42" i="62"/>
  <c r="N78" i="57"/>
  <c r="N84" i="57" s="1"/>
  <c r="N85" i="57" s="1"/>
  <c r="N42" i="61"/>
  <c r="P82" i="57"/>
  <c r="P45" i="61"/>
  <c r="G49" i="58"/>
  <c r="G50" i="58" s="1"/>
  <c r="G47" i="58"/>
  <c r="G29" i="58"/>
  <c r="G28" i="60"/>
  <c r="I46" i="57"/>
  <c r="I28" i="62" s="1"/>
  <c r="D51" i="55"/>
  <c r="H82" i="57"/>
  <c r="H45" i="61"/>
  <c r="M82" i="57"/>
  <c r="M45" i="61"/>
  <c r="G44" i="58"/>
  <c r="T43" i="58"/>
  <c r="G26" i="58"/>
  <c r="G27" i="58" s="1"/>
  <c r="O84" i="58"/>
  <c r="O85" i="58" s="1"/>
  <c r="S81" i="58"/>
  <c r="N45" i="62"/>
  <c r="O45" i="60"/>
  <c r="O82" i="58"/>
  <c r="C50" i="55"/>
  <c r="H25" i="61"/>
  <c r="H26" i="61" s="1"/>
  <c r="H43" i="57"/>
  <c r="H25" i="62"/>
  <c r="H26" i="62" s="1"/>
  <c r="J64" i="57"/>
  <c r="J62" i="61"/>
  <c r="J63" i="61" s="1"/>
  <c r="H64" i="57"/>
  <c r="H62" i="61"/>
  <c r="H63" i="61" s="1"/>
  <c r="L32" i="3" l="1"/>
  <c r="L33" i="3" s="1"/>
  <c r="R9" i="60"/>
  <c r="R10" i="60" s="1"/>
  <c r="T25" i="60"/>
  <c r="T26" i="60" s="1"/>
  <c r="S25" i="60"/>
  <c r="S26" i="60" s="1"/>
  <c r="F15" i="61"/>
  <c r="F16" i="61" s="1"/>
  <c r="M103" i="3"/>
  <c r="M104" i="3" s="1"/>
  <c r="F10" i="60"/>
  <c r="J12" i="3"/>
  <c r="J13" i="3" s="1"/>
  <c r="E15" i="62"/>
  <c r="E16" i="62" s="1"/>
  <c r="J12" i="60"/>
  <c r="J13" i="60" s="1"/>
  <c r="E15" i="57"/>
  <c r="E16" i="57" s="1"/>
  <c r="F12" i="3"/>
  <c r="F13" i="3" s="1"/>
  <c r="E10" i="3"/>
  <c r="I103" i="3"/>
  <c r="I104" i="3" s="1"/>
  <c r="F10" i="3"/>
  <c r="C42" i="55"/>
  <c r="Q6" i="3" s="1"/>
  <c r="R6" i="3" s="1"/>
  <c r="R7" i="3" s="1"/>
  <c r="D37" i="55"/>
  <c r="L9" i="3" s="1"/>
  <c r="M9" i="60" s="1"/>
  <c r="M10" i="60" s="1"/>
  <c r="J10" i="3"/>
  <c r="J15" i="62"/>
  <c r="J16" i="62" s="1"/>
  <c r="J15" i="61"/>
  <c r="J16" i="61" s="1"/>
  <c r="H15" i="61"/>
  <c r="H16" i="61" s="1"/>
  <c r="H15" i="62"/>
  <c r="H16" i="62" s="1"/>
  <c r="N15" i="61"/>
  <c r="N16" i="61" s="1"/>
  <c r="I10" i="3"/>
  <c r="D38" i="55"/>
  <c r="M9" i="3" s="1"/>
  <c r="M12" i="3" s="1"/>
  <c r="M13" i="3" s="1"/>
  <c r="P35" i="3"/>
  <c r="P36" i="3" s="1"/>
  <c r="Q62" i="60"/>
  <c r="Q63" i="60" s="1"/>
  <c r="P62" i="61"/>
  <c r="P63" i="61" s="1"/>
  <c r="I9" i="60"/>
  <c r="I10" i="60" s="1"/>
  <c r="K9" i="60"/>
  <c r="K10" i="60" s="1"/>
  <c r="N15" i="57"/>
  <c r="N16" i="57" s="1"/>
  <c r="K10" i="3"/>
  <c r="P10" i="3"/>
  <c r="E12" i="3"/>
  <c r="E13" i="3" s="1"/>
  <c r="N32" i="3"/>
  <c r="N33" i="3" s="1"/>
  <c r="N55" i="3"/>
  <c r="N56" i="3" s="1"/>
  <c r="P12" i="60"/>
  <c r="P13" i="60" s="1"/>
  <c r="F15" i="57"/>
  <c r="F16" i="57" s="1"/>
  <c r="H9" i="60"/>
  <c r="H12" i="60" s="1"/>
  <c r="H13" i="60" s="1"/>
  <c r="Q12" i="60"/>
  <c r="Q13" i="60" s="1"/>
  <c r="O10" i="3"/>
  <c r="O12" i="3"/>
  <c r="O13" i="3" s="1"/>
  <c r="J103" i="3"/>
  <c r="J104" i="3" s="1"/>
  <c r="H12" i="3"/>
  <c r="H13" i="3" s="1"/>
  <c r="P15" i="62"/>
  <c r="P16" i="62" s="1"/>
  <c r="N12" i="3"/>
  <c r="N13" i="3" s="1"/>
  <c r="G12" i="3"/>
  <c r="G13" i="3" s="1"/>
  <c r="L12" i="60"/>
  <c r="L13" i="60" s="1"/>
  <c r="G103" i="3"/>
  <c r="G104" i="3" s="1"/>
  <c r="R9" i="3"/>
  <c r="R10" i="3" s="1"/>
  <c r="L75" i="3"/>
  <c r="L35" i="3"/>
  <c r="L38" i="3" s="1"/>
  <c r="L39" i="3" s="1"/>
  <c r="S74" i="3"/>
  <c r="S75" i="3" s="1"/>
  <c r="O32" i="3"/>
  <c r="O33" i="3" s="1"/>
  <c r="H103" i="3"/>
  <c r="H104" i="3" s="1"/>
  <c r="O103" i="3"/>
  <c r="O104" i="3" s="1"/>
  <c r="N95" i="3"/>
  <c r="R94" i="3"/>
  <c r="R95" i="3" s="1"/>
  <c r="R97" i="3"/>
  <c r="R98" i="3" s="1"/>
  <c r="N98" i="3"/>
  <c r="O50" i="3"/>
  <c r="R49" i="3"/>
  <c r="R55" i="3" s="1"/>
  <c r="R56" i="3" s="1"/>
  <c r="N103" i="3"/>
  <c r="N104" i="3" s="1"/>
  <c r="Q103" i="3"/>
  <c r="Q104" i="3" s="1"/>
  <c r="Q66" i="58"/>
  <c r="Q67" i="58" s="1"/>
  <c r="P71" i="3"/>
  <c r="R101" i="3"/>
  <c r="K12" i="3"/>
  <c r="K13" i="3" s="1"/>
  <c r="F95" i="3"/>
  <c r="S94" i="3"/>
  <c r="S95" i="3" s="1"/>
  <c r="I12" i="3"/>
  <c r="I13" i="3" s="1"/>
  <c r="L103" i="3"/>
  <c r="L104" i="3" s="1"/>
  <c r="K103" i="3"/>
  <c r="K104" i="3" s="1"/>
  <c r="O9" i="60"/>
  <c r="O10" i="60" s="1"/>
  <c r="P103" i="3"/>
  <c r="P104" i="3" s="1"/>
  <c r="E103" i="3"/>
  <c r="E104" i="3" s="1"/>
  <c r="F103" i="3"/>
  <c r="F104" i="3" s="1"/>
  <c r="R74" i="3"/>
  <c r="R75" i="3" s="1"/>
  <c r="F98" i="3"/>
  <c r="S97" i="3"/>
  <c r="S98" i="3" s="1"/>
  <c r="S101" i="3"/>
  <c r="K15" i="62"/>
  <c r="K16" i="62" s="1"/>
  <c r="K15" i="57"/>
  <c r="K16" i="57" s="1"/>
  <c r="O15" i="61"/>
  <c r="O16" i="61" s="1"/>
  <c r="O15" i="62"/>
  <c r="O16" i="62" s="1"/>
  <c r="P15" i="57"/>
  <c r="I15" i="62"/>
  <c r="I16" i="62" s="1"/>
  <c r="I15" i="57"/>
  <c r="I16" i="57" s="1"/>
  <c r="Q25" i="62"/>
  <c r="Q26" i="62" s="1"/>
  <c r="Q25" i="61"/>
  <c r="Q26" i="61" s="1"/>
  <c r="Q43" i="57"/>
  <c r="S43" i="57" s="1"/>
  <c r="M15" i="61"/>
  <c r="M16" i="61" s="1"/>
  <c r="M15" i="57"/>
  <c r="M16" i="57" s="1"/>
  <c r="L15" i="61"/>
  <c r="L16" i="61" s="1"/>
  <c r="Q55" i="3"/>
  <c r="Q56" i="3" s="1"/>
  <c r="Q15" i="57"/>
  <c r="Q16" i="57" s="1"/>
  <c r="Q15" i="62"/>
  <c r="Q16" i="62" s="1"/>
  <c r="L15" i="57"/>
  <c r="L16" i="57" s="1"/>
  <c r="G10" i="60"/>
  <c r="G15" i="57"/>
  <c r="G16" i="57" s="1"/>
  <c r="G15" i="61"/>
  <c r="G16" i="61" s="1"/>
  <c r="Q50" i="3"/>
  <c r="Q32" i="3"/>
  <c r="Q33" i="3" s="1"/>
  <c r="Q36" i="3"/>
  <c r="J36" i="3"/>
  <c r="J38" i="3"/>
  <c r="J39" i="3" s="1"/>
  <c r="R53" i="3"/>
  <c r="N36" i="3"/>
  <c r="M53" i="3"/>
  <c r="M55" i="3"/>
  <c r="M56" i="3" s="1"/>
  <c r="M35" i="3"/>
  <c r="N16" i="3"/>
  <c r="R15" i="3"/>
  <c r="R16" i="3" s="1"/>
  <c r="S52" i="3"/>
  <c r="G38" i="3"/>
  <c r="G39" i="3" s="1"/>
  <c r="G36" i="3"/>
  <c r="S15" i="3"/>
  <c r="S16" i="3" s="1"/>
  <c r="F36" i="3"/>
  <c r="F38" i="3"/>
  <c r="F39" i="3" s="1"/>
  <c r="Q84" i="57"/>
  <c r="Q85" i="57" s="1"/>
  <c r="K36" i="3"/>
  <c r="K38" i="3"/>
  <c r="K39" i="3" s="1"/>
  <c r="I38" i="3"/>
  <c r="I39" i="3" s="1"/>
  <c r="I36" i="3"/>
  <c r="S49" i="3"/>
  <c r="H36" i="3"/>
  <c r="H38" i="3"/>
  <c r="H39" i="3" s="1"/>
  <c r="O36" i="3"/>
  <c r="P12" i="3"/>
  <c r="P13" i="3" s="1"/>
  <c r="E38" i="3"/>
  <c r="E39" i="3" s="1"/>
  <c r="E36" i="3"/>
  <c r="H9" i="57"/>
  <c r="H10" i="57" s="1"/>
  <c r="E9" i="57"/>
  <c r="E10" i="57" s="1"/>
  <c r="H16" i="57"/>
  <c r="I9" i="57"/>
  <c r="I9" i="61" s="1"/>
  <c r="O16" i="57"/>
  <c r="P9" i="57"/>
  <c r="G7" i="57"/>
  <c r="G6" i="61"/>
  <c r="G7" i="61" s="1"/>
  <c r="F9" i="57"/>
  <c r="F10" i="57" s="1"/>
  <c r="N9" i="57"/>
  <c r="N9" i="61" s="1"/>
  <c r="Q9" i="57"/>
  <c r="G9" i="57"/>
  <c r="G9" i="61" s="1"/>
  <c r="J16" i="57"/>
  <c r="O9" i="57"/>
  <c r="O9" i="62" s="1"/>
  <c r="K9" i="57"/>
  <c r="K9" i="62" s="1"/>
  <c r="J9" i="57"/>
  <c r="J9" i="62" s="1"/>
  <c r="G6" i="62"/>
  <c r="G7" i="62" s="1"/>
  <c r="P84" i="57"/>
  <c r="P85" i="57" s="1"/>
  <c r="J84" i="57"/>
  <c r="J85" i="57" s="1"/>
  <c r="H84" i="57"/>
  <c r="H85" i="57" s="1"/>
  <c r="D54" i="55"/>
  <c r="M29" i="58"/>
  <c r="M32" i="58" s="1"/>
  <c r="M33" i="58" s="1"/>
  <c r="T6" i="58"/>
  <c r="T7" i="58" s="1"/>
  <c r="M84" i="57"/>
  <c r="M85" i="57" s="1"/>
  <c r="T6" i="60"/>
  <c r="T7" i="60" s="1"/>
  <c r="Q26" i="58"/>
  <c r="Q27" i="58" s="1"/>
  <c r="O84" i="57"/>
  <c r="O85" i="57" s="1"/>
  <c r="T60" i="58"/>
  <c r="T61" i="58" s="1"/>
  <c r="E31" i="62"/>
  <c r="E32" i="62" s="1"/>
  <c r="E29" i="62"/>
  <c r="I29" i="62"/>
  <c r="I31" i="62"/>
  <c r="I32" i="62" s="1"/>
  <c r="P6" i="62"/>
  <c r="P7" i="62" s="1"/>
  <c r="P6" i="57"/>
  <c r="P7" i="57" s="1"/>
  <c r="P6" i="61"/>
  <c r="P7" i="61" s="1"/>
  <c r="O31" i="60"/>
  <c r="O32" i="60" s="1"/>
  <c r="O29" i="60"/>
  <c r="S28" i="60"/>
  <c r="I29" i="60"/>
  <c r="I31" i="60"/>
  <c r="I32" i="60" s="1"/>
  <c r="G16" i="60"/>
  <c r="T15" i="60"/>
  <c r="T16" i="60" s="1"/>
  <c r="F63" i="61"/>
  <c r="N48" i="60"/>
  <c r="N49" i="60" s="1"/>
  <c r="N46" i="60"/>
  <c r="H46" i="61"/>
  <c r="H48" i="61"/>
  <c r="H49" i="61" s="1"/>
  <c r="I46" i="61"/>
  <c r="I48" i="61"/>
  <c r="I49" i="61" s="1"/>
  <c r="L30" i="58"/>
  <c r="L32" i="58"/>
  <c r="L33" i="58" s="1"/>
  <c r="Q48" i="61"/>
  <c r="Q49" i="61" s="1"/>
  <c r="Q46" i="61"/>
  <c r="M46" i="60"/>
  <c r="M48" i="60"/>
  <c r="M49" i="60" s="1"/>
  <c r="L84" i="57"/>
  <c r="L85" i="57" s="1"/>
  <c r="J49" i="57"/>
  <c r="J50" i="57" s="1"/>
  <c r="J28" i="61"/>
  <c r="J29" i="57"/>
  <c r="J47" i="57"/>
  <c r="N63" i="61"/>
  <c r="F65" i="60"/>
  <c r="F66" i="60" s="1"/>
  <c r="F63" i="60"/>
  <c r="O65" i="60"/>
  <c r="O66" i="60" s="1"/>
  <c r="O63" i="60"/>
  <c r="R32" i="58"/>
  <c r="R33" i="58" s="1"/>
  <c r="R30" i="58"/>
  <c r="L63" i="60"/>
  <c r="L65" i="60"/>
  <c r="L66" i="60" s="1"/>
  <c r="R65" i="60"/>
  <c r="R66" i="60" s="1"/>
  <c r="R63" i="60"/>
  <c r="S60" i="58"/>
  <c r="S61" i="58" s="1"/>
  <c r="H29" i="62"/>
  <c r="H31" i="62"/>
  <c r="H32" i="62" s="1"/>
  <c r="H6" i="62"/>
  <c r="H7" i="62" s="1"/>
  <c r="H6" i="61"/>
  <c r="H7" i="61" s="1"/>
  <c r="H6" i="57"/>
  <c r="I84" i="57"/>
  <c r="I85" i="57" s="1"/>
  <c r="J6" i="62"/>
  <c r="J7" i="62" s="1"/>
  <c r="J6" i="61"/>
  <c r="J7" i="61" s="1"/>
  <c r="J6" i="57"/>
  <c r="J48" i="61"/>
  <c r="J49" i="61" s="1"/>
  <c r="J46" i="61"/>
  <c r="L48" i="61"/>
  <c r="L49" i="61" s="1"/>
  <c r="L46" i="61"/>
  <c r="I6" i="62"/>
  <c r="I7" i="62" s="1"/>
  <c r="I6" i="61"/>
  <c r="I7" i="61" s="1"/>
  <c r="I6" i="57"/>
  <c r="P29" i="62"/>
  <c r="P31" i="62"/>
  <c r="P32" i="62" s="1"/>
  <c r="H47" i="57"/>
  <c r="H29" i="57"/>
  <c r="H28" i="61"/>
  <c r="H49" i="57"/>
  <c r="H50" i="57" s="1"/>
  <c r="O6" i="62"/>
  <c r="O7" i="62" s="1"/>
  <c r="O6" i="61"/>
  <c r="O7" i="61" s="1"/>
  <c r="O6" i="57"/>
  <c r="F29" i="60"/>
  <c r="F31" i="60"/>
  <c r="F32" i="60" s="1"/>
  <c r="G63" i="60"/>
  <c r="G65" i="60"/>
  <c r="G66" i="60" s="1"/>
  <c r="P63" i="60"/>
  <c r="P65" i="60"/>
  <c r="P66" i="60" s="1"/>
  <c r="L46" i="62"/>
  <c r="L48" i="62"/>
  <c r="L49" i="62" s="1"/>
  <c r="P46" i="61"/>
  <c r="P48" i="61"/>
  <c r="P49" i="61" s="1"/>
  <c r="S64" i="58"/>
  <c r="R78" i="57"/>
  <c r="R79" i="57" s="1"/>
  <c r="N79" i="57"/>
  <c r="S59" i="60"/>
  <c r="S60" i="60" s="1"/>
  <c r="F63" i="62"/>
  <c r="N26" i="57"/>
  <c r="N27" i="57" s="1"/>
  <c r="N44" i="57"/>
  <c r="K46" i="60"/>
  <c r="K48" i="60"/>
  <c r="K49" i="60" s="1"/>
  <c r="G29" i="57"/>
  <c r="G49" i="57"/>
  <c r="G50" i="57" s="1"/>
  <c r="G28" i="61"/>
  <c r="G47" i="57"/>
  <c r="T64" i="58"/>
  <c r="L49" i="57"/>
  <c r="L50" i="57" s="1"/>
  <c r="L29" i="57"/>
  <c r="L28" i="61"/>
  <c r="L47" i="57"/>
  <c r="N48" i="62"/>
  <c r="N49" i="62" s="1"/>
  <c r="N46" i="62"/>
  <c r="R45" i="62"/>
  <c r="D55" i="55"/>
  <c r="M46" i="57"/>
  <c r="S46" i="57" s="1"/>
  <c r="Q6" i="61"/>
  <c r="Q7" i="61" s="1"/>
  <c r="Q6" i="57"/>
  <c r="Q7" i="57" s="1"/>
  <c r="Q6" i="62"/>
  <c r="Q7" i="62" s="1"/>
  <c r="N26" i="61"/>
  <c r="J48" i="62"/>
  <c r="J49" i="62" s="1"/>
  <c r="J46" i="62"/>
  <c r="Q29" i="60"/>
  <c r="Q31" i="60"/>
  <c r="Q32" i="60" s="1"/>
  <c r="P47" i="57"/>
  <c r="P28" i="61"/>
  <c r="P49" i="57"/>
  <c r="P50" i="57" s="1"/>
  <c r="P29" i="57"/>
  <c r="F32" i="58"/>
  <c r="F33" i="58" s="1"/>
  <c r="F30" i="58"/>
  <c r="G46" i="62"/>
  <c r="G48" i="62"/>
  <c r="G49" i="62" s="1"/>
  <c r="Q46" i="60"/>
  <c r="Q48" i="60"/>
  <c r="Q49" i="60" s="1"/>
  <c r="P46" i="62"/>
  <c r="P48" i="62"/>
  <c r="P49" i="62" s="1"/>
  <c r="F6" i="57"/>
  <c r="F6" i="62"/>
  <c r="F6" i="61"/>
  <c r="O28" i="61"/>
  <c r="O47" i="57"/>
  <c r="O29" i="57"/>
  <c r="O49" i="57"/>
  <c r="O50" i="57" s="1"/>
  <c r="K47" i="57"/>
  <c r="K49" i="57"/>
  <c r="K50" i="57" s="1"/>
  <c r="K29" i="57"/>
  <c r="K28" i="61"/>
  <c r="K29" i="60"/>
  <c r="K31" i="60"/>
  <c r="K32" i="60" s="1"/>
  <c r="E47" i="57"/>
  <c r="E28" i="61"/>
  <c r="E29" i="57"/>
  <c r="E49" i="57"/>
  <c r="E50" i="57" s="1"/>
  <c r="S82" i="58"/>
  <c r="S84" i="58"/>
  <c r="S85" i="58" s="1"/>
  <c r="N29" i="58"/>
  <c r="N49" i="58"/>
  <c r="N50" i="58" s="1"/>
  <c r="N47" i="58"/>
  <c r="N28" i="60"/>
  <c r="T28" i="60" s="1"/>
  <c r="K44" i="57"/>
  <c r="K26" i="57"/>
  <c r="K27" i="57" s="1"/>
  <c r="K6" i="61"/>
  <c r="K7" i="61" s="1"/>
  <c r="K6" i="62"/>
  <c r="K7" i="62" s="1"/>
  <c r="K6" i="57"/>
  <c r="M6" i="57"/>
  <c r="M6" i="61"/>
  <c r="M7" i="61" s="1"/>
  <c r="M6" i="62"/>
  <c r="M7" i="62" s="1"/>
  <c r="R48" i="60"/>
  <c r="R49" i="60" s="1"/>
  <c r="R46" i="60"/>
  <c r="L26" i="57"/>
  <c r="L27" i="57" s="1"/>
  <c r="L44" i="57"/>
  <c r="M64" i="58"/>
  <c r="L62" i="62"/>
  <c r="L63" i="62" s="1"/>
  <c r="M62" i="60"/>
  <c r="M66" i="58"/>
  <c r="M67" i="58" s="1"/>
  <c r="O46" i="62"/>
  <c r="O48" i="62"/>
  <c r="O49" i="62" s="1"/>
  <c r="G84" i="57"/>
  <c r="G85" i="57" s="1"/>
  <c r="K84" i="57"/>
  <c r="K85" i="57" s="1"/>
  <c r="N46" i="61"/>
  <c r="R45" i="61"/>
  <c r="N48" i="61"/>
  <c r="N49" i="61" s="1"/>
  <c r="J44" i="57"/>
  <c r="J26" i="57"/>
  <c r="J27" i="57" s="1"/>
  <c r="E26" i="57"/>
  <c r="E27" i="57" s="1"/>
  <c r="E44" i="57"/>
  <c r="G16" i="58"/>
  <c r="T15" i="58"/>
  <c r="T16" i="58" s="1"/>
  <c r="N63" i="62"/>
  <c r="R62" i="62"/>
  <c r="R63" i="62" s="1"/>
  <c r="J31" i="62"/>
  <c r="J32" i="62" s="1"/>
  <c r="J29" i="62"/>
  <c r="I47" i="57"/>
  <c r="I28" i="61"/>
  <c r="I29" i="57"/>
  <c r="I49" i="57"/>
  <c r="I50" i="57" s="1"/>
  <c r="P44" i="57"/>
  <c r="P26" i="57"/>
  <c r="P27" i="57" s="1"/>
  <c r="L62" i="61"/>
  <c r="L63" i="61" s="1"/>
  <c r="L64" i="57"/>
  <c r="Q30" i="58"/>
  <c r="P48" i="60"/>
  <c r="P49" i="60" s="1"/>
  <c r="P46" i="60"/>
  <c r="F31" i="62"/>
  <c r="F32" i="62" s="1"/>
  <c r="F29" i="62"/>
  <c r="F26" i="62"/>
  <c r="G29" i="60"/>
  <c r="G31" i="60"/>
  <c r="G32" i="60" s="1"/>
  <c r="I65" i="60"/>
  <c r="I66" i="60" s="1"/>
  <c r="I63" i="60"/>
  <c r="F44" i="57"/>
  <c r="F26" i="57"/>
  <c r="F27" i="57" s="1"/>
  <c r="P30" i="58"/>
  <c r="P32" i="58"/>
  <c r="P33" i="58" s="1"/>
  <c r="S44" i="58"/>
  <c r="M44" i="57"/>
  <c r="M26" i="57"/>
  <c r="M27" i="57" s="1"/>
  <c r="Q48" i="62"/>
  <c r="Q49" i="62" s="1"/>
  <c r="Q46" i="62"/>
  <c r="J63" i="60"/>
  <c r="J65" i="60"/>
  <c r="J66" i="60" s="1"/>
  <c r="L7" i="58"/>
  <c r="L12" i="58"/>
  <c r="L13" i="58" s="1"/>
  <c r="E46" i="62"/>
  <c r="E48" i="62"/>
  <c r="E49" i="62" s="1"/>
  <c r="G28" i="62"/>
  <c r="T59" i="60"/>
  <c r="T60" i="60" s="1"/>
  <c r="K48" i="62"/>
  <c r="K49" i="62" s="1"/>
  <c r="K46" i="62"/>
  <c r="G48" i="61"/>
  <c r="G49" i="61" s="1"/>
  <c r="G46" i="61"/>
  <c r="K46" i="61"/>
  <c r="K48" i="61"/>
  <c r="K49" i="61" s="1"/>
  <c r="H48" i="60"/>
  <c r="H49" i="60" s="1"/>
  <c r="H46" i="60"/>
  <c r="R82" i="57"/>
  <c r="J29" i="60"/>
  <c r="J31" i="60"/>
  <c r="J32" i="60" s="1"/>
  <c r="S47" i="58"/>
  <c r="S29" i="58"/>
  <c r="S49" i="58"/>
  <c r="S50" i="58" s="1"/>
  <c r="N6" i="57"/>
  <c r="N6" i="62"/>
  <c r="N6" i="61"/>
  <c r="I30" i="58"/>
  <c r="I32" i="58"/>
  <c r="I33" i="58" s="1"/>
  <c r="R42" i="62"/>
  <c r="R43" i="62" s="1"/>
  <c r="N43" i="62"/>
  <c r="F26" i="61"/>
  <c r="N26" i="62"/>
  <c r="K30" i="58"/>
  <c r="K32" i="58"/>
  <c r="K33" i="58" s="1"/>
  <c r="O48" i="61"/>
  <c r="O49" i="61" s="1"/>
  <c r="O46" i="61"/>
  <c r="T44" i="58"/>
  <c r="G32" i="58"/>
  <c r="G33" i="58" s="1"/>
  <c r="G30" i="58"/>
  <c r="F28" i="61"/>
  <c r="F29" i="57"/>
  <c r="F47" i="57"/>
  <c r="F49" i="57"/>
  <c r="F50" i="57" s="1"/>
  <c r="O28" i="62"/>
  <c r="J48" i="60"/>
  <c r="J49" i="60" s="1"/>
  <c r="J46" i="60"/>
  <c r="M7" i="58"/>
  <c r="M12" i="58"/>
  <c r="M13" i="58" s="1"/>
  <c r="H29" i="60"/>
  <c r="H31" i="60"/>
  <c r="H32" i="60" s="1"/>
  <c r="E84" i="57"/>
  <c r="E85" i="57" s="1"/>
  <c r="L46" i="60"/>
  <c r="L48" i="60"/>
  <c r="L49" i="60" s="1"/>
  <c r="M31" i="60"/>
  <c r="M32" i="60" s="1"/>
  <c r="M29" i="60"/>
  <c r="Q47" i="57"/>
  <c r="Q29" i="57"/>
  <c r="Q28" i="61"/>
  <c r="K65" i="60"/>
  <c r="K66" i="60" s="1"/>
  <c r="K63" i="60"/>
  <c r="I26" i="57"/>
  <c r="I27" i="57" s="1"/>
  <c r="I44" i="57"/>
  <c r="O46" i="60"/>
  <c r="O48" i="60"/>
  <c r="O49" i="60" s="1"/>
  <c r="S45" i="60"/>
  <c r="L28" i="62"/>
  <c r="J30" i="58"/>
  <c r="J32" i="58"/>
  <c r="J33" i="58" s="1"/>
  <c r="O26" i="57"/>
  <c r="O27" i="57" s="1"/>
  <c r="O44" i="57"/>
  <c r="F43" i="62"/>
  <c r="S42" i="62"/>
  <c r="S43" i="62" s="1"/>
  <c r="N29" i="62"/>
  <c r="N31" i="62"/>
  <c r="N32" i="62" s="1"/>
  <c r="T46" i="58"/>
  <c r="I46" i="60"/>
  <c r="I48" i="60"/>
  <c r="I49" i="60" s="1"/>
  <c r="L31" i="60"/>
  <c r="L32" i="60" s="1"/>
  <c r="L29" i="60"/>
  <c r="F79" i="57"/>
  <c r="S78" i="57"/>
  <c r="I46" i="62"/>
  <c r="I48" i="62"/>
  <c r="I49" i="62" s="1"/>
  <c r="O32" i="58"/>
  <c r="O33" i="58" s="1"/>
  <c r="O30" i="58"/>
  <c r="S10" i="58"/>
  <c r="S12" i="58"/>
  <c r="S13" i="58" s="1"/>
  <c r="F46" i="61"/>
  <c r="S45" i="61"/>
  <c r="F48" i="61"/>
  <c r="F49" i="61" s="1"/>
  <c r="F46" i="62"/>
  <c r="S45" i="62"/>
  <c r="F48" i="62"/>
  <c r="F49" i="62" s="1"/>
  <c r="R31" i="60"/>
  <c r="R32" i="60" s="1"/>
  <c r="R29" i="60"/>
  <c r="E46" i="61"/>
  <c r="E48" i="61"/>
  <c r="E49" i="61" s="1"/>
  <c r="G44" i="57"/>
  <c r="G26" i="57"/>
  <c r="G27" i="57" s="1"/>
  <c r="R42" i="61"/>
  <c r="R43" i="61" s="1"/>
  <c r="N43" i="61"/>
  <c r="T10" i="58"/>
  <c r="L6" i="57"/>
  <c r="L6" i="61"/>
  <c r="L7" i="61" s="1"/>
  <c r="L6" i="62"/>
  <c r="L7" i="62" s="1"/>
  <c r="T82" i="58"/>
  <c r="T84" i="58"/>
  <c r="T85" i="58" s="1"/>
  <c r="F48" i="60"/>
  <c r="F49" i="60" s="1"/>
  <c r="F46" i="60"/>
  <c r="H26" i="57"/>
  <c r="H27" i="57" s="1"/>
  <c r="H44" i="57"/>
  <c r="M48" i="61"/>
  <c r="M49" i="61" s="1"/>
  <c r="M46" i="61"/>
  <c r="H48" i="62"/>
  <c r="H49" i="62" s="1"/>
  <c r="H46" i="62"/>
  <c r="P31" i="60"/>
  <c r="P32" i="60" s="1"/>
  <c r="P29" i="60"/>
  <c r="K28" i="62"/>
  <c r="F43" i="61"/>
  <c r="S42" i="61"/>
  <c r="S43" i="61" s="1"/>
  <c r="H65" i="60"/>
  <c r="H66" i="60" s="1"/>
  <c r="H63" i="60"/>
  <c r="E6" i="62"/>
  <c r="E7" i="62" s="1"/>
  <c r="E6" i="61"/>
  <c r="E7" i="61" s="1"/>
  <c r="E6" i="57"/>
  <c r="N28" i="61"/>
  <c r="N29" i="57"/>
  <c r="N49" i="57"/>
  <c r="N50" i="57" s="1"/>
  <c r="N47" i="57"/>
  <c r="R46" i="57"/>
  <c r="G48" i="60"/>
  <c r="G49" i="60" s="1"/>
  <c r="G46" i="60"/>
  <c r="T45" i="60"/>
  <c r="Q28" i="62"/>
  <c r="H32" i="58"/>
  <c r="H33" i="58" s="1"/>
  <c r="H30" i="58"/>
  <c r="M46" i="62"/>
  <c r="M48" i="62"/>
  <c r="M49" i="62" s="1"/>
  <c r="N63" i="60"/>
  <c r="N65" i="60"/>
  <c r="N66" i="60" s="1"/>
  <c r="R12" i="60" l="1"/>
  <c r="R13" i="60" s="1"/>
  <c r="T26" i="58"/>
  <c r="T27" i="58" s="1"/>
  <c r="T12" i="58"/>
  <c r="T13" i="58" s="1"/>
  <c r="T66" i="58"/>
  <c r="T67" i="58" s="1"/>
  <c r="Q7" i="3"/>
  <c r="L12" i="3"/>
  <c r="L13" i="3" s="1"/>
  <c r="Q65" i="60"/>
  <c r="Q66" i="60" s="1"/>
  <c r="T62" i="60"/>
  <c r="T63" i="60" s="1"/>
  <c r="L10" i="3"/>
  <c r="L36" i="3"/>
  <c r="S6" i="3"/>
  <c r="S7" i="3" s="1"/>
  <c r="Q12" i="3"/>
  <c r="Q13" i="3" s="1"/>
  <c r="S62" i="60"/>
  <c r="S63" i="60" s="1"/>
  <c r="M10" i="3"/>
  <c r="S9" i="3"/>
  <c r="S10" i="3" s="1"/>
  <c r="N38" i="3"/>
  <c r="N39" i="3" s="1"/>
  <c r="I12" i="60"/>
  <c r="I13" i="60" s="1"/>
  <c r="N9" i="60"/>
  <c r="N10" i="60" s="1"/>
  <c r="R62" i="61"/>
  <c r="R63" i="61" s="1"/>
  <c r="H10" i="60"/>
  <c r="K12" i="60"/>
  <c r="K13" i="60" s="1"/>
  <c r="R35" i="3"/>
  <c r="R36" i="3" s="1"/>
  <c r="S9" i="60"/>
  <c r="S12" i="60" s="1"/>
  <c r="S13" i="60" s="1"/>
  <c r="O38" i="3"/>
  <c r="O39" i="3" s="1"/>
  <c r="O12" i="60"/>
  <c r="O13" i="60" s="1"/>
  <c r="S103" i="3"/>
  <c r="S104" i="3" s="1"/>
  <c r="R103" i="3"/>
  <c r="R104" i="3" s="1"/>
  <c r="R50" i="3"/>
  <c r="P72" i="3"/>
  <c r="S71" i="3"/>
  <c r="S72" i="3" s="1"/>
  <c r="P32" i="3"/>
  <c r="R71" i="3"/>
  <c r="R72" i="3" s="1"/>
  <c r="Q26" i="57"/>
  <c r="Q27" i="57" s="1"/>
  <c r="R15" i="61"/>
  <c r="R16" i="61" s="1"/>
  <c r="R25" i="61"/>
  <c r="R26" i="61" s="1"/>
  <c r="R15" i="62"/>
  <c r="R16" i="62" s="1"/>
  <c r="Q49" i="57"/>
  <c r="Q50" i="57" s="1"/>
  <c r="S25" i="61"/>
  <c r="S26" i="61" s="1"/>
  <c r="R15" i="57"/>
  <c r="R16" i="57" s="1"/>
  <c r="R25" i="62"/>
  <c r="R26" i="62" s="1"/>
  <c r="S25" i="62"/>
  <c r="S26" i="62" s="1"/>
  <c r="R43" i="57"/>
  <c r="R44" i="57" s="1"/>
  <c r="P16" i="57"/>
  <c r="Q44" i="57"/>
  <c r="S15" i="61"/>
  <c r="S16" i="61" s="1"/>
  <c r="S15" i="62"/>
  <c r="S16" i="62" s="1"/>
  <c r="S15" i="57"/>
  <c r="S16" i="57" s="1"/>
  <c r="M30" i="58"/>
  <c r="R12" i="3"/>
  <c r="R13" i="3" s="1"/>
  <c r="H9" i="61"/>
  <c r="H12" i="61" s="1"/>
  <c r="H13" i="61" s="1"/>
  <c r="Q38" i="3"/>
  <c r="Q39" i="3" s="1"/>
  <c r="S66" i="58"/>
  <c r="S67" i="58" s="1"/>
  <c r="S26" i="58"/>
  <c r="S27" i="58" s="1"/>
  <c r="M12" i="60"/>
  <c r="M13" i="60" s="1"/>
  <c r="E9" i="62"/>
  <c r="E12" i="62" s="1"/>
  <c r="E13" i="62" s="1"/>
  <c r="E9" i="61"/>
  <c r="E12" i="61" s="1"/>
  <c r="E13" i="61" s="1"/>
  <c r="S35" i="3"/>
  <c r="S53" i="3"/>
  <c r="S55" i="3"/>
  <c r="S56" i="3" s="1"/>
  <c r="M36" i="3"/>
  <c r="M38" i="3"/>
  <c r="M39" i="3" s="1"/>
  <c r="S50" i="3"/>
  <c r="R9" i="57"/>
  <c r="R10" i="57" s="1"/>
  <c r="N10" i="57"/>
  <c r="N9" i="62"/>
  <c r="N10" i="62" s="1"/>
  <c r="K9" i="61"/>
  <c r="K10" i="61" s="1"/>
  <c r="G9" i="62"/>
  <c r="G12" i="62" s="1"/>
  <c r="G13" i="62" s="1"/>
  <c r="G12" i="57"/>
  <c r="G13" i="57" s="1"/>
  <c r="G10" i="57"/>
  <c r="H9" i="62"/>
  <c r="H12" i="62" s="1"/>
  <c r="H13" i="62" s="1"/>
  <c r="K10" i="57"/>
  <c r="F9" i="62"/>
  <c r="F10" i="62" s="1"/>
  <c r="F9" i="61"/>
  <c r="F10" i="61" s="1"/>
  <c r="O9" i="61"/>
  <c r="O12" i="61" s="1"/>
  <c r="O13" i="61" s="1"/>
  <c r="I9" i="62"/>
  <c r="I12" i="62" s="1"/>
  <c r="I13" i="62" s="1"/>
  <c r="O10" i="57"/>
  <c r="I10" i="57"/>
  <c r="Q9" i="62"/>
  <c r="Q10" i="62" s="1"/>
  <c r="P9" i="62"/>
  <c r="H7" i="57"/>
  <c r="M7" i="57"/>
  <c r="J7" i="57"/>
  <c r="P9" i="61"/>
  <c r="P10" i="61" s="1"/>
  <c r="M9" i="57"/>
  <c r="M9" i="61" s="1"/>
  <c r="I7" i="57"/>
  <c r="P12" i="57"/>
  <c r="P13" i="57" s="1"/>
  <c r="E7" i="57"/>
  <c r="Q10" i="57"/>
  <c r="P10" i="57"/>
  <c r="N12" i="57"/>
  <c r="N13" i="57" s="1"/>
  <c r="Q9" i="61"/>
  <c r="Q10" i="61" s="1"/>
  <c r="O7" i="57"/>
  <c r="L9" i="57"/>
  <c r="L10" i="57" s="1"/>
  <c r="K7" i="57"/>
  <c r="L7" i="57"/>
  <c r="J10" i="57"/>
  <c r="J9" i="61"/>
  <c r="J10" i="61" s="1"/>
  <c r="R84" i="57"/>
  <c r="R85" i="57" s="1"/>
  <c r="J12" i="57"/>
  <c r="J13" i="57" s="1"/>
  <c r="K12" i="57"/>
  <c r="K13" i="57" s="1"/>
  <c r="I12" i="57"/>
  <c r="I13" i="57" s="1"/>
  <c r="H12" i="57"/>
  <c r="H13" i="57" s="1"/>
  <c r="Q12" i="57"/>
  <c r="Q13" i="57" s="1"/>
  <c r="Q32" i="58"/>
  <c r="Q33" i="58" s="1"/>
  <c r="O12" i="57"/>
  <c r="O13" i="57" s="1"/>
  <c r="J12" i="62"/>
  <c r="J13" i="62" s="1"/>
  <c r="J10" i="62"/>
  <c r="N12" i="61"/>
  <c r="N13" i="61" s="1"/>
  <c r="N10" i="61"/>
  <c r="N7" i="61"/>
  <c r="R6" i="61"/>
  <c r="R7" i="61" s="1"/>
  <c r="G32" i="57"/>
  <c r="G33" i="57" s="1"/>
  <c r="G30" i="57"/>
  <c r="N7" i="62"/>
  <c r="R6" i="62"/>
  <c r="R7" i="62" s="1"/>
  <c r="N32" i="58"/>
  <c r="N33" i="58" s="1"/>
  <c r="N30" i="58"/>
  <c r="P30" i="57"/>
  <c r="P32" i="57"/>
  <c r="P33" i="57" s="1"/>
  <c r="N32" i="57"/>
  <c r="N33" i="57" s="1"/>
  <c r="N30" i="57"/>
  <c r="S46" i="62"/>
  <c r="S48" i="62"/>
  <c r="S49" i="62" s="1"/>
  <c r="K12" i="62"/>
  <c r="K13" i="62" s="1"/>
  <c r="K10" i="62"/>
  <c r="N7" i="57"/>
  <c r="R6" i="57"/>
  <c r="R7" i="57" s="1"/>
  <c r="O30" i="57"/>
  <c r="O32" i="57"/>
  <c r="O33" i="57" s="1"/>
  <c r="L29" i="61"/>
  <c r="L31" i="61"/>
  <c r="L32" i="61" s="1"/>
  <c r="S84" i="57"/>
  <c r="S85" i="57" s="1"/>
  <c r="S79" i="57"/>
  <c r="S30" i="58"/>
  <c r="S46" i="61"/>
  <c r="S48" i="61"/>
  <c r="S49" i="61" s="1"/>
  <c r="O29" i="62"/>
  <c r="O31" i="62"/>
  <c r="O32" i="62" s="1"/>
  <c r="E30" i="57"/>
  <c r="E32" i="57"/>
  <c r="E33" i="57" s="1"/>
  <c r="J32" i="57"/>
  <c r="J33" i="57" s="1"/>
  <c r="J30" i="57"/>
  <c r="S44" i="57"/>
  <c r="S26" i="57"/>
  <c r="S27" i="57" s="1"/>
  <c r="Q30" i="57"/>
  <c r="S49" i="57"/>
  <c r="S50" i="57" s="1"/>
  <c r="S47" i="57"/>
  <c r="S29" i="57"/>
  <c r="G29" i="62"/>
  <c r="G31" i="62"/>
  <c r="G32" i="62" s="1"/>
  <c r="I32" i="57"/>
  <c r="I33" i="57" s="1"/>
  <c r="I30" i="57"/>
  <c r="M63" i="60"/>
  <c r="M65" i="60"/>
  <c r="M66" i="60" s="1"/>
  <c r="E31" i="61"/>
  <c r="E32" i="61" s="1"/>
  <c r="E29" i="61"/>
  <c r="S6" i="62"/>
  <c r="S7" i="62" s="1"/>
  <c r="F7" i="62"/>
  <c r="M28" i="62"/>
  <c r="S28" i="62" s="1"/>
  <c r="M49" i="57"/>
  <c r="M50" i="57" s="1"/>
  <c r="M28" i="61"/>
  <c r="S28" i="61" s="1"/>
  <c r="M29" i="57"/>
  <c r="M47" i="57"/>
  <c r="J29" i="61"/>
  <c r="J31" i="61"/>
  <c r="J32" i="61" s="1"/>
  <c r="O10" i="62"/>
  <c r="O12" i="62"/>
  <c r="O13" i="62" s="1"/>
  <c r="S29" i="60"/>
  <c r="S31" i="60"/>
  <c r="S32" i="60" s="1"/>
  <c r="I29" i="61"/>
  <c r="I31" i="61"/>
  <c r="I32" i="61" s="1"/>
  <c r="F12" i="57"/>
  <c r="F13" i="57" s="1"/>
  <c r="F7" i="57"/>
  <c r="S6" i="57"/>
  <c r="S62" i="62"/>
  <c r="S63" i="62" s="1"/>
  <c r="L30" i="57"/>
  <c r="L32" i="57"/>
  <c r="L33" i="57" s="1"/>
  <c r="F7" i="61"/>
  <c r="S6" i="61"/>
  <c r="S7" i="61" s="1"/>
  <c r="R28" i="61"/>
  <c r="N29" i="61"/>
  <c r="N31" i="61"/>
  <c r="N32" i="61" s="1"/>
  <c r="Q29" i="61"/>
  <c r="Q31" i="61"/>
  <c r="Q32" i="61" s="1"/>
  <c r="Q31" i="62"/>
  <c r="Q32" i="62" s="1"/>
  <c r="Q29" i="62"/>
  <c r="T47" i="58"/>
  <c r="T49" i="58"/>
  <c r="T50" i="58" s="1"/>
  <c r="T29" i="58"/>
  <c r="L29" i="62"/>
  <c r="L31" i="62"/>
  <c r="L32" i="62" s="1"/>
  <c r="F31" i="61"/>
  <c r="F32" i="61" s="1"/>
  <c r="F29" i="61"/>
  <c r="K29" i="61"/>
  <c r="K31" i="61"/>
  <c r="K32" i="61" s="1"/>
  <c r="H30" i="57"/>
  <c r="H32" i="57"/>
  <c r="H33" i="57" s="1"/>
  <c r="E12" i="57"/>
  <c r="E13" i="57" s="1"/>
  <c r="F30" i="57"/>
  <c r="F32" i="57"/>
  <c r="F33" i="57" s="1"/>
  <c r="T48" i="60"/>
  <c r="T49" i="60" s="1"/>
  <c r="T46" i="60"/>
  <c r="R28" i="62"/>
  <c r="S46" i="60"/>
  <c r="S48" i="60"/>
  <c r="S49" i="60" s="1"/>
  <c r="R46" i="61"/>
  <c r="R48" i="61"/>
  <c r="R49" i="61" s="1"/>
  <c r="K30" i="57"/>
  <c r="K32" i="57"/>
  <c r="K33" i="57" s="1"/>
  <c r="G12" i="61"/>
  <c r="G13" i="61" s="1"/>
  <c r="G10" i="61"/>
  <c r="I10" i="61"/>
  <c r="I12" i="61"/>
  <c r="I13" i="61" s="1"/>
  <c r="O31" i="61"/>
  <c r="O32" i="61" s="1"/>
  <c r="O29" i="61"/>
  <c r="P31" i="61"/>
  <c r="P32" i="61" s="1"/>
  <c r="P29" i="61"/>
  <c r="N31" i="60"/>
  <c r="N32" i="60" s="1"/>
  <c r="N29" i="60"/>
  <c r="R46" i="62"/>
  <c r="R48" i="62"/>
  <c r="R49" i="62" s="1"/>
  <c r="G29" i="61"/>
  <c r="G31" i="61"/>
  <c r="G32" i="61" s="1"/>
  <c r="S62" i="61"/>
  <c r="S63" i="61" s="1"/>
  <c r="T29" i="60"/>
  <c r="T31" i="60"/>
  <c r="T32" i="60" s="1"/>
  <c r="H31" i="61"/>
  <c r="H32" i="61" s="1"/>
  <c r="H29" i="61"/>
  <c r="K31" i="62"/>
  <c r="K32" i="62" s="1"/>
  <c r="K29" i="62"/>
  <c r="R29" i="57"/>
  <c r="R47" i="57"/>
  <c r="T65" i="60" l="1"/>
  <c r="T66" i="60" s="1"/>
  <c r="S32" i="58"/>
  <c r="S33" i="58" s="1"/>
  <c r="S65" i="60"/>
  <c r="S66" i="60" s="1"/>
  <c r="S10" i="60"/>
  <c r="T9" i="60"/>
  <c r="T12" i="60" s="1"/>
  <c r="T13" i="60" s="1"/>
  <c r="N12" i="60"/>
  <c r="N13" i="60" s="1"/>
  <c r="S12" i="3"/>
  <c r="S13" i="3" s="1"/>
  <c r="P33" i="3"/>
  <c r="P38" i="3"/>
  <c r="P39" i="3" s="1"/>
  <c r="R32" i="3"/>
  <c r="S32" i="3"/>
  <c r="S33" i="3" s="1"/>
  <c r="Q32" i="57"/>
  <c r="Q33" i="57" s="1"/>
  <c r="H10" i="61"/>
  <c r="R49" i="57"/>
  <c r="R50" i="57" s="1"/>
  <c r="R26" i="57"/>
  <c r="R27" i="57" s="1"/>
  <c r="S9" i="57"/>
  <c r="S10" i="57" s="1"/>
  <c r="E10" i="62"/>
  <c r="E10" i="61"/>
  <c r="N12" i="62"/>
  <c r="N13" i="62" s="1"/>
  <c r="S36" i="3"/>
  <c r="K12" i="61"/>
  <c r="K13" i="61" s="1"/>
  <c r="O10" i="61"/>
  <c r="M9" i="62"/>
  <c r="M12" i="62" s="1"/>
  <c r="M13" i="62" s="1"/>
  <c r="M10" i="57"/>
  <c r="P12" i="61"/>
  <c r="P13" i="61" s="1"/>
  <c r="Q12" i="61"/>
  <c r="Q13" i="61" s="1"/>
  <c r="R9" i="62"/>
  <c r="R10" i="62" s="1"/>
  <c r="G10" i="62"/>
  <c r="F12" i="62"/>
  <c r="F13" i="62" s="1"/>
  <c r="M12" i="57"/>
  <c r="M13" i="57" s="1"/>
  <c r="P12" i="62"/>
  <c r="P13" i="62" s="1"/>
  <c r="H10" i="62"/>
  <c r="I10" i="62"/>
  <c r="F12" i="61"/>
  <c r="F13" i="61" s="1"/>
  <c r="P10" i="62"/>
  <c r="Q12" i="62"/>
  <c r="Q13" i="62" s="1"/>
  <c r="R9" i="61"/>
  <c r="R10" i="61" s="1"/>
  <c r="J12" i="61"/>
  <c r="J13" i="61" s="1"/>
  <c r="L9" i="61"/>
  <c r="S9" i="61" s="1"/>
  <c r="L9" i="62"/>
  <c r="L10" i="62" s="1"/>
  <c r="L12" i="57"/>
  <c r="L13" i="57" s="1"/>
  <c r="R12" i="57"/>
  <c r="R13" i="57" s="1"/>
  <c r="S31" i="61"/>
  <c r="S32" i="61" s="1"/>
  <c r="S29" i="61"/>
  <c r="S31" i="62"/>
  <c r="S32" i="62" s="1"/>
  <c r="S29" i="62"/>
  <c r="M30" i="57"/>
  <c r="M32" i="57"/>
  <c r="M33" i="57" s="1"/>
  <c r="R29" i="62"/>
  <c r="R31" i="62"/>
  <c r="R32" i="62" s="1"/>
  <c r="R30" i="57"/>
  <c r="S32" i="57"/>
  <c r="S33" i="57" s="1"/>
  <c r="S30" i="57"/>
  <c r="T32" i="58"/>
  <c r="T33" i="58" s="1"/>
  <c r="T30" i="58"/>
  <c r="M10" i="61"/>
  <c r="M12" i="61"/>
  <c r="M13" i="61" s="1"/>
  <c r="R29" i="61"/>
  <c r="R31" i="61"/>
  <c r="R32" i="61" s="1"/>
  <c r="S7" i="57"/>
  <c r="M31" i="61"/>
  <c r="M32" i="61" s="1"/>
  <c r="M29" i="61"/>
  <c r="M31" i="62"/>
  <c r="M32" i="62" s="1"/>
  <c r="M29" i="62"/>
  <c r="T10" i="60" l="1"/>
  <c r="R33" i="3"/>
  <c r="R38" i="3"/>
  <c r="R39" i="3" s="1"/>
  <c r="S38" i="3"/>
  <c r="S39" i="3" s="1"/>
  <c r="S12" i="57"/>
  <c r="S13" i="57" s="1"/>
  <c r="R32" i="57"/>
  <c r="R33" i="57" s="1"/>
  <c r="M10" i="62"/>
  <c r="R12" i="62"/>
  <c r="R13" i="62" s="1"/>
  <c r="S9" i="62"/>
  <c r="S10" i="62" s="1"/>
  <c r="R12" i="61"/>
  <c r="R13" i="61" s="1"/>
  <c r="L12" i="61"/>
  <c r="L13" i="61" s="1"/>
  <c r="L10" i="61"/>
  <c r="L12" i="62"/>
  <c r="L13" i="62" s="1"/>
  <c r="S10" i="61"/>
  <c r="S12" i="61"/>
  <c r="S13" i="61" s="1"/>
  <c r="S12" i="62" l="1"/>
  <c r="S13" i="62" s="1"/>
  <c r="P6" i="41" l="1"/>
  <c r="Q19" i="3" s="1"/>
  <c r="O6" i="41"/>
  <c r="P19" i="3" s="1"/>
  <c r="I6" i="41"/>
  <c r="J19" i="3" s="1"/>
  <c r="J6" i="41"/>
  <c r="K19" i="3" s="1"/>
  <c r="F6" i="41"/>
  <c r="G19" i="3" s="1"/>
  <c r="K6" i="41"/>
  <c r="L19" i="3" s="1"/>
  <c r="G6" i="41"/>
  <c r="H19" i="3" s="1"/>
  <c r="H6" i="41"/>
  <c r="I19" i="3" s="1"/>
  <c r="N6" i="41"/>
  <c r="O19" i="3" s="1"/>
  <c r="M6" i="41"/>
  <c r="N19" i="3" s="1"/>
  <c r="D6" i="41"/>
  <c r="E19" i="3" s="1"/>
  <c r="L6" i="41"/>
  <c r="M19" i="3" s="1"/>
  <c r="E6" i="41"/>
  <c r="F19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<sst xmlns="http://schemas.openxmlformats.org/spreadsheetml/2006/main" count="1907" uniqueCount="568">
  <si>
    <t>Difference</t>
  </si>
  <si>
    <t>PC Annual Direct</t>
  </si>
  <si>
    <t>Short Term</t>
  </si>
  <si>
    <t>Sales (Actual)</t>
  </si>
  <si>
    <t>Sales (Plan)</t>
  </si>
  <si>
    <t>NWP (Actual)</t>
  </si>
  <si>
    <t>NWP (Plan)</t>
  </si>
  <si>
    <t>GWP (Actual)</t>
  </si>
  <si>
    <t>Comparators (average of)</t>
  </si>
  <si>
    <t>Last Month</t>
  </si>
  <si>
    <t>Last 3 months</t>
  </si>
  <si>
    <t>Last 12 months</t>
  </si>
  <si>
    <t>Average NWP (Actual)</t>
  </si>
  <si>
    <t>Average NWP (Plan)</t>
  </si>
  <si>
    <t>Average Commission %</t>
  </si>
  <si>
    <t>SLR</t>
  </si>
  <si>
    <t>Performance vs plan (w/c basis)</t>
  </si>
  <si>
    <t>Top metrics</t>
  </si>
  <si>
    <t>Total</t>
  </si>
  <si>
    <t>Product</t>
  </si>
  <si>
    <t>Distributor</t>
  </si>
  <si>
    <t>% of total product NWP</t>
  </si>
  <si>
    <t>Hedgehog Legacy</t>
  </si>
  <si>
    <t>GWP (Plan)</t>
  </si>
  <si>
    <t>Packs</t>
  </si>
  <si>
    <t>Contents</t>
  </si>
  <si>
    <t>MICL</t>
  </si>
  <si>
    <t>PC Annual Broker</t>
  </si>
  <si>
    <t>1. MICL</t>
  </si>
  <si>
    <t>2. PC Annual Direct</t>
  </si>
  <si>
    <t>3. PC Annual Broker</t>
  </si>
  <si>
    <t>U Drive</t>
  </si>
  <si>
    <t>MICL Core</t>
  </si>
  <si>
    <t>CCG</t>
  </si>
  <si>
    <t>Hedgehog</t>
  </si>
  <si>
    <t>Got You Covered</t>
  </si>
  <si>
    <t>MICL All Sections</t>
  </si>
  <si>
    <t>4. Short Term</t>
  </si>
  <si>
    <t>MICL Short Term</t>
  </si>
  <si>
    <t>MICL Direct</t>
  </si>
  <si>
    <t>Go Shorty</t>
  </si>
  <si>
    <t>Cuvva</t>
  </si>
  <si>
    <t>Dayinsure</t>
  </si>
  <si>
    <t>Hiycar</t>
  </si>
  <si>
    <t>Splits</t>
  </si>
  <si>
    <t>NBREN</t>
  </si>
  <si>
    <t>NBREN, Annual/Subs</t>
  </si>
  <si>
    <t>Notes</t>
  </si>
  <si>
    <t>Portfolio Section</t>
  </si>
  <si>
    <t>Use table format from 'MICL' table on 'Headline - Sales, NWP, GWP tab'</t>
  </si>
  <si>
    <t>Pack contents</t>
  </si>
  <si>
    <t>Tabs</t>
  </si>
  <si>
    <t>Headline - Sales, NWP, GWP</t>
  </si>
  <si>
    <t>Ult - Sales, NWP, GWP</t>
  </si>
  <si>
    <t>Current - Sales, NWP, GWP</t>
  </si>
  <si>
    <t>NB Headline - Sales, NWP, GWP</t>
  </si>
  <si>
    <t>NB Ult - Sales, NWP, GWP</t>
  </si>
  <si>
    <t>NB Current - Sales, NWP, GWP</t>
  </si>
  <si>
    <t>REN Headline - Sales, NWP, GWP</t>
  </si>
  <si>
    <t>REN Ult - Sales, NWP, GWP</t>
  </si>
  <si>
    <t>REN Current - Sales, NWP, GWP</t>
  </si>
  <si>
    <t>Charts - Policies</t>
  </si>
  <si>
    <t>Charts - Premium</t>
  </si>
  <si>
    <t>Charts - Premium split NBREN</t>
  </si>
  <si>
    <t>Charts - Premium and commission distributions</t>
  </si>
  <si>
    <t>Charts - SLR + maybe split NBREN</t>
  </si>
  <si>
    <t>Charts - Proportion aged under 25</t>
  </si>
  <si>
    <t>Charts - Annual mileage</t>
  </si>
  <si>
    <t>Charts - Vehicle manufacturer mix</t>
  </si>
  <si>
    <t>Charts - Region</t>
  </si>
  <si>
    <t>Charts - Fault claims last 5 years</t>
  </si>
  <si>
    <t>Boom Annual</t>
  </si>
  <si>
    <t>Boom Subscription</t>
  </si>
  <si>
    <t>PC Annual Direct - Boom Subscription</t>
  </si>
  <si>
    <t>P/CAR</t>
  </si>
  <si>
    <t>Boom (excl monthly rens)</t>
  </si>
  <si>
    <t>Boom (incl monthly rens)</t>
  </si>
  <si>
    <t>Standard</t>
  </si>
  <si>
    <t>Plus</t>
  </si>
  <si>
    <t>Essentials</t>
  </si>
  <si>
    <t>Premium</t>
  </si>
  <si>
    <t>Multiple Policy Count Basis</t>
  </si>
  <si>
    <t>Policy Count Basis</t>
  </si>
  <si>
    <t>Written Vehicles Basis</t>
  </si>
  <si>
    <t>Policy Count (Boom)</t>
  </si>
  <si>
    <t>7 Day Average (Boom)</t>
  </si>
  <si>
    <t>Policy Count (Boom Annual)</t>
  </si>
  <si>
    <t>7 Day Average (Boom Annual)</t>
  </si>
  <si>
    <t>Policy Count (Boom Subscription)</t>
  </si>
  <si>
    <t>7 Day Average (Boom Subscription)</t>
  </si>
  <si>
    <t>Boom Standard - 7 Day Avg</t>
  </si>
  <si>
    <t>Boom Plus - 7 Day Avg</t>
  </si>
  <si>
    <t>Boom Essentials - 7 Day Avg</t>
  </si>
  <si>
    <t>Boom Premium - 7 Day Avg</t>
  </si>
  <si>
    <t>UW_dt</t>
  </si>
  <si>
    <t>Policy Count (Boom)2</t>
  </si>
  <si>
    <t>7 Day Average (Boom)3</t>
  </si>
  <si>
    <t>Policy Count (Boom)3</t>
  </si>
  <si>
    <t>7 Day Average (Boom)2</t>
  </si>
  <si>
    <t>Policy Count (Boom Subscription)2</t>
  </si>
  <si>
    <t>7 Day Average (Boom Subscription)2</t>
  </si>
  <si>
    <t>Policy Count (Boom Subscription)3</t>
  </si>
  <si>
    <t>7 Day Average (Boom Subscription)3</t>
  </si>
  <si>
    <t>Policy Count (Standard)</t>
  </si>
  <si>
    <t>7 Day Average (Standard)</t>
  </si>
  <si>
    <t>Policy Count (Plus)</t>
  </si>
  <si>
    <t>7 Day Average (Plus)</t>
  </si>
  <si>
    <t>Policy Count (Essentials)</t>
  </si>
  <si>
    <t>7 Day Average (Essentials)</t>
  </si>
  <si>
    <t>Policy Count (Premium)</t>
  </si>
  <si>
    <t>7 Day Average (Premium)</t>
  </si>
  <si>
    <t>Boom Standard</t>
  </si>
  <si>
    <t>Boom Plus</t>
  </si>
  <si>
    <t>Boom Essentials</t>
  </si>
  <si>
    <t>Boom Premium</t>
  </si>
  <si>
    <t>Policy Count (Standard - Subscription)</t>
  </si>
  <si>
    <t>7 Day Average (Standard - Subscription)</t>
  </si>
  <si>
    <t>Policy Count (Plus - Subscription)</t>
  </si>
  <si>
    <t>7 Day Average (Plus - Subscription)</t>
  </si>
  <si>
    <t>Policy Count (Essentials - Subscription)</t>
  </si>
  <si>
    <t>7 Day Average (Essentials - Subscription)</t>
  </si>
  <si>
    <t>Policy Count (Premium - Subscription)</t>
  </si>
  <si>
    <t>7 Day Average (Premium - Subscription)</t>
  </si>
  <si>
    <t>Policy Count (Standard - Annual)</t>
  </si>
  <si>
    <t>7 Day Average (Standard - Annual)</t>
  </si>
  <si>
    <t>Policy Count (Plus - Annual)</t>
  </si>
  <si>
    <t>7 Day Average (Plus - Annual)</t>
  </si>
  <si>
    <t>Policy Count (Essentials - Annual)</t>
  </si>
  <si>
    <t>7 Day Average (Essentials - Annual)</t>
  </si>
  <si>
    <t>Policy Count (Premium - Annual)</t>
  </si>
  <si>
    <t>7 Day Average (Premium - Annual)</t>
  </si>
  <si>
    <t>Boom</t>
  </si>
  <si>
    <t>Incl. monthly rens</t>
  </si>
  <si>
    <t>Excl. monthly rens</t>
  </si>
  <si>
    <t>NWP (Boom Subscription)</t>
  </si>
  <si>
    <t>NWP - 7 Day Average (Boom Subscription)</t>
  </si>
  <si>
    <t>Average NWP (Boom Subscription)</t>
  </si>
  <si>
    <t>Average NWP - 7 Day Average (Boom Subscription)</t>
  </si>
  <si>
    <t>Plan (Boom Subscription)</t>
  </si>
  <si>
    <t>NWP (Boom)</t>
  </si>
  <si>
    <t>NWP - 7 Day Average (Boom)</t>
  </si>
  <si>
    <t>Average NWP (Boom)</t>
  </si>
  <si>
    <t>Average NWP - 7 Day Average (Boom)</t>
  </si>
  <si>
    <t>Plan (Boom)</t>
  </si>
  <si>
    <t>NWP (Boom)3</t>
  </si>
  <si>
    <t>NWP - 7 Day Average (Boom)2</t>
  </si>
  <si>
    <t>Average NWP (Boom)2</t>
  </si>
  <si>
    <t>Average NWP - 7 Day Average (Boom)2</t>
  </si>
  <si>
    <t>NWP (Boom Annual)</t>
  </si>
  <si>
    <t>NWP - 7 Day Average (Boom Annual)</t>
  </si>
  <si>
    <t>Average NWP (Boom Annual)</t>
  </si>
  <si>
    <t>Average NWP - 7 Day Average (Boom Annual)</t>
  </si>
  <si>
    <t>Plan (Boom Annual)</t>
  </si>
  <si>
    <t>NWP (Boom Subscription)7</t>
  </si>
  <si>
    <t>NWP - 7 Day Average (Boom Subscription)8</t>
  </si>
  <si>
    <t>Average NWP (Boom Subscription)9</t>
  </si>
  <si>
    <t>Average NWP - 7 Day Average (Boom Subscription)10</t>
  </si>
  <si>
    <t>Plan (Boom Subscription)11</t>
  </si>
  <si>
    <t>NWP (Boom Subscription)2</t>
  </si>
  <si>
    <t>NWP - 7 Day Average (Boom Subscription)3</t>
  </si>
  <si>
    <t>Average NWP (Boom Subscription)4</t>
  </si>
  <si>
    <t>Average NWP - 7 Day Average (Boom Subscription)5</t>
  </si>
  <si>
    <t>Plan (Boom Subscription)6</t>
  </si>
  <si>
    <t>NWP (Standard)</t>
  </si>
  <si>
    <t>NWP - 7 Day Average (Standard)</t>
  </si>
  <si>
    <t>Average NWP (Standard)</t>
  </si>
  <si>
    <t>Average NWP - 7 Day Average (Standard)</t>
  </si>
  <si>
    <t>NWP (Plus)</t>
  </si>
  <si>
    <t>NWP - 7 Day Average (Plus)</t>
  </si>
  <si>
    <t>Average NWP (Plus)</t>
  </si>
  <si>
    <t>Average NWP - 7 Day Average (Plus)</t>
  </si>
  <si>
    <t>NWP (Essentials)</t>
  </si>
  <si>
    <t>NWP - 7 Day Average (Essentials)</t>
  </si>
  <si>
    <t>Average NWP (Essentials)</t>
  </si>
  <si>
    <t>Average NWP - 7 Day Average (Essentials)</t>
  </si>
  <si>
    <t>NWP (Premium)</t>
  </si>
  <si>
    <t>NWP - 7 Day Average (Premium)</t>
  </si>
  <si>
    <t>Average NWP (Premium)</t>
  </si>
  <si>
    <t>Average NWP - 7 Day Average (Premium)</t>
  </si>
  <si>
    <t>NWP (Standard - Subscription)</t>
  </si>
  <si>
    <t>NWP - 7 Day Average (Standard - Subscription)</t>
  </si>
  <si>
    <t>Average NWP (Standard - Subscription)</t>
  </si>
  <si>
    <t>Average NWP - 7 Day Average (Standard - Subscription)</t>
  </si>
  <si>
    <t>NWP (Plus - Subscription)</t>
  </si>
  <si>
    <t>NWP - 7 Day Average (Plus - Subscription)</t>
  </si>
  <si>
    <t>Average NWP (Plus - Subscription)</t>
  </si>
  <si>
    <t>Average NWP - 7 Day Average (Plus - Subscription)</t>
  </si>
  <si>
    <t>NWP (Essentials - Subscription)</t>
  </si>
  <si>
    <t>NWP - 7 Day Average (Essentials - Subscription)</t>
  </si>
  <si>
    <t>Average NWP (Essentials - Subscription)</t>
  </si>
  <si>
    <t>Average NWP - 7 Day Average (Essentials - Subscription)</t>
  </si>
  <si>
    <t>NWP (Premium - Subscription)</t>
  </si>
  <si>
    <t>NWP - 7 Day Average (Premium - Subscription)</t>
  </si>
  <si>
    <t>Average NWP (Premium - Subscription)</t>
  </si>
  <si>
    <t>Average NWP - 7 Day Average (Premium - Subscription)</t>
  </si>
  <si>
    <t>NWP (Standard - Annual)</t>
  </si>
  <si>
    <t>NWP - 7 Day Average (Standard - Annual)</t>
  </si>
  <si>
    <t>Average NWP (Standard - Annual)</t>
  </si>
  <si>
    <t>Average NWP - 7 Day Average (Standard - Annual)</t>
  </si>
  <si>
    <t>NWP (Plus - Annual)</t>
  </si>
  <si>
    <t>NWP - 7 Day Average (Plus - Annual)</t>
  </si>
  <si>
    <t>Average NWP (Plus - Annual)</t>
  </si>
  <si>
    <t>Average NWP - 7 Day Average (Plus - Annual)</t>
  </si>
  <si>
    <t>NWP (Essentials - Annual)</t>
  </si>
  <si>
    <t>NWP - 7 Day Average (Essentials - Annual)</t>
  </si>
  <si>
    <t>Average NWP (Essentials - Annual)</t>
  </si>
  <si>
    <t>Average NWP - 7 Day Average (Essentials - Annual)</t>
  </si>
  <si>
    <t>NWP (Premium - Annual)</t>
  </si>
  <si>
    <t>NWP - 7 Day Average (Premium - Annual)</t>
  </si>
  <si>
    <t>Average NWP (Premium - Annual)</t>
  </si>
  <si>
    <t>Average NWP - 7 Day Average (Premium - Annual)</t>
  </si>
  <si>
    <t>NB</t>
  </si>
  <si>
    <t>RN</t>
  </si>
  <si>
    <t>NB Policy Count (Boom (excl monthly rens))</t>
  </si>
  <si>
    <t>NB 7 Day Average (Boom (excl monthly rens))</t>
  </si>
  <si>
    <t>RN Policy Count (Boom (excl monthly rens))</t>
  </si>
  <si>
    <t>RN 7 Day Average (Boom (excl monthly rens))</t>
  </si>
  <si>
    <t>NB Policy Count (Boom (excl monthly rens))2</t>
  </si>
  <si>
    <t>NB 7 Day Average (Boom (excl monthly rens))3</t>
  </si>
  <si>
    <t>RN Policy Count (Boom (excl monthly rens))4</t>
  </si>
  <si>
    <t>RN 7 Day Average (Boom (excl monthly rens))5</t>
  </si>
  <si>
    <t>NB Policy Count (Boom (excl monthly rens))6</t>
  </si>
  <si>
    <t>NB 7 Day Average (Boom (excl monthly rens))7</t>
  </si>
  <si>
    <t>RN Policy Count (Boom (excl monthly rens))8</t>
  </si>
  <si>
    <t>RN 7 Day Average (Boom (excl monthly rens))9</t>
  </si>
  <si>
    <t>NB Policy Count (Boom (excl monthly rens))10</t>
  </si>
  <si>
    <t>NB 7 Day Average (Boom (excl monthly rens))11</t>
  </si>
  <si>
    <t>RN Policy Count (Boom (excl monthly rens))12</t>
  </si>
  <si>
    <t>RN 7 Day Average (Boom (excl monthly rens))13</t>
  </si>
  <si>
    <t>NB Policy Count (Boom (excl monthly rens))14</t>
  </si>
  <si>
    <t>NB 7 Day Average (Boom (excl monthly rens))15</t>
  </si>
  <si>
    <t>RN Policy Count (Boom (excl monthly rens))16</t>
  </si>
  <si>
    <t>RN 7 Day Average (Boom (excl monthly rens))17</t>
  </si>
  <si>
    <t>NB Policy Count (Boom (excl monthly rens))18</t>
  </si>
  <si>
    <t>NB 7 Day Average (Boom (excl monthly rens))19</t>
  </si>
  <si>
    <t>RN Policy Count (Boom (excl monthly rens))20</t>
  </si>
  <si>
    <t>RN 7 Day Average (Boom (excl monthly rens))21</t>
  </si>
  <si>
    <t>NB Policy Count (Boom (excl monthly rens))22</t>
  </si>
  <si>
    <t>NB 7 Day Average (Boom (excl monthly rens))23</t>
  </si>
  <si>
    <t>RN Policy Count (Boom (excl monthly rens))24</t>
  </si>
  <si>
    <t>RN 7 Day Average (Boom (excl monthly rens))25</t>
  </si>
  <si>
    <t>NB NWP (Boom)</t>
  </si>
  <si>
    <t>NB NWP - 7 Day Average (Boom)</t>
  </si>
  <si>
    <t>NB Average NWP - 7 Day Average (Boom)</t>
  </si>
  <si>
    <t>RN NWP (Boom)</t>
  </si>
  <si>
    <t>RN NWP - 7 Day Average (Boom)</t>
  </si>
  <si>
    <t>RN Average NWP - 7 Day Average (Boom)</t>
  </si>
  <si>
    <t>NB Average NWP (Boom)</t>
  </si>
  <si>
    <t>RN Average NWP (Boom)</t>
  </si>
  <si>
    <t>NB NWP (Boom)2</t>
  </si>
  <si>
    <t>NB NWP - 7 Day Average (Boom)3</t>
  </si>
  <si>
    <t>NB Average NWP - 7 Day Average (Boom)4</t>
  </si>
  <si>
    <t>RN NWP (Boom)5</t>
  </si>
  <si>
    <t>RN NWP - 7 Day Average (Boom)6</t>
  </si>
  <si>
    <t>RN Average NWP - 7 Day Average (Boom)7</t>
  </si>
  <si>
    <t>NB Average NWP (Boom)8</t>
  </si>
  <si>
    <t>RN Average NWP (Boom)9</t>
  </si>
  <si>
    <t>NB NWP (Boom Annual)</t>
  </si>
  <si>
    <t>NB NWP - 7 Day Average (Boom Annual)</t>
  </si>
  <si>
    <t>NB Average NWP - 7 Day Average (Boom Annual)</t>
  </si>
  <si>
    <t>NB Average NWP (Boom Annual)</t>
  </si>
  <si>
    <t>NB NWP (Boom Subscription)</t>
  </si>
  <si>
    <t>NB NWP - 7 Day Average (Boom Subscription)</t>
  </si>
  <si>
    <t>NB Average NWP - 7 Day Average (Boom Subscription)</t>
  </si>
  <si>
    <t>RN NWP (Boom Subscription)</t>
  </si>
  <si>
    <t>RN NWP - 7 Day Average (Boom Subscription)</t>
  </si>
  <si>
    <t>RN Average NWP - 7 Day Average (Boom Subscription)</t>
  </si>
  <si>
    <t>NB Average NWP (Boom Subscription)</t>
  </si>
  <si>
    <t>RN Average NWP (Boom Subscription)</t>
  </si>
  <si>
    <t>RN NWP (Boom Annual)</t>
  </si>
  <si>
    <t>RN NWP - 7 Day Average (Boom Annual)</t>
  </si>
  <si>
    <t>RN Average NWP - 7 Day Average (Boom Annual)</t>
  </si>
  <si>
    <t>RN Average NWP (Boom Annual)</t>
  </si>
  <si>
    <t>Pol Count Basis</t>
  </si>
  <si>
    <t>Excl. monthly rens, annualised premiums</t>
  </si>
  <si>
    <t>NB NWP (Boom Subscription)2</t>
  </si>
  <si>
    <t>NB NWP - 7 Day Average (Boom Subscription)3</t>
  </si>
  <si>
    <t>NB Average NWP - 7 Day Average (Boom Subscription)4</t>
  </si>
  <si>
    <t>RN NWP (Boom Subscription)5</t>
  </si>
  <si>
    <t>RN NWP - 7 Day Average (Boom Subscription)6</t>
  </si>
  <si>
    <t>RN Average NWP - 7 Day Average (Boom Subscription)7</t>
  </si>
  <si>
    <t>NB Average NWP (Boom Subscription)8</t>
  </si>
  <si>
    <t>RN Average NWP (Boom Subscription)9</t>
  </si>
  <si>
    <t>PC Annual Direct - Annual</t>
  </si>
  <si>
    <t>PC Annual Direct_NWP</t>
  </si>
  <si>
    <t>PC Annual Direct - Annual_NWP</t>
  </si>
  <si>
    <t>NB Trading (w/e basis)</t>
  </si>
  <si>
    <t>NWP (Headline)</t>
  </si>
  <si>
    <t>NWP (Latest)</t>
  </si>
  <si>
    <t>NWP (Projected Ultimate)</t>
  </si>
  <si>
    <t>Average NWP (Headline)</t>
  </si>
  <si>
    <t>Average NWP (Latest)</t>
  </si>
  <si>
    <t>Average NWP (Projected Ultimate)</t>
  </si>
  <si>
    <t>GWP (Headline)</t>
  </si>
  <si>
    <t>GWP (Latest)</t>
  </si>
  <si>
    <t>GWP (Projected Ultimate)</t>
  </si>
  <si>
    <t>RN Trading (w/e basis)</t>
  </si>
  <si>
    <t>% of total MICL Portfolio</t>
  </si>
  <si>
    <t>Maximum NWP</t>
  </si>
  <si>
    <t>Minimum NWP</t>
  </si>
  <si>
    <t>% of sales at minimum premium</t>
  </si>
  <si>
    <t>Maximum commission %</t>
  </si>
  <si>
    <t>Minimum commission %</t>
  </si>
  <si>
    <t>PC Annual Direct - Subscription</t>
  </si>
  <si>
    <t>Underwriting week basis</t>
  </si>
  <si>
    <t>MICL PC Annual Direct - Weekly MI</t>
  </si>
  <si>
    <t xml:space="preserve">Data as at: </t>
  </si>
  <si>
    <t>Expected Loss Ratio</t>
  </si>
  <si>
    <t>Expected WS LR</t>
  </si>
  <si>
    <t>Expected Severity</t>
  </si>
  <si>
    <t>Expected WSSev</t>
  </si>
  <si>
    <t>Expected Frequency</t>
  </si>
  <si>
    <t>Expected WSFreq</t>
  </si>
  <si>
    <t>WS</t>
  </si>
  <si>
    <t>Expected FT LR</t>
  </si>
  <si>
    <t>Expected FTSev</t>
  </si>
  <si>
    <t>Expected FTFreq</t>
  </si>
  <si>
    <t>FT</t>
  </si>
  <si>
    <t>Expected AD LR</t>
  </si>
  <si>
    <t>Expected ADSev</t>
  </si>
  <si>
    <t>Expected ADFreq</t>
  </si>
  <si>
    <t>AD</t>
  </si>
  <si>
    <t>Expected Large BI Loss Ratio</t>
  </si>
  <si>
    <t>Expected BIL LR</t>
  </si>
  <si>
    <t>Expected Small BI Loss Ratio</t>
  </si>
  <si>
    <t>Expected BIS LR</t>
  </si>
  <si>
    <t>Expected BISSev</t>
  </si>
  <si>
    <t>Expected BISFreq</t>
  </si>
  <si>
    <t>BI</t>
  </si>
  <si>
    <t>Expected PD LR</t>
  </si>
  <si>
    <t>Expected PDSev</t>
  </si>
  <si>
    <t>Expected PDFreq</t>
  </si>
  <si>
    <t>PD</t>
  </si>
  <si>
    <t>Peril Breakdowns</t>
  </si>
  <si>
    <t>Plan Loss Ratio</t>
  </si>
  <si>
    <t>Expected LR</t>
  </si>
  <si>
    <t>Total (Net of RI)</t>
  </si>
  <si>
    <t>Underwriting Week</t>
  </si>
  <si>
    <t>Figures are on a 'Headline sales' basis in the weekly MI. Monthly MI has figures on 'Latest' basis (adjusted for cancellations)</t>
  </si>
  <si>
    <t>Not currently populated - can be added as 'Day 2' if considered worthwhile</t>
  </si>
  <si>
    <t>Scored loss ratios are on 'headline sales' basis</t>
  </si>
  <si>
    <t>UW_Week</t>
  </si>
  <si>
    <t>NLR_Pred_RP_tech_mod</t>
  </si>
  <si>
    <t>NLR_Pred_RP_rating_mod</t>
  </si>
  <si>
    <t>Monthly Patterns</t>
  </si>
  <si>
    <t>Weekly patterns</t>
  </si>
  <si>
    <t>NWP Cumulative</t>
  </si>
  <si>
    <t>WVYs Cumulative</t>
  </si>
  <si>
    <t>Month</t>
  </si>
  <si>
    <t>Index</t>
  </si>
  <si>
    <t>Week</t>
  </si>
  <si>
    <t>Gradient</t>
  </si>
  <si>
    <t>Intercept</t>
  </si>
  <si>
    <t>Pattern</t>
  </si>
  <si>
    <t>Boom Subs</t>
  </si>
  <si>
    <t>Overall</t>
  </si>
  <si>
    <t>Proposer Age</t>
  </si>
  <si>
    <t>Proportion Under 25</t>
  </si>
  <si>
    <t>Policy</t>
  </si>
  <si>
    <t>Premium Proportion Under 25</t>
  </si>
  <si>
    <t>Mileage</t>
  </si>
  <si>
    <t>NCD</t>
  </si>
  <si>
    <t>Monthly Payment</t>
  </si>
  <si>
    <t>Vehicle Value</t>
  </si>
  <si>
    <t>Proportion Over £25k</t>
  </si>
  <si>
    <t>Area Rating</t>
  </si>
  <si>
    <t>Average Proposer Age (Overall)</t>
  </si>
  <si>
    <t>Average Proposer Age - 7 Day Avg (Overall)</t>
  </si>
  <si>
    <t>Average Proposer Age (PC Annual Direct)</t>
  </si>
  <si>
    <t>Average Proposer Age - 7 Day Avg (PC Annual Direct)</t>
  </si>
  <si>
    <t>Average Proportion Under 25 (Overall)</t>
  </si>
  <si>
    <t>Average Proportion Under 25 - 7 Day Avg (Overall)</t>
  </si>
  <si>
    <t>Average Proportion Under 25 (PC Annual Direct)</t>
  </si>
  <si>
    <t>Average Proportion Under 25 - 7 Day Avg (PC Annual Direct)</t>
  </si>
  <si>
    <t>Average Premium Proportion Under 25 (Overall)</t>
  </si>
  <si>
    <t>Average Premium Proportion Under 25 - 7 Day Avg (Overall)</t>
  </si>
  <si>
    <t>Average Premium Proportion Under 25 (PC Annual Direct)</t>
  </si>
  <si>
    <t>Average Premium Proportion Under 25 - 7 Day Avg (PC Annual Direct)</t>
  </si>
  <si>
    <t>Average Mileage (Overall)</t>
  </si>
  <si>
    <t>Average Mileage - 7 Day Avg (Overall)</t>
  </si>
  <si>
    <t>Average Mileage (PC Annual Direct)</t>
  </si>
  <si>
    <t>Average Mileage - 7 Day Avg (PC Annual Direct)</t>
  </si>
  <si>
    <t>Average NCD (Overall)</t>
  </si>
  <si>
    <t>Average NCD - 7 Day Avg (Overall)</t>
  </si>
  <si>
    <t>Average Monthly Payment (Overall)</t>
  </si>
  <si>
    <t>Average Monthly Payment - 7 Day Avg (Overall)</t>
  </si>
  <si>
    <t>Average Monthly Payment (PC Annual Direct)</t>
  </si>
  <si>
    <t>Average Monthly Payment - 7 Day Avg (PC Annual Direct)</t>
  </si>
  <si>
    <t>Average Vehicle Value (Overall)</t>
  </si>
  <si>
    <t>Average Vehicle Value - 7 Day Avg (Overall)</t>
  </si>
  <si>
    <t>Average Vehicle Value (PC Annual Direct)</t>
  </si>
  <si>
    <t>Average Vehicle Value - 7 Day Avg (PC Annual Direct)</t>
  </si>
  <si>
    <t>Average Proportion Over £25k (Overall)</t>
  </si>
  <si>
    <t>Average Proportion Over £25k - 7 Day Avg (Overall)</t>
  </si>
  <si>
    <t>Average Proportion Over £25k (PC Annual Direct)</t>
  </si>
  <si>
    <t>Average Proportion Over £25k - 7 Day Avg (PC Annual Direct)</t>
  </si>
  <si>
    <t>Average Area Rating (Overall)</t>
  </si>
  <si>
    <t>Average Area Rating - 7 Day Avg (Overall)</t>
  </si>
  <si>
    <t>Average Area Rating (PC Annual Direct)</t>
  </si>
  <si>
    <t>Average Area Rating - 7 Day Avg (PC Annual Direct)</t>
  </si>
  <si>
    <t>Average NCD (PC Annual Direct)</t>
  </si>
  <si>
    <t>Average NCD - 7 Day Avg (PC Annual Direct)</t>
  </si>
  <si>
    <t>Dev Pattern</t>
  </si>
  <si>
    <t>NA</t>
  </si>
  <si>
    <t>Ultimate</t>
  </si>
  <si>
    <t>UWWeek</t>
  </si>
  <si>
    <t>W VYRs</t>
  </si>
  <si>
    <t>NWP</t>
  </si>
  <si>
    <t>NLR</t>
  </si>
  <si>
    <t>GWP</t>
  </si>
  <si>
    <t>Lookups</t>
  </si>
  <si>
    <t>Headline</t>
  </si>
  <si>
    <t>Current</t>
  </si>
  <si>
    <t>Weeks Developed</t>
  </si>
  <si>
    <t>PC Annual Direct - Premium Finance</t>
  </si>
  <si>
    <t>Boom Subs NWP</t>
  </si>
  <si>
    <t>Boom Subs WVYRS</t>
  </si>
  <si>
    <t>Boom Annual NWP</t>
  </si>
  <si>
    <t>Boom Annual WVYRS</t>
  </si>
  <si>
    <t>- Plan multiplied by 12, as plan figures are on WVY basis</t>
  </si>
  <si>
    <t>True Monthly Sales View</t>
  </si>
  <si>
    <t>Average NWP - Monthly Rate (Actual)</t>
  </si>
  <si>
    <t>Average NWP - Monthly Rate (Plan)</t>
  </si>
  <si>
    <t>Sold Vehicle Years (Actual)</t>
  </si>
  <si>
    <t>Sales of Monthly Pols (Actual)</t>
  </si>
  <si>
    <t>Sales of Monthly Pols (Plan)</t>
  </si>
  <si>
    <t>Sold Vehicle Years (Plan)</t>
  </si>
  <si>
    <t>Last 4 Weeks</t>
  </si>
  <si>
    <t>Last 12 Weeks</t>
  </si>
  <si>
    <t>True Monthly Sales View. Note: Figures in terms of WVYs as 'Sales of monthly policies' only makes sense at a headline level</t>
  </si>
  <si>
    <t>WVYs (Actual)</t>
  </si>
  <si>
    <t>WVYs (Plan)</t>
  </si>
  <si>
    <t>Note: 'Ultimate' basis exposure figures are in terms of Written Vehicle Years (WVYs) as 'Sales' no longer makes sense when cancellations are allowed for</t>
  </si>
  <si>
    <t>Note: 'Current' basis exposure figures are in terms of Written Vehicle Years (WVYs) as 'Sales' no longer makes sense when cancellations are allowed for</t>
  </si>
  <si>
    <t>Note: Headline Sales and WVYs are equivalent for annual policies</t>
  </si>
  <si>
    <t>WVYs (Latest)</t>
  </si>
  <si>
    <t>WVYs (Projected Ultimate)</t>
  </si>
  <si>
    <t>Headline Sold Vehicle Years</t>
  </si>
  <si>
    <t>Headline Sales (Monthly Policies)</t>
  </si>
  <si>
    <t>Average Commission % (Headline)</t>
  </si>
  <si>
    <t>Average Annual NWP Rate (Headline)</t>
  </si>
  <si>
    <t>% of total product NWP (Headline)</t>
  </si>
  <si>
    <t>Last 52 Weeks</t>
  </si>
  <si>
    <t>Last 12 Months</t>
  </si>
  <si>
    <t>'Sold vehicle years' refers to vehicle years written:</t>
  </si>
  <si>
    <t>For 'Headline' basis figures for annual business this is equal to policies sold</t>
  </si>
  <si>
    <t>For 'Headline' basis for Direct Subscription policies and Short Term policies, it is the number of days on cover/365</t>
  </si>
  <si>
    <t>On 'Current' and 'Ultimate' basis this will be adjusted for cancellations</t>
  </si>
  <si>
    <t>Description of the portfolio sections:</t>
  </si>
  <si>
    <t>Boom annual (will include Boom premium finance when this goes live)</t>
  </si>
  <si>
    <t>Boom monthly subscription</t>
  </si>
  <si>
    <t>CCG - noting no further business from Jan '24</t>
  </si>
  <si>
    <t>Hedgehog MGA legacy renewals</t>
  </si>
  <si>
    <t>Hiyacar (including Hiyacar fleet policies from 1st Jan '24)</t>
  </si>
  <si>
    <t>Boom Premium Finance</t>
  </si>
  <si>
    <t>Policy Count (Boom Premium Finance)</t>
  </si>
  <si>
    <t>7 Day Average (Boom Premium Finance)</t>
  </si>
  <si>
    <t>NB Policy Count (Boom Premium Finance)</t>
  </si>
  <si>
    <t>NB 7 Day Average (Boom Premium Finance)</t>
  </si>
  <si>
    <t>RN Policy Count (Boom Premium Finance)</t>
  </si>
  <si>
    <t>RN 7 Day Average (Boom Premium Finance)</t>
  </si>
  <si>
    <t>PC Annual Direct - Premium Finance_NWP</t>
  </si>
  <si>
    <t>NWP (Boom Premium Finance)</t>
  </si>
  <si>
    <t>NWP - 7 Day Average (Boom Premium Finance)</t>
  </si>
  <si>
    <t>Average NWP (Boom Premium Finance)</t>
  </si>
  <si>
    <t>Average NWP - 7 Day Average (Boom Premium Finance)</t>
  </si>
  <si>
    <t>Plan (Boom Premium Finance)</t>
  </si>
  <si>
    <t>PC Annual Direct - Subscription_NWP</t>
  </si>
  <si>
    <t>NB NWP (Boom Premium Finance)</t>
  </si>
  <si>
    <t>NB NWP - 7 Day Average (Boom Premium Finance)</t>
  </si>
  <si>
    <t>NB Average NWP - 7 Day Average (Boom Premium Finance)</t>
  </si>
  <si>
    <t>RN NWP (Boom Premium Finance)</t>
  </si>
  <si>
    <t>RN NWP - 7 Day Average (Boom Premium Finance)</t>
  </si>
  <si>
    <t>RN Average NWP - 7 Day Average (Boom Premium Finance)</t>
  </si>
  <si>
    <t>NB Average NWP (Boom Premium Finance)</t>
  </si>
  <si>
    <t>RN Average NWP (Boom Premium Finance)</t>
  </si>
  <si>
    <t>Average Proposer Age (Boom Premium Finance)</t>
  </si>
  <si>
    <t>Average Proposer Age - 7 Day Avg (Boom Premium Finance)</t>
  </si>
  <si>
    <t>Average Proportion Under 25 (Boom Premium Finance)</t>
  </si>
  <si>
    <t>Average Proportion Under 25 - 7 Day Avg (Boom Premium Finance)</t>
  </si>
  <si>
    <t>Average Premium Proportion Under 25 (Boom Premium Finance)</t>
  </si>
  <si>
    <t>Average Premium Proportion Under 25 - 7 Day Avg (Boom Premium Finance)</t>
  </si>
  <si>
    <t>Average Mileage (Boom Premium Finance)</t>
  </si>
  <si>
    <t>Average Mileage - 7 Day Avg (Boom Premium Finance)</t>
  </si>
  <si>
    <t>Average NCD (Boom Premium Finance)</t>
  </si>
  <si>
    <t>Average NCD - 7 Day Avg (Boom Premium Finance)</t>
  </si>
  <si>
    <t>Average Monthly Payment (Boom Premium Finance)</t>
  </si>
  <si>
    <t>Average Monthly Payment - 7 Day Avg (Boom Premium Finance)</t>
  </si>
  <si>
    <t>Average Vehicle Value (Boom Premium Finance)</t>
  </si>
  <si>
    <t>Average Vehicle Value - 7 Day Avg (Boom Premium Finance)</t>
  </si>
  <si>
    <t>Average Proportion Over £25k (Boom Premium Finance)</t>
  </si>
  <si>
    <t>Average Proportion Over £25k - 7 Day Avg (Boom Premium Finance)</t>
  </si>
  <si>
    <t>Average Area Rating (Boom Premium Finance)</t>
  </si>
  <si>
    <t>Average Area Rating - 7 Day Avg (Boom Premium Finance)</t>
  </si>
  <si>
    <t>Average Premium Proportion Under 25 (Boom Subscription)</t>
  </si>
  <si>
    <t>Average Premium Proportion Under 25 - 7 Day Avg (Boom Subscription)</t>
  </si>
  <si>
    <t>Average Mileage (Boom Subscription)</t>
  </si>
  <si>
    <t>Average Mileage - 7 Day Avg (Boom Subscription)</t>
  </si>
  <si>
    <t>Average NCD (Boom Subscription)</t>
  </si>
  <si>
    <t>Average NCD - 7 Day Avg (Boom Subscription)</t>
  </si>
  <si>
    <t>Average Monthly Payment (Boom Subscription)</t>
  </si>
  <si>
    <t>Average Monthly Payment - 7 Day Avg (Boom Subscription)</t>
  </si>
  <si>
    <t>Average Vehicle Value (Boom Subscription)</t>
  </si>
  <si>
    <t>Average Vehicle Value - 7 Day Avg (Boom Subscription)</t>
  </si>
  <si>
    <t>Average Proportion Over £25k (Boom Subscription)</t>
  </si>
  <si>
    <t>Average Proportion Over £25k - 7 Day Avg (Boom Subscription)</t>
  </si>
  <si>
    <t>Average Area Rating (Boom Subscription)</t>
  </si>
  <si>
    <t>Average Area Rating - 7 Day Avg (Boom Subscription)</t>
  </si>
  <si>
    <t>Average Proposer Age (Boom Annual)</t>
  </si>
  <si>
    <t>Average Proposer Age - 7 Day Avg (Boom Annual)</t>
  </si>
  <si>
    <t>Average Proposer Age (Boom Subscription)</t>
  </si>
  <si>
    <t>Average Proposer Age - 7 Day Avg (Boom Subscription)</t>
  </si>
  <si>
    <t>Average Proportion Under 25 (Boom Annual)</t>
  </si>
  <si>
    <t>Average Proportion Under 25 - 7 Day Avg (Boom Annual)</t>
  </si>
  <si>
    <t>Average Proportion Under 25 (Boom Subscription)</t>
  </si>
  <si>
    <t>Average Proportion Under 25 - 7 Day Avg (Boom Subscription)</t>
  </si>
  <si>
    <t>Average Premium Proportion Under 25 (Boom Annual)</t>
  </si>
  <si>
    <t>Average Premium Proportion Under 25 - 7 Day Avg (Boom Annual)</t>
  </si>
  <si>
    <t>Average Mileage (Boom Annual)</t>
  </si>
  <si>
    <t>Average Mileage - 7 Day Avg (Boom Annual)</t>
  </si>
  <si>
    <t>Average NCD (Boom Annual)</t>
  </si>
  <si>
    <t>Average NCD - 7 Day Avg (Boom Annual)</t>
  </si>
  <si>
    <t>Average Monthly Payment (Boom Annual)</t>
  </si>
  <si>
    <t>Average Monthly Payment - 7 Day Avg (Boom Annual)</t>
  </si>
  <si>
    <t>Average Vehicle Value (Boom Annual)</t>
  </si>
  <si>
    <t>Average Vehicle Value - 7 Day Avg (Boom Annual)</t>
  </si>
  <si>
    <t>Average Proportion Over £25k (Boom Annual)</t>
  </si>
  <si>
    <t>Average Proportion Over £25k - 7 Day Avg (Boom Annual)</t>
  </si>
  <si>
    <t>Average Area Rating (Boom Annual)</t>
  </si>
  <si>
    <t>Average Area Rating - 7 Day Avg (Boom Annual)</t>
  </si>
  <si>
    <t>Policy Count (PC Annual Direct)</t>
  </si>
  <si>
    <t>7 Day Average (PC Annual Direct)</t>
  </si>
  <si>
    <t>Boom Premium Finance WVYRS</t>
  </si>
  <si>
    <t>Boom Premium Finance NWP</t>
  </si>
  <si>
    <t>T</t>
  </si>
  <si>
    <t>W</t>
  </si>
  <si>
    <t>Z</t>
  </si>
  <si>
    <t>PC Annual Direct - Annual Up Front</t>
  </si>
  <si>
    <t>PC Annual Direct - Annual Premium Finance</t>
  </si>
  <si>
    <t>PC Annual Direct - Annual_W VYRs</t>
  </si>
  <si>
    <t>PC Annual Direct - Premium Finance_W VYRs</t>
  </si>
  <si>
    <t>Right graph: Policy count basis, including monthly renewals</t>
  </si>
  <si>
    <t>All graphs are on a policy count basis</t>
  </si>
  <si>
    <t>Third graph: Excludes monthly renewals</t>
  </si>
  <si>
    <t>Fourth graph: Includes monthly renewals</t>
  </si>
  <si>
    <t>Left graph: Subscription premiums are annualised and excludes monthly renewals. I.e. Subscriptions policies are only tracked at new business and every annual renewal thereafter.</t>
  </si>
  <si>
    <t>Third graph: Subscription premiums are annualised and excludes monthly renewals. I.e. Subscription policies are only tracked at new business and every annual renewal thereafter.</t>
  </si>
  <si>
    <t>Left graph: Policy count basis, excluding monthly renewals. I.e. Subscription policies are only tracked at new business and every annual renewal thereafter.</t>
  </si>
  <si>
    <t>Fourth graph: Subscription premiums are the actual figure on the new business / annual renewal transaction. Excludes monthly renewals.</t>
  </si>
  <si>
    <t>All graphs are a proportion of written vehicle years.</t>
  </si>
  <si>
    <t>Policy proportion graphs are a proportion of written vehicles years.</t>
  </si>
  <si>
    <t>Premium proportion graphs are a proportion of NWP.</t>
  </si>
  <si>
    <t>U25 Targets</t>
  </si>
  <si>
    <t>Source: \\Files\ccgebhfs01\The A&amp;A Group Shares\Mulsanne\Reinsurance\2024\IUA Questionnaire\Final - Sent to RI Markets\MICL 2024 IUA Questionnaire - v1.7.2.xlsx</t>
  </si>
  <si>
    <t>Value</t>
  </si>
  <si>
    <t>Cell</t>
  </si>
  <si>
    <t>Veh Yrs</t>
  </si>
  <si>
    <t>AY95</t>
  </si>
  <si>
    <t>BF95</t>
  </si>
  <si>
    <t>Sheet: 1(b) 2024 OE Boom</t>
  </si>
  <si>
    <t>U25 Target (Veh Yrs)</t>
  </si>
  <si>
    <t>U25 Target (Premium)</t>
  </si>
  <si>
    <t>Right graph: Subscription premiums are the actual figure at each new business / renewal transaction. Includes monthly renewals.</t>
  </si>
  <si>
    <t>Incl monthly rens</t>
  </si>
  <si>
    <t>Annualised subscription figures</t>
  </si>
  <si>
    <t>N</t>
  </si>
  <si>
    <t>O</t>
  </si>
  <si>
    <t>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</si>
</sst>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£&quot;#,##0;[Red]\-&quot;£&quot;#,##0"/>
    <numFmt numFmtId="8" formatCode="&quot;£&quot;#,##0.00;[Red]\-&quot;£&quot;#,##0.00"/>
    <numFmt numFmtId="164" formatCode="0.0%"/>
    <numFmt numFmtId="165" formatCode="#,##0.0"/>
    <numFmt numFmtId="166" formatCode="#,##0.000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i/>
      <sz val="10.5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43CE"/>
        <bgColor indexed="64"/>
      </patternFill>
    </fill>
    <fill>
      <patternFill patternType="solid">
        <fgColor rgb="FF4589FF"/>
        <bgColor indexed="64"/>
      </patternFill>
    </fill>
    <fill>
      <patternFill patternType="solid">
        <fgColor rgb="FF00114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9ACFF"/>
        <bgColor indexed="64"/>
      </patternFill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9" fontId="11" fillId="0" borderId="0" applyFont="0" applyFill="0" applyBorder="0" applyAlignment="0" applyProtection="0"/>
  </cellStyleXfs>
  <cellXfs count="277">
    <xf numFmtId="0" fontId="0" fillId="0" borderId="0" xfId="0"/>
    <xf numFmtId="0" fontId="0" fillId="0" borderId="0" xfId="0" quotePrefix="1"/>
    <xf numFmtId="3" fontId="7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4" fillId="0" borderId="0" xfId="0" applyFont="1"/>
    <xf numFmtId="16" fontId="4" fillId="2" borderId="2" xfId="1" applyNumberFormat="1" applyBorder="1" applyAlignment="1">
      <alignment horizontal="center" vertical="center"/>
    </xf>
    <xf numFmtId="16" fontId="4" fillId="2" borderId="3" xfId="1" applyNumberFormat="1" applyBorder="1" applyAlignment="1">
      <alignment horizontal="center" vertical="center"/>
    </xf>
    <xf numFmtId="3" fontId="8" fillId="0" borderId="0" xfId="0" applyNumberFormat="1" applyFont="1" applyAlignment="1">
      <alignment horizontal="center"/>
    </xf>
    <xf numFmtId="0" fontId="4" fillId="3" borderId="0" xfId="0" applyFont="1" applyFill="1"/>
    <xf numFmtId="9" fontId="0" fillId="0" borderId="1" xfId="0" applyNumberFormat="1" applyBorder="1" applyAlignment="1">
      <alignment horizontal="center"/>
    </xf>
    <xf numFmtId="9" fontId="0" fillId="0" borderId="5" xfId="0" applyNumberForma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1" fillId="0" borderId="0" xfId="0" applyFont="1"/>
    <xf numFmtId="0" fontId="0" fillId="4" borderId="0" xfId="0" applyFill="1"/>
    <xf numFmtId="0" fontId="0" fillId="3" borderId="0" xfId="0" applyFill="1"/>
    <xf numFmtId="0" fontId="4" fillId="0" borderId="0" xfId="1" applyFill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1" applyFill="1" applyBorder="1" applyAlignment="1">
      <alignment horizontal="centerContinuous" vertical="center"/>
    </xf>
    <xf numFmtId="16" fontId="4" fillId="0" borderId="0" xfId="1" applyNumberFormat="1" applyFill="1" applyBorder="1" applyAlignment="1">
      <alignment horizontal="center" vertical="center"/>
    </xf>
    <xf numFmtId="3" fontId="4" fillId="0" borderId="0" xfId="1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5" borderId="0" xfId="0" applyFill="1"/>
    <xf numFmtId="0" fontId="0" fillId="6" borderId="0" xfId="0" applyFill="1"/>
    <xf numFmtId="0" fontId="5" fillId="4" borderId="0" xfId="1" applyFont="1" applyFill="1" applyBorder="1" applyAlignment="1">
      <alignment horizontal="center"/>
    </xf>
    <xf numFmtId="0" fontId="5" fillId="5" borderId="0" xfId="0" applyFont="1" applyFill="1"/>
    <xf numFmtId="0" fontId="5" fillId="5" borderId="0" xfId="1" applyFont="1" applyFill="1" applyBorder="1" applyAlignment="1">
      <alignment horizontal="center"/>
    </xf>
    <xf numFmtId="0" fontId="5" fillId="6" borderId="0" xfId="0" applyFont="1" applyFill="1"/>
    <xf numFmtId="0" fontId="5" fillId="5" borderId="0" xfId="1" applyFont="1" applyFill="1" applyBorder="1" applyAlignment="1">
      <alignment horizontal="left"/>
    </xf>
    <xf numFmtId="0" fontId="9" fillId="0" borderId="0" xfId="0" applyFont="1"/>
    <xf numFmtId="14" fontId="0" fillId="0" borderId="0" xfId="0" applyNumberFormat="1"/>
    <xf numFmtId="3" fontId="0" fillId="0" borderId="12" xfId="0" applyNumberFormat="1" applyBorder="1"/>
    <xf numFmtId="3" fontId="0" fillId="0" borderId="0" xfId="0" applyNumberFormat="1"/>
    <xf numFmtId="0" fontId="0" fillId="0" borderId="0" xfId="0" applyAlignment="1">
      <alignment horizontal="centerContinuous"/>
    </xf>
    <xf numFmtId="0" fontId="0" fillId="0" borderId="9" xfId="0" applyBorder="1" applyAlignment="1">
      <alignment horizontal="centerContinuous"/>
    </xf>
    <xf numFmtId="0" fontId="0" fillId="0" borderId="4" xfId="0" applyBorder="1" applyAlignment="1">
      <alignment horizontal="centerContinuous"/>
    </xf>
    <xf numFmtId="3" fontId="0" fillId="0" borderId="13" xfId="0" applyNumberFormat="1" applyBorder="1"/>
    <xf numFmtId="0" fontId="3" fillId="7" borderId="0" xfId="0" applyFont="1" applyFill="1"/>
    <xf numFmtId="3" fontId="0" fillId="0" borderId="14" xfId="0" applyNumberFormat="1" applyBorder="1"/>
    <xf numFmtId="3" fontId="3" fillId="7" borderId="0" xfId="0" applyNumberFormat="1" applyFont="1" applyFill="1"/>
    <xf numFmtId="9" fontId="0" fillId="0" borderId="12" xfId="2" applyFont="1" applyBorder="1"/>
    <xf numFmtId="9" fontId="0" fillId="0" borderId="14" xfId="2" applyFont="1" applyBorder="1"/>
    <xf numFmtId="14" fontId="0" fillId="8" borderId="12" xfId="0" applyNumberFormat="1" applyFill="1" applyBorder="1"/>
    <xf numFmtId="3" fontId="0" fillId="0" borderId="15" xfId="0" applyNumberFormat="1" applyBorder="1"/>
    <xf numFmtId="9" fontId="0" fillId="0" borderId="15" xfId="2" applyFont="1" applyBorder="1"/>
    <xf numFmtId="9" fontId="0" fillId="0" borderId="0" xfId="2" applyFont="1"/>
    <xf numFmtId="3" fontId="0" fillId="0" borderId="0" xfId="0" applyNumberFormat="1" applyAlignment="1">
      <alignment horizontal="centerContinuous"/>
    </xf>
    <xf numFmtId="3" fontId="0" fillId="0" borderId="4" xfId="0" applyNumberFormat="1" applyBorder="1" applyAlignment="1">
      <alignment horizontal="centerContinuous"/>
    </xf>
    <xf numFmtId="0" fontId="3" fillId="7" borderId="12" xfId="0" applyFont="1" applyFill="1" applyBorder="1"/>
    <xf numFmtId="3" fontId="3" fillId="7" borderId="16" xfId="0" applyNumberFormat="1" applyFont="1" applyFill="1" applyBorder="1"/>
    <xf numFmtId="3" fontId="0" fillId="0" borderId="16" xfId="0" applyNumberFormat="1" applyBorder="1"/>
    <xf numFmtId="9" fontId="0" fillId="0" borderId="0" xfId="2" applyFont="1" applyBorder="1"/>
    <xf numFmtId="9" fontId="0" fillId="0" borderId="16" xfId="2" applyFont="1" applyBorder="1"/>
    <xf numFmtId="3" fontId="0" fillId="0" borderId="9" xfId="0" applyNumberFormat="1" applyBorder="1"/>
    <xf numFmtId="3" fontId="0" fillId="0" borderId="4" xfId="0" applyNumberFormat="1" applyBorder="1"/>
    <xf numFmtId="3" fontId="0" fillId="0" borderId="17" xfId="0" applyNumberFormat="1" applyBorder="1"/>
    <xf numFmtId="0" fontId="0" fillId="0" borderId="4" xfId="0" applyBorder="1"/>
    <xf numFmtId="3" fontId="0" fillId="0" borderId="18" xfId="0" applyNumberFormat="1" applyBorder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Continuous"/>
    </xf>
    <xf numFmtId="0" fontId="0" fillId="0" borderId="19" xfId="0" applyBorder="1"/>
    <xf numFmtId="3" fontId="0" fillId="0" borderId="19" xfId="0" applyNumberFormat="1" applyBorder="1"/>
    <xf numFmtId="165" fontId="0" fillId="0" borderId="12" xfId="0" applyNumberFormat="1" applyBorder="1"/>
    <xf numFmtId="165" fontId="0" fillId="0" borderId="14" xfId="0" applyNumberFormat="1" applyBorder="1"/>
    <xf numFmtId="165" fontId="0" fillId="0" borderId="18" xfId="0" applyNumberFormat="1" applyBorder="1"/>
    <xf numFmtId="3" fontId="0" fillId="9" borderId="0" xfId="0" applyNumberFormat="1" applyFill="1"/>
    <xf numFmtId="3" fontId="0" fillId="9" borderId="4" xfId="0" applyNumberFormat="1" applyFill="1" applyBorder="1"/>
    <xf numFmtId="0" fontId="0" fillId="9" borderId="9" xfId="0" applyFill="1" applyBorder="1" applyAlignment="1">
      <alignment horizontal="centerContinuous"/>
    </xf>
    <xf numFmtId="0" fontId="0" fillId="9" borderId="4" xfId="0" applyFill="1" applyBorder="1" applyAlignment="1">
      <alignment horizontal="centerContinuous"/>
    </xf>
    <xf numFmtId="0" fontId="0" fillId="9" borderId="0" xfId="0" applyFill="1" applyAlignment="1">
      <alignment horizontal="centerContinuous"/>
    </xf>
    <xf numFmtId="3" fontId="0" fillId="9" borderId="0" xfId="0" applyNumberFormat="1" applyFill="1" applyAlignment="1">
      <alignment horizontal="centerContinuous"/>
    </xf>
    <xf numFmtId="3" fontId="0" fillId="9" borderId="4" xfId="0" applyNumberFormat="1" applyFill="1" applyBorder="1" applyAlignment="1">
      <alignment horizontal="centerContinuous"/>
    </xf>
    <xf numFmtId="3" fontId="0" fillId="9" borderId="9" xfId="0" applyNumberFormat="1" applyFill="1" applyBorder="1"/>
    <xf numFmtId="3" fontId="0" fillId="9" borderId="13" xfId="0" applyNumberFormat="1" applyFill="1" applyBorder="1"/>
    <xf numFmtId="3" fontId="0" fillId="9" borderId="17" xfId="0" applyNumberFormat="1" applyFill="1" applyBorder="1"/>
    <xf numFmtId="0" fontId="13" fillId="0" borderId="0" xfId="0" applyFont="1"/>
    <xf numFmtId="0" fontId="0" fillId="0" borderId="1" xfId="0" applyBorder="1"/>
    <xf numFmtId="0" fontId="0" fillId="0" borderId="5" xfId="0" applyBorder="1"/>
    <xf numFmtId="0" fontId="0" fillId="0" borderId="21" xfId="0" applyBorder="1"/>
    <xf numFmtId="6" fontId="0" fillId="0" borderId="4" xfId="0" applyNumberFormat="1" applyBorder="1" applyAlignment="1">
      <alignment horizontal="center"/>
    </xf>
    <xf numFmtId="6" fontId="0" fillId="0" borderId="0" xfId="0" applyNumberFormat="1" applyAlignment="1">
      <alignment horizontal="center"/>
    </xf>
    <xf numFmtId="0" fontId="0" fillId="0" borderId="22" xfId="0" applyBorder="1"/>
    <xf numFmtId="9" fontId="0" fillId="0" borderId="8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0" fontId="0" fillId="0" borderId="23" xfId="0" applyBorder="1"/>
    <xf numFmtId="9" fontId="0" fillId="0" borderId="4" xfId="0" applyNumberFormat="1" applyBorder="1" applyAlignment="1">
      <alignment horizontal="center"/>
    </xf>
    <xf numFmtId="11" fontId="0" fillId="0" borderId="21" xfId="0" applyNumberFormat="1" applyBorder="1"/>
    <xf numFmtId="11" fontId="0" fillId="0" borderId="23" xfId="0" applyNumberFormat="1" applyBorder="1"/>
    <xf numFmtId="14" fontId="0" fillId="8" borderId="20" xfId="0" applyNumberFormat="1" applyFill="1" applyBorder="1"/>
    <xf numFmtId="14" fontId="0" fillId="0" borderId="20" xfId="0" applyNumberFormat="1" applyBorder="1"/>
    <xf numFmtId="0" fontId="3" fillId="7" borderId="13" xfId="0" applyFont="1" applyFill="1" applyBorder="1"/>
    <xf numFmtId="0" fontId="3" fillId="7" borderId="1" xfId="0" applyFont="1" applyFill="1" applyBorder="1"/>
    <xf numFmtId="0" fontId="0" fillId="0" borderId="1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4" fontId="0" fillId="0" borderId="0" xfId="0" applyNumberFormat="1" applyAlignment="1">
      <alignment horizontal="center"/>
    </xf>
    <xf numFmtId="4" fontId="0" fillId="0" borderId="9" xfId="0" applyNumberForma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4" fontId="0" fillId="0" borderId="12" xfId="0" applyNumberFormat="1" applyBorder="1"/>
    <xf numFmtId="164" fontId="0" fillId="0" borderId="12" xfId="0" applyNumberFormat="1" applyBorder="1"/>
    <xf numFmtId="164" fontId="0" fillId="0" borderId="14" xfId="0" applyNumberFormat="1" applyBorder="1"/>
    <xf numFmtId="164" fontId="0" fillId="0" borderId="18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9" fontId="0" fillId="0" borderId="18" xfId="0" applyNumberFormat="1" applyBorder="1"/>
    <xf numFmtId="164" fontId="0" fillId="0" borderId="15" xfId="0" applyNumberFormat="1" applyBorder="1"/>
    <xf numFmtId="165" fontId="0" fillId="0" borderId="15" xfId="0" applyNumberFormat="1" applyBorder="1"/>
    <xf numFmtId="9" fontId="0" fillId="0" borderId="15" xfId="0" applyNumberFormat="1" applyBorder="1"/>
    <xf numFmtId="9" fontId="0" fillId="0" borderId="24" xfId="0" applyNumberFormat="1" applyBorder="1"/>
    <xf numFmtId="165" fontId="0" fillId="0" borderId="24" xfId="0" applyNumberFormat="1" applyBorder="1"/>
    <xf numFmtId="0" fontId="0" fillId="10" borderId="0" xfId="0" applyFill="1"/>
    <xf numFmtId="0" fontId="0" fillId="10" borderId="4" xfId="0" applyFill="1" applyBorder="1"/>
    <xf numFmtId="0" fontId="3" fillId="11" borderId="0" xfId="0" applyFont="1" applyFill="1"/>
    <xf numFmtId="0" fontId="0" fillId="12" borderId="0" xfId="0" applyFill="1"/>
    <xf numFmtId="0" fontId="0" fillId="12" borderId="4" xfId="0" applyFill="1" applyBorder="1"/>
    <xf numFmtId="0" fontId="0" fillId="13" borderId="0" xfId="0" applyFill="1"/>
    <xf numFmtId="0" fontId="0" fillId="13" borderId="4" xfId="0" applyFill="1" applyBorder="1"/>
    <xf numFmtId="0" fontId="1" fillId="0" borderId="1" xfId="0" applyFont="1" applyBorder="1" applyAlignment="1">
      <alignment horizontal="center" vertical="center" wrapText="1"/>
    </xf>
    <xf numFmtId="14" fontId="4" fillId="2" borderId="0" xfId="1" applyNumberForma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8" fontId="0" fillId="0" borderId="0" xfId="0" applyNumberFormat="1"/>
    <xf numFmtId="0" fontId="16" fillId="0" borderId="0" xfId="0" applyFont="1"/>
    <xf numFmtId="0" fontId="3" fillId="14" borderId="0" xfId="0" applyFont="1" applyFill="1"/>
    <xf numFmtId="0" fontId="0" fillId="6" borderId="4" xfId="0" applyFill="1" applyBorder="1"/>
    <xf numFmtId="9" fontId="0" fillId="0" borderId="0" xfId="0" applyNumberFormat="1"/>
    <xf numFmtId="164" fontId="0" fillId="0" borderId="0" xfId="2" applyNumberFormat="1" applyFont="1"/>
    <xf numFmtId="3" fontId="0" fillId="0" borderId="0" xfId="0" quotePrefix="1" applyNumberFormat="1"/>
    <xf numFmtId="0" fontId="2" fillId="15" borderId="6" xfId="0" applyFont="1" applyFill="1" applyBorder="1" applyAlignment="1">
      <alignment horizontal="left" vertical="center"/>
    </xf>
    <xf numFmtId="0" fontId="10" fillId="16" borderId="0" xfId="0" applyFont="1" applyFill="1"/>
    <xf numFmtId="0" fontId="17" fillId="0" borderId="0" xfId="0" applyFont="1"/>
    <xf numFmtId="16" fontId="4" fillId="17" borderId="2" xfId="1" applyNumberFormat="1" applyFill="1" applyBorder="1" applyAlignment="1">
      <alignment horizontal="center" vertical="center"/>
    </xf>
    <xf numFmtId="16" fontId="4" fillId="17" borderId="3" xfId="1" applyNumberFormat="1" applyFill="1" applyBorder="1" applyAlignment="1">
      <alignment horizontal="center" vertical="center"/>
    </xf>
    <xf numFmtId="0" fontId="4" fillId="17" borderId="11" xfId="1" applyFill="1" applyBorder="1" applyAlignment="1">
      <alignment horizontal="center"/>
    </xf>
    <xf numFmtId="0" fontId="4" fillId="17" borderId="2" xfId="1" applyFill="1" applyBorder="1" applyAlignment="1">
      <alignment horizontal="center"/>
    </xf>
    <xf numFmtId="16" fontId="4" fillId="17" borderId="7" xfId="1" applyNumberFormat="1" applyFill="1" applyBorder="1" applyAlignment="1">
      <alignment horizontal="center" vertical="center"/>
    </xf>
    <xf numFmtId="3" fontId="4" fillId="17" borderId="7" xfId="1" applyNumberFormat="1" applyFill="1" applyBorder="1" applyAlignment="1">
      <alignment horizontal="center"/>
    </xf>
    <xf numFmtId="0" fontId="6" fillId="18" borderId="25" xfId="0" applyFont="1" applyFill="1" applyBorder="1" applyAlignment="1">
      <alignment horizontal="center" vertical="center"/>
    </xf>
    <xf numFmtId="3" fontId="5" fillId="18" borderId="7" xfId="0" applyNumberFormat="1" applyFont="1" applyFill="1" applyBorder="1" applyAlignment="1">
      <alignment horizontal="center"/>
    </xf>
    <xf numFmtId="3" fontId="5" fillId="18" borderId="26" xfId="0" applyNumberFormat="1" applyFont="1" applyFill="1" applyBorder="1" applyAlignment="1">
      <alignment horizontal="center"/>
    </xf>
    <xf numFmtId="3" fontId="5" fillId="18" borderId="27" xfId="0" applyNumberFormat="1" applyFont="1" applyFill="1" applyBorder="1" applyAlignment="1">
      <alignment horizontal="center"/>
    </xf>
    <xf numFmtId="0" fontId="6" fillId="0" borderId="28" xfId="0" applyFont="1" applyBorder="1" applyAlignment="1">
      <alignment horizontal="center" vertical="center"/>
    </xf>
    <xf numFmtId="3" fontId="8" fillId="0" borderId="29" xfId="0" applyNumberFormat="1" applyFont="1" applyBorder="1" applyAlignment="1">
      <alignment horizontal="center"/>
    </xf>
    <xf numFmtId="3" fontId="8" fillId="0" borderId="30" xfId="0" applyNumberFormat="1" applyFont="1" applyBorder="1" applyAlignment="1">
      <alignment horizontal="center"/>
    </xf>
    <xf numFmtId="0" fontId="6" fillId="18" borderId="31" xfId="0" applyFont="1" applyFill="1" applyBorder="1" applyAlignment="1">
      <alignment horizontal="center" vertical="center"/>
    </xf>
    <xf numFmtId="3" fontId="5" fillId="18" borderId="1" xfId="0" applyNumberFormat="1" applyFont="1" applyFill="1" applyBorder="1" applyAlignment="1">
      <alignment horizontal="center"/>
    </xf>
    <xf numFmtId="3" fontId="5" fillId="18" borderId="32" xfId="2" applyNumberFormat="1" applyFont="1" applyFill="1" applyBorder="1" applyAlignment="1">
      <alignment horizontal="center"/>
    </xf>
    <xf numFmtId="3" fontId="5" fillId="18" borderId="1" xfId="2" applyNumberFormat="1" applyFont="1" applyFill="1" applyBorder="1" applyAlignment="1">
      <alignment horizontal="center"/>
    </xf>
    <xf numFmtId="3" fontId="5" fillId="18" borderId="33" xfId="2" applyNumberFormat="1" applyFont="1" applyFill="1" applyBorder="1" applyAlignment="1">
      <alignment horizontal="center"/>
    </xf>
    <xf numFmtId="164" fontId="5" fillId="18" borderId="7" xfId="2" applyNumberFormat="1" applyFont="1" applyFill="1" applyBorder="1" applyAlignment="1">
      <alignment horizontal="center"/>
    </xf>
    <xf numFmtId="164" fontId="5" fillId="18" borderId="0" xfId="2" applyNumberFormat="1" applyFont="1" applyFill="1" applyBorder="1" applyAlignment="1">
      <alignment horizontal="center"/>
    </xf>
    <xf numFmtId="6" fontId="5" fillId="18" borderId="0" xfId="2" applyNumberFormat="1" applyFont="1" applyFill="1" applyBorder="1" applyAlignment="1">
      <alignment horizontal="center"/>
    </xf>
    <xf numFmtId="9" fontId="5" fillId="0" borderId="0" xfId="0" applyNumberFormat="1" applyFont="1" applyAlignment="1">
      <alignment horizontal="center"/>
    </xf>
    <xf numFmtId="6" fontId="5" fillId="0" borderId="0" xfId="0" applyNumberFormat="1" applyFont="1" applyAlignment="1">
      <alignment horizontal="center"/>
    </xf>
    <xf numFmtId="0" fontId="0" fillId="0" borderId="30" xfId="0" applyBorder="1"/>
    <xf numFmtId="9" fontId="5" fillId="0" borderId="35" xfId="0" applyNumberFormat="1" applyFont="1" applyBorder="1" applyAlignment="1">
      <alignment horizontal="center"/>
    </xf>
    <xf numFmtId="3" fontId="5" fillId="0" borderId="35" xfId="0" applyNumberFormat="1" applyFont="1" applyBorder="1" applyAlignment="1">
      <alignment horizontal="center"/>
    </xf>
    <xf numFmtId="164" fontId="5" fillId="18" borderId="27" xfId="2" applyNumberFormat="1" applyFont="1" applyFill="1" applyBorder="1" applyAlignment="1">
      <alignment horizontal="center"/>
    </xf>
    <xf numFmtId="3" fontId="5" fillId="0" borderId="30" xfId="0" applyNumberFormat="1" applyFont="1" applyBorder="1" applyAlignment="1">
      <alignment horizontal="center"/>
    </xf>
    <xf numFmtId="164" fontId="5" fillId="18" borderId="30" xfId="2" applyNumberFormat="1" applyFont="1" applyFill="1" applyBorder="1" applyAlignment="1">
      <alignment horizontal="center"/>
    </xf>
    <xf numFmtId="3" fontId="5" fillId="0" borderId="36" xfId="0" applyNumberFormat="1" applyFont="1" applyBorder="1" applyAlignment="1">
      <alignment horizontal="center"/>
    </xf>
    <xf numFmtId="16" fontId="4" fillId="17" borderId="27" xfId="1" applyNumberFormat="1" applyFill="1" applyBorder="1" applyAlignment="1">
      <alignment horizontal="center" vertical="center"/>
    </xf>
    <xf numFmtId="9" fontId="5" fillId="0" borderId="30" xfId="0" applyNumberFormat="1" applyFont="1" applyBorder="1" applyAlignment="1">
      <alignment horizontal="center"/>
    </xf>
    <xf numFmtId="6" fontId="5" fillId="0" borderId="30" xfId="0" applyNumberFormat="1" applyFont="1" applyBorder="1" applyAlignment="1">
      <alignment horizontal="center"/>
    </xf>
    <xf numFmtId="6" fontId="5" fillId="18" borderId="30" xfId="2" applyNumberFormat="1" applyFont="1" applyFill="1" applyBorder="1" applyAlignment="1">
      <alignment horizontal="center"/>
    </xf>
    <xf numFmtId="9" fontId="5" fillId="0" borderId="36" xfId="0" applyNumberFormat="1" applyFont="1" applyBorder="1" applyAlignment="1">
      <alignment horizontal="center"/>
    </xf>
    <xf numFmtId="0" fontId="6" fillId="18" borderId="28" xfId="0" applyFont="1" applyFill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0" fillId="0" borderId="35" xfId="0" applyBorder="1"/>
    <xf numFmtId="0" fontId="4" fillId="17" borderId="38" xfId="1" applyFill="1" applyBorder="1" applyAlignment="1">
      <alignment horizontal="center"/>
    </xf>
    <xf numFmtId="164" fontId="7" fillId="18" borderId="0" xfId="2" applyNumberFormat="1" applyFont="1" applyFill="1" applyBorder="1" applyAlignment="1">
      <alignment horizontal="center"/>
    </xf>
    <xf numFmtId="3" fontId="5" fillId="0" borderId="34" xfId="0" applyNumberFormat="1" applyFont="1" applyBorder="1" applyAlignment="1">
      <alignment horizontal="center"/>
    </xf>
    <xf numFmtId="3" fontId="4" fillId="17" borderId="27" xfId="1" applyNumberFormat="1" applyFill="1" applyBorder="1" applyAlignment="1">
      <alignment horizontal="center"/>
    </xf>
    <xf numFmtId="164" fontId="7" fillId="18" borderId="30" xfId="2" applyNumberFormat="1" applyFont="1" applyFill="1" applyBorder="1" applyAlignment="1">
      <alignment horizontal="center"/>
    </xf>
    <xf numFmtId="164" fontId="5" fillId="0" borderId="35" xfId="0" applyNumberFormat="1" applyFont="1" applyBorder="1" applyAlignment="1">
      <alignment horizontal="center"/>
    </xf>
    <xf numFmtId="164" fontId="5" fillId="0" borderId="36" xfId="0" applyNumberFormat="1" applyFont="1" applyBorder="1" applyAlignment="1">
      <alignment horizontal="center"/>
    </xf>
    <xf numFmtId="0" fontId="4" fillId="17" borderId="25" xfId="1" applyFill="1" applyBorder="1" applyAlignment="1">
      <alignment horizontal="centerContinuous" vertical="center"/>
    </xf>
    <xf numFmtId="0" fontId="2" fillId="15" borderId="39" xfId="0" applyFont="1" applyFill="1" applyBorder="1" applyAlignment="1">
      <alignment horizontal="left" vertical="center"/>
    </xf>
    <xf numFmtId="0" fontId="0" fillId="0" borderId="40" xfId="0" applyBorder="1"/>
    <xf numFmtId="0" fontId="0" fillId="0" borderId="41" xfId="0" applyBorder="1"/>
    <xf numFmtId="0" fontId="14" fillId="0" borderId="29" xfId="0" applyFont="1" applyBorder="1"/>
    <xf numFmtId="0" fontId="4" fillId="17" borderId="42" xfId="1" applyFill="1" applyBorder="1" applyAlignment="1">
      <alignment horizontal="centerContinuous" vertical="center"/>
    </xf>
    <xf numFmtId="0" fontId="4" fillId="17" borderId="26" xfId="1" applyFill="1" applyBorder="1" applyAlignment="1">
      <alignment horizontal="centerContinuous" vertical="center"/>
    </xf>
    <xf numFmtId="6" fontId="5" fillId="18" borderId="0" xfId="0" applyNumberFormat="1" applyFont="1" applyFill="1" applyAlignment="1">
      <alignment horizontal="center"/>
    </xf>
    <xf numFmtId="164" fontId="5" fillId="18" borderId="0" xfId="0" applyNumberFormat="1" applyFont="1" applyFill="1" applyAlignment="1">
      <alignment horizontal="center"/>
    </xf>
    <xf numFmtId="0" fontId="4" fillId="17" borderId="42" xfId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164" fontId="5" fillId="18" borderId="44" xfId="2" applyNumberFormat="1" applyFont="1" applyFill="1" applyBorder="1" applyAlignment="1">
      <alignment horizontal="center"/>
    </xf>
    <xf numFmtId="164" fontId="5" fillId="18" borderId="45" xfId="2" applyNumberFormat="1" applyFont="1" applyFill="1" applyBorder="1" applyAlignment="1">
      <alignment horizontal="center"/>
    </xf>
    <xf numFmtId="9" fontId="5" fillId="0" borderId="35" xfId="2" applyFont="1" applyFill="1" applyBorder="1" applyAlignment="1">
      <alignment horizontal="center"/>
    </xf>
    <xf numFmtId="9" fontId="5" fillId="0" borderId="34" xfId="2" applyFont="1" applyFill="1" applyBorder="1" applyAlignment="1">
      <alignment horizontal="center"/>
    </xf>
    <xf numFmtId="9" fontId="5" fillId="0" borderId="36" xfId="2" applyFont="1" applyFill="1" applyBorder="1" applyAlignment="1">
      <alignment horizontal="center"/>
    </xf>
    <xf numFmtId="0" fontId="4" fillId="17" borderId="26" xfId="1" applyFill="1" applyBorder="1" applyAlignment="1">
      <alignment horizontal="center" vertical="center"/>
    </xf>
    <xf numFmtId="0" fontId="4" fillId="17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9" borderId="0" xfId="0" applyFont="1" applyFill="1"/>
    <xf numFmtId="0" fontId="2" fillId="16" borderId="39" xfId="0" applyFont="1" applyFill="1" applyBorder="1" applyAlignment="1">
      <alignment horizontal="left" vertical="center"/>
    </xf>
    <xf numFmtId="9" fontId="5" fillId="18" borderId="26" xfId="2" applyFont="1" applyFill="1" applyBorder="1" applyAlignment="1">
      <alignment horizontal="center"/>
    </xf>
    <xf numFmtId="9" fontId="5" fillId="18" borderId="7" xfId="2" applyFont="1" applyFill="1" applyBorder="1" applyAlignment="1">
      <alignment horizontal="center"/>
    </xf>
    <xf numFmtId="9" fontId="5" fillId="18" borderId="27" xfId="2" applyFont="1" applyFill="1" applyBorder="1" applyAlignment="1">
      <alignment horizontal="center"/>
    </xf>
    <xf numFmtId="0" fontId="6" fillId="0" borderId="31" xfId="0" applyFont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/>
    </xf>
    <xf numFmtId="3" fontId="8" fillId="0" borderId="32" xfId="0" applyNumberFormat="1" applyFont="1" applyBorder="1" applyAlignment="1">
      <alignment horizontal="center"/>
    </xf>
    <xf numFmtId="3" fontId="8" fillId="0" borderId="33" xfId="0" applyNumberFormat="1" applyFont="1" applyBorder="1" applyAlignment="1">
      <alignment horizontal="center"/>
    </xf>
    <xf numFmtId="3" fontId="5" fillId="18" borderId="0" xfId="0" applyNumberFormat="1" applyFont="1" applyFill="1" applyAlignment="1">
      <alignment horizontal="center"/>
    </xf>
    <xf numFmtId="3" fontId="5" fillId="18" borderId="29" xfId="0" applyNumberFormat="1" applyFont="1" applyFill="1" applyBorder="1" applyAlignment="1">
      <alignment horizontal="center"/>
    </xf>
    <xf numFmtId="3" fontId="5" fillId="18" borderId="30" xfId="0" applyNumberFormat="1" applyFont="1" applyFill="1" applyBorder="1" applyAlignment="1">
      <alignment horizontal="center"/>
    </xf>
    <xf numFmtId="9" fontId="5" fillId="18" borderId="1" xfId="2" applyFont="1" applyFill="1" applyBorder="1" applyAlignment="1">
      <alignment horizontal="center"/>
    </xf>
    <xf numFmtId="9" fontId="5" fillId="18" borderId="32" xfId="2" applyFont="1" applyFill="1" applyBorder="1" applyAlignment="1">
      <alignment horizontal="center"/>
    </xf>
    <xf numFmtId="0" fontId="18" fillId="0" borderId="0" xfId="0" applyFont="1" applyAlignment="1">
      <alignment horizontal="centerContinuous"/>
    </xf>
    <xf numFmtId="0" fontId="1" fillId="0" borderId="0" xfId="0" applyFont="1" applyAlignment="1">
      <alignment horizontal="centerContinuous"/>
    </xf>
    <xf numFmtId="0" fontId="2" fillId="15" borderId="0" xfId="0" applyFont="1" applyFill="1" applyAlignment="1">
      <alignment horizontal="left" vertical="center"/>
    </xf>
    <xf numFmtId="164" fontId="8" fillId="0" borderId="0" xfId="2" applyNumberFormat="1" applyFont="1" applyAlignment="1">
      <alignment horizontal="center"/>
    </xf>
    <xf numFmtId="164" fontId="5" fillId="18" borderId="1" xfId="2" applyNumberFormat="1" applyFont="1" applyFill="1" applyBorder="1" applyAlignment="1">
      <alignment horizontal="center"/>
    </xf>
    <xf numFmtId="0" fontId="6" fillId="18" borderId="37" xfId="0" applyFont="1" applyFill="1" applyBorder="1" applyAlignment="1">
      <alignment horizontal="center" vertical="center"/>
    </xf>
    <xf numFmtId="164" fontId="5" fillId="18" borderId="35" xfId="2" applyNumberFormat="1" applyFont="1" applyFill="1" applyBorder="1" applyAlignment="1">
      <alignment horizontal="center"/>
    </xf>
    <xf numFmtId="164" fontId="5" fillId="18" borderId="36" xfId="2" applyNumberFormat="1" applyFont="1" applyFill="1" applyBorder="1" applyAlignment="1">
      <alignment horizontal="center"/>
    </xf>
    <xf numFmtId="9" fontId="0" fillId="18" borderId="34" xfId="0" applyNumberFormat="1" applyFill="1" applyBorder="1" applyAlignment="1">
      <alignment horizontal="center"/>
    </xf>
    <xf numFmtId="9" fontId="0" fillId="18" borderId="35" xfId="0" applyNumberFormat="1" applyFill="1" applyBorder="1" applyAlignment="1">
      <alignment horizontal="center"/>
    </xf>
    <xf numFmtId="9" fontId="0" fillId="18" borderId="36" xfId="0" applyNumberFormat="1" applyFill="1" applyBorder="1" applyAlignment="1">
      <alignment horizontal="center"/>
    </xf>
    <xf numFmtId="0" fontId="6" fillId="20" borderId="28" xfId="0" applyFont="1" applyFill="1" applyBorder="1" applyAlignment="1">
      <alignment horizontal="center" vertical="center"/>
    </xf>
    <xf numFmtId="3" fontId="8" fillId="20" borderId="0" xfId="0" applyNumberFormat="1" applyFont="1" applyFill="1" applyAlignment="1">
      <alignment horizontal="center"/>
    </xf>
    <xf numFmtId="3" fontId="8" fillId="20" borderId="29" xfId="0" applyNumberFormat="1" applyFont="1" applyFill="1" applyBorder="1" applyAlignment="1">
      <alignment horizontal="center"/>
    </xf>
    <xf numFmtId="3" fontId="8" fillId="20" borderId="30" xfId="0" applyNumberFormat="1" applyFont="1" applyFill="1" applyBorder="1" applyAlignment="1">
      <alignment horizontal="center"/>
    </xf>
    <xf numFmtId="164" fontId="5" fillId="20" borderId="0" xfId="2" applyNumberFormat="1" applyFont="1" applyFill="1" applyAlignment="1">
      <alignment horizontal="center"/>
    </xf>
    <xf numFmtId="164" fontId="5" fillId="20" borderId="30" xfId="2" applyNumberFormat="1" applyFont="1" applyFill="1" applyBorder="1" applyAlignment="1">
      <alignment horizontal="center"/>
    </xf>
    <xf numFmtId="164" fontId="7" fillId="20" borderId="0" xfId="2" applyNumberFormat="1" applyFont="1" applyFill="1" applyBorder="1" applyAlignment="1">
      <alignment horizontal="center"/>
    </xf>
    <xf numFmtId="164" fontId="7" fillId="20" borderId="0" xfId="2" applyNumberFormat="1" applyFont="1" applyFill="1" applyAlignment="1">
      <alignment horizontal="center"/>
    </xf>
    <xf numFmtId="164" fontId="7" fillId="20" borderId="30" xfId="2" applyNumberFormat="1" applyFont="1" applyFill="1" applyBorder="1" applyAlignment="1">
      <alignment horizontal="center"/>
    </xf>
    <xf numFmtId="0" fontId="6" fillId="20" borderId="25" xfId="0" applyFont="1" applyFill="1" applyBorder="1" applyAlignment="1">
      <alignment horizontal="center" vertical="center"/>
    </xf>
    <xf numFmtId="3" fontId="5" fillId="20" borderId="26" xfId="0" applyNumberFormat="1" applyFont="1" applyFill="1" applyBorder="1" applyAlignment="1">
      <alignment horizontal="center"/>
    </xf>
    <xf numFmtId="3" fontId="5" fillId="20" borderId="7" xfId="0" applyNumberFormat="1" applyFont="1" applyFill="1" applyBorder="1" applyAlignment="1">
      <alignment horizontal="center"/>
    </xf>
    <xf numFmtId="3" fontId="5" fillId="20" borderId="27" xfId="0" applyNumberFormat="1" applyFont="1" applyFill="1" applyBorder="1" applyAlignment="1">
      <alignment horizontal="center"/>
    </xf>
    <xf numFmtId="0" fontId="6" fillId="20" borderId="25" xfId="1" applyFont="1" applyFill="1" applyBorder="1" applyAlignment="1">
      <alignment horizontal="center" vertical="center"/>
    </xf>
    <xf numFmtId="9" fontId="6" fillId="20" borderId="27" xfId="2" applyFont="1" applyFill="1" applyBorder="1" applyAlignment="1">
      <alignment horizontal="center"/>
    </xf>
    <xf numFmtId="164" fontId="5" fillId="20" borderId="7" xfId="2" applyNumberFormat="1" applyFont="1" applyFill="1" applyBorder="1" applyAlignment="1">
      <alignment horizontal="center" vertical="center"/>
    </xf>
    <xf numFmtId="164" fontId="5" fillId="20" borderId="27" xfId="2" applyNumberFormat="1" applyFont="1" applyFill="1" applyBorder="1" applyAlignment="1">
      <alignment horizontal="center" vertical="center"/>
    </xf>
    <xf numFmtId="164" fontId="5" fillId="20" borderId="26" xfId="2" applyNumberFormat="1" applyFont="1" applyFill="1" applyBorder="1" applyAlignment="1">
      <alignment horizontal="center"/>
    </xf>
    <xf numFmtId="164" fontId="5" fillId="20" borderId="7" xfId="2" applyNumberFormat="1" applyFont="1" applyFill="1" applyBorder="1" applyAlignment="1">
      <alignment horizontal="center"/>
    </xf>
    <xf numFmtId="164" fontId="5" fillId="18" borderId="29" xfId="2" applyNumberFormat="1" applyFont="1" applyFill="1" applyBorder="1" applyAlignment="1">
      <alignment horizontal="center"/>
    </xf>
    <xf numFmtId="164" fontId="5" fillId="20" borderId="27" xfId="2" applyNumberFormat="1" applyFont="1" applyFill="1" applyBorder="1" applyAlignment="1">
      <alignment horizontal="center"/>
    </xf>
    <xf numFmtId="164" fontId="5" fillId="18" borderId="0" xfId="2" applyNumberFormat="1" applyFont="1" applyFill="1" applyAlignment="1">
      <alignment horizontal="center"/>
    </xf>
    <xf numFmtId="164" fontId="7" fillId="18" borderId="0" xfId="2" applyNumberFormat="1" applyFont="1" applyFill="1" applyAlignment="1">
      <alignment horizontal="center"/>
    </xf>
    <xf numFmtId="0" fontId="2" fillId="19" borderId="39" xfId="0" applyFont="1" applyFill="1" applyBorder="1" applyAlignment="1">
      <alignment horizontal="left" vertical="center"/>
    </xf>
    <xf numFmtId="0" fontId="2" fillId="19" borderId="29" xfId="0" applyFont="1" applyFill="1" applyBorder="1" applyAlignment="1">
      <alignment horizontal="left" vertical="center"/>
    </xf>
    <xf numFmtId="0" fontId="0" fillId="0" borderId="46" xfId="0" applyBorder="1"/>
    <xf numFmtId="9" fontId="5" fillId="0" borderId="0" xfId="2" applyFont="1" applyFill="1" applyBorder="1" applyAlignment="1">
      <alignment horizontal="center"/>
    </xf>
    <xf numFmtId="0" fontId="6" fillId="0" borderId="40" xfId="0" applyFont="1" applyBorder="1" applyAlignment="1">
      <alignment horizontal="center" vertical="center"/>
    </xf>
    <xf numFmtId="9" fontId="5" fillId="0" borderId="40" xfId="2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4" fontId="5" fillId="0" borderId="0" xfId="2" applyNumberFormat="1" applyFont="1" applyFill="1" applyBorder="1" applyAlignment="1">
      <alignment horizontal="center"/>
    </xf>
    <xf numFmtId="9" fontId="5" fillId="18" borderId="1" xfId="0" applyNumberFormat="1" applyFont="1" applyFill="1" applyBorder="1" applyAlignment="1">
      <alignment horizontal="center"/>
    </xf>
    <xf numFmtId="9" fontId="5" fillId="18" borderId="33" xfId="2" applyFont="1" applyFill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14" fillId="0" borderId="34" xfId="1" applyFont="1" applyFill="1" applyBorder="1" applyAlignment="1">
      <alignment horizontal="center"/>
    </xf>
    <xf numFmtId="0" fontId="14" fillId="0" borderId="35" xfId="1" applyFont="1" applyFill="1" applyBorder="1" applyAlignment="1">
      <alignment horizontal="center"/>
    </xf>
    <xf numFmtId="0" fontId="14" fillId="0" borderId="36" xfId="1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33" xfId="0" applyFont="1" applyBorder="1" applyAlignment="1">
      <alignment horizontal="center"/>
    </xf>
    <xf numFmtId="0" fontId="14" fillId="0" borderId="29" xfId="1" applyFont="1" applyFill="1" applyBorder="1" applyAlignment="1">
      <alignment horizontal="center"/>
    </xf>
    <xf numFmtId="0" fontId="14" fillId="0" borderId="0" xfId="1" applyFont="1" applyFill="1" applyBorder="1" applyAlignment="1">
      <alignment horizontal="center"/>
    </xf>
    <xf numFmtId="0" fontId="14" fillId="0" borderId="30" xfId="1" applyFont="1" applyFill="1" applyBorder="1" applyAlignment="1">
      <alignment horizontal="center"/>
    </xf>
    <xf numFmtId="0" fontId="14" fillId="0" borderId="32" xfId="1" applyFont="1" applyFill="1" applyBorder="1" applyAlignment="1">
      <alignment horizontal="center"/>
    </xf>
    <xf numFmtId="0" fontId="14" fillId="0" borderId="1" xfId="1" applyFont="1" applyFill="1" applyBorder="1" applyAlignment="1">
      <alignment horizontal="center"/>
    </xf>
    <xf numFmtId="0" fontId="14" fillId="0" borderId="33" xfId="1" applyFont="1" applyFill="1" applyBorder="1" applyAlignment="1">
      <alignment horizontal="center"/>
    </xf>
    <xf numFmtId="0" fontId="4" fillId="0" borderId="0" xfId="1" applyFill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</cellXfs>
  <cellStyles count="3">
    <cellStyle name="Accent1" xfId="1" builtinId="29"/>
    <cellStyle name="Normal" xfId="0" builtinId="0"/>
    <cellStyle name="Per cent" xfId="2" builtinId="5"/>
  </cellStyles>
  <dxfs count="64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numFmt numFmtId="164" formatCode="0.0%"/>
    </dxf>
    <dxf>
      <numFmt numFmtId="164" formatCode="0.0%"/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border diagonalUp="0" diagonalDown="0">
        <left/>
        <right style="thin">
          <color indexed="64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rgb="FF8EA9DB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border diagonalUp="0" diagonalDown="0" outline="0">
        <left/>
        <right style="thin">
          <color theme="4" tint="0.39997558519241921"/>
        </right>
        <top/>
        <bottom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/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/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 outline="0">
        <left/>
        <right style="thin">
          <color indexed="64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rgb="FF8EA9DB"/>
        </left>
        <top style="thin">
          <color rgb="FF8EA9DB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001141"/>
      <color rgb="FF0043CE"/>
      <color rgb="FF458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Loss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'MICL Direct'!$C$11</c:f>
              <c:strCache>
                <c:ptCount val="1"/>
                <c:pt idx="0">
                  <c:v>PD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'MICL Direct'!$D$14:$P$14</c:f>
              <c:numCache>
                <c:formatCode>0%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0-50C3-4CDC-AFEC-3D8F1F8A4074}"/>
            </c:ext>
          </c:extLst>
        </c:ser>
        <c:ser>
          <c:idx val="2"/>
          <c:order val="2"/>
          <c:tx>
            <c:v>BI Small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'MICL Direct'!$D$19:$P$19</c:f>
              <c:numCache>
                <c:formatCode>0%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1-50C3-4CDC-AFEC-3D8F1F8A4074}"/>
            </c:ext>
          </c:extLst>
        </c:ser>
        <c:ser>
          <c:idx val="3"/>
          <c:order val="3"/>
          <c:tx>
            <c:v>BI Large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'MICL Direct'!$D$20:$P$20</c:f>
              <c:numCache>
                <c:formatCode>0%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2-50C3-4CDC-AFEC-3D8F1F8A4074}"/>
            </c:ext>
          </c:extLst>
        </c:ser>
        <c:ser>
          <c:idx val="4"/>
          <c:order val="4"/>
          <c:tx>
            <c:strRef>
              <c:f>'MICL Direct'!$C$22</c:f>
              <c:strCache>
                <c:ptCount val="1"/>
                <c:pt idx="0">
                  <c:v>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'MICL Direct'!$D$25:$P$25</c:f>
              <c:numCache>
                <c:formatCode>0%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3-50C3-4CDC-AFEC-3D8F1F8A4074}"/>
            </c:ext>
          </c:extLst>
        </c:ser>
        <c:ser>
          <c:idx val="5"/>
          <c:order val="5"/>
          <c:tx>
            <c:strRef>
              <c:f>'MICL Direct'!$C$27</c:f>
              <c:strCache>
                <c:ptCount val="1"/>
                <c:pt idx="0">
                  <c:v>FT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'MICL Direct'!$D$30:$P$30</c:f>
              <c:numCache>
                <c:formatCode>0%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4-50C3-4CDC-AFEC-3D8F1F8A4074}"/>
            </c:ext>
          </c:extLst>
        </c:ser>
        <c:ser>
          <c:idx val="6"/>
          <c:order val="6"/>
          <c:tx>
            <c:strRef>
              <c:f>'MICL Direct'!$C$32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'MICL Direct'!$D$35:$P$35</c:f>
              <c:numCache>
                <c:formatCode>0%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5-50C3-4CDC-AFEC-3D8F1F8A4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9978256"/>
        <c:axId val="1749349712"/>
      </c:barChar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'MICL Direct'!$D$3:$P$3</c:f>
              <c:numCache>
                <c:formatCode>d\-mmm</c:formatCode>
                <c:ptCount val="13"/>
                <c:pt idx="0">
                  <c:v>45800</c:v>
                </c:pt>
                <c:pt idx="1">
                  <c:v>45807</c:v>
                </c:pt>
                <c:pt idx="2">
                  <c:v>45814</c:v>
                </c:pt>
                <c:pt idx="3">
                  <c:v>45821</c:v>
                </c:pt>
                <c:pt idx="4">
                  <c:v>45828</c:v>
                </c:pt>
                <c:pt idx="5">
                  <c:v>45835</c:v>
                </c:pt>
                <c:pt idx="6">
                  <c:v>45842</c:v>
                </c:pt>
                <c:pt idx="7">
                  <c:v>45849</c:v>
                </c:pt>
                <c:pt idx="8">
                  <c:v>45856</c:v>
                </c:pt>
                <c:pt idx="9">
                  <c:v>45863</c:v>
                </c:pt>
                <c:pt idx="10">
                  <c:v>45870</c:v>
                </c:pt>
                <c:pt idx="11">
                  <c:v>45877</c:v>
                </c:pt>
                <c:pt idx="12">
                  <c:v>45884</c:v>
                </c:pt>
              </c:numCache>
            </c:numRef>
          </c:cat>
          <c:val>
            <c:numRef>
              <c:f>'MICL Direct'!$D$6:$P$6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C3-4CDC-AFEC-3D8F1F8A4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978256"/>
        <c:axId val="1749349712"/>
      </c:lineChart>
      <c:catAx>
        <c:axId val="205997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Underwriting</a:t>
                </a:r>
                <a:r>
                  <a:rPr lang="en-GB" baseline="0"/>
                  <a:t>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49712"/>
        <c:crosses val="autoZero"/>
        <c:auto val="0"/>
        <c:lblAlgn val="ctr"/>
        <c:lblOffset val="100"/>
        <c:noMultiLvlLbl val="0"/>
      </c:catAx>
      <c:valAx>
        <c:axId val="17493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Loss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97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(Excl.</a:t>
            </a:r>
            <a:r>
              <a:rPr lang="en-GB" b="1" baseline="0"/>
              <a:t> Monthly Renewals)</a:t>
            </a:r>
            <a:r>
              <a:rPr lang="en-GB" b="1"/>
              <a:t>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PolCount!$D$4</c:f>
              <c:strCache>
                <c:ptCount val="1"/>
                <c:pt idx="0">
                  <c:v>Policy Count (Boom)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PolCount!$D$5:$D$125</c:f>
              <c:numCache>
                <c:formatCode>#,##0</c:formatCode>
                <c:ptCount val="121"/>
                <c:pt idx="0">
                  <c:v>135</c:v>
                </c:pt>
                <c:pt idx="1">
                  <c:v>174</c:v>
                </c:pt>
                <c:pt idx="2">
                  <c:v>137</c:v>
                </c:pt>
                <c:pt idx="3">
                  <c:v>113</c:v>
                </c:pt>
                <c:pt idx="4">
                  <c:v>121</c:v>
                </c:pt>
                <c:pt idx="5">
                  <c:v>129</c:v>
                </c:pt>
                <c:pt idx="6">
                  <c:v>125</c:v>
                </c:pt>
                <c:pt idx="7">
                  <c:v>151</c:v>
                </c:pt>
                <c:pt idx="8">
                  <c:v>193</c:v>
                </c:pt>
                <c:pt idx="9">
                  <c:v>139</c:v>
                </c:pt>
                <c:pt idx="10">
                  <c:v>120</c:v>
                </c:pt>
                <c:pt idx="11">
                  <c:v>182</c:v>
                </c:pt>
                <c:pt idx="12">
                  <c:v>148</c:v>
                </c:pt>
                <c:pt idx="13">
                  <c:v>190</c:v>
                </c:pt>
                <c:pt idx="14">
                  <c:v>272</c:v>
                </c:pt>
                <c:pt idx="15">
                  <c:v>164</c:v>
                </c:pt>
                <c:pt idx="16">
                  <c:v>153</c:v>
                </c:pt>
                <c:pt idx="17">
                  <c:v>135</c:v>
                </c:pt>
                <c:pt idx="18">
                  <c:v>124</c:v>
                </c:pt>
                <c:pt idx="19">
                  <c:v>141</c:v>
                </c:pt>
                <c:pt idx="20">
                  <c:v>130</c:v>
                </c:pt>
                <c:pt idx="21">
                  <c:v>112</c:v>
                </c:pt>
                <c:pt idx="22">
                  <c:v>148</c:v>
                </c:pt>
                <c:pt idx="23">
                  <c:v>163</c:v>
                </c:pt>
                <c:pt idx="24">
                  <c:v>102</c:v>
                </c:pt>
                <c:pt idx="25">
                  <c:v>147</c:v>
                </c:pt>
                <c:pt idx="26">
                  <c:v>127</c:v>
                </c:pt>
                <c:pt idx="27">
                  <c:v>125</c:v>
                </c:pt>
                <c:pt idx="28">
                  <c:v>152</c:v>
                </c:pt>
                <c:pt idx="29">
                  <c:v>133</c:v>
                </c:pt>
                <c:pt idx="30">
                  <c:v>113</c:v>
                </c:pt>
                <c:pt idx="31">
                  <c:v>95</c:v>
                </c:pt>
                <c:pt idx="32">
                  <c:v>123</c:v>
                </c:pt>
                <c:pt idx="33">
                  <c:v>137</c:v>
                </c:pt>
                <c:pt idx="34">
                  <c:v>114</c:v>
                </c:pt>
                <c:pt idx="35">
                  <c:v>139</c:v>
                </c:pt>
                <c:pt idx="36">
                  <c:v>166</c:v>
                </c:pt>
                <c:pt idx="37">
                  <c:v>147</c:v>
                </c:pt>
                <c:pt idx="38">
                  <c:v>143</c:v>
                </c:pt>
                <c:pt idx="39">
                  <c:v>129</c:v>
                </c:pt>
                <c:pt idx="40">
                  <c:v>126</c:v>
                </c:pt>
                <c:pt idx="41">
                  <c:v>137</c:v>
                </c:pt>
                <c:pt idx="42">
                  <c:v>110</c:v>
                </c:pt>
                <c:pt idx="43">
                  <c:v>196</c:v>
                </c:pt>
                <c:pt idx="44">
                  <c:v>142</c:v>
                </c:pt>
                <c:pt idx="45">
                  <c:v>204</c:v>
                </c:pt>
                <c:pt idx="46">
                  <c:v>150</c:v>
                </c:pt>
                <c:pt idx="47">
                  <c:v>103</c:v>
                </c:pt>
                <c:pt idx="48">
                  <c:v>117</c:v>
                </c:pt>
                <c:pt idx="49">
                  <c:v>136</c:v>
                </c:pt>
                <c:pt idx="50">
                  <c:v>133</c:v>
                </c:pt>
                <c:pt idx="51">
                  <c:v>146</c:v>
                </c:pt>
                <c:pt idx="52">
                  <c:v>90</c:v>
                </c:pt>
                <c:pt idx="53">
                  <c:v>121</c:v>
                </c:pt>
                <c:pt idx="54">
                  <c:v>145</c:v>
                </c:pt>
                <c:pt idx="55">
                  <c:v>112</c:v>
                </c:pt>
                <c:pt idx="56">
                  <c:v>128</c:v>
                </c:pt>
                <c:pt idx="57">
                  <c:v>133</c:v>
                </c:pt>
                <c:pt idx="58">
                  <c:v>118</c:v>
                </c:pt>
                <c:pt idx="59">
                  <c:v>108</c:v>
                </c:pt>
                <c:pt idx="60">
                  <c:v>118</c:v>
                </c:pt>
                <c:pt idx="61">
                  <c:v>108</c:v>
                </c:pt>
                <c:pt idx="62">
                  <c:v>122</c:v>
                </c:pt>
                <c:pt idx="63">
                  <c:v>110</c:v>
                </c:pt>
                <c:pt idx="64">
                  <c:v>127</c:v>
                </c:pt>
                <c:pt idx="65">
                  <c:v>120</c:v>
                </c:pt>
                <c:pt idx="66">
                  <c:v>92</c:v>
                </c:pt>
                <c:pt idx="67">
                  <c:v>120</c:v>
                </c:pt>
                <c:pt idx="68">
                  <c:v>115</c:v>
                </c:pt>
                <c:pt idx="69">
                  <c:v>132</c:v>
                </c:pt>
                <c:pt idx="70">
                  <c:v>117</c:v>
                </c:pt>
                <c:pt idx="71">
                  <c:v>153</c:v>
                </c:pt>
                <c:pt idx="72">
                  <c:v>113</c:v>
                </c:pt>
                <c:pt idx="73">
                  <c:v>106</c:v>
                </c:pt>
                <c:pt idx="74">
                  <c:v>178</c:v>
                </c:pt>
                <c:pt idx="75">
                  <c:v>227</c:v>
                </c:pt>
                <c:pt idx="76">
                  <c:v>111</c:v>
                </c:pt>
                <c:pt idx="77">
                  <c:v>109</c:v>
                </c:pt>
                <c:pt idx="78">
                  <c:v>143</c:v>
                </c:pt>
                <c:pt idx="79">
                  <c:v>142</c:v>
                </c:pt>
                <c:pt idx="80">
                  <c:v>109</c:v>
                </c:pt>
                <c:pt idx="81">
                  <c:v>132</c:v>
                </c:pt>
                <c:pt idx="82">
                  <c:v>130</c:v>
                </c:pt>
                <c:pt idx="83">
                  <c:v>100</c:v>
                </c:pt>
                <c:pt idx="84">
                  <c:v>122</c:v>
                </c:pt>
                <c:pt idx="85">
                  <c:v>137</c:v>
                </c:pt>
                <c:pt idx="86">
                  <c:v>97</c:v>
                </c:pt>
                <c:pt idx="87">
                  <c:v>92</c:v>
                </c:pt>
                <c:pt idx="88">
                  <c:v>124</c:v>
                </c:pt>
                <c:pt idx="89">
                  <c:v>125</c:v>
                </c:pt>
                <c:pt idx="90">
                  <c:v>96</c:v>
                </c:pt>
                <c:pt idx="91">
                  <c:v>87</c:v>
                </c:pt>
                <c:pt idx="92">
                  <c:v>120</c:v>
                </c:pt>
                <c:pt idx="93">
                  <c:v>86</c:v>
                </c:pt>
                <c:pt idx="94">
                  <c:v>77</c:v>
                </c:pt>
                <c:pt idx="95">
                  <c:v>96</c:v>
                </c:pt>
                <c:pt idx="96">
                  <c:v>116</c:v>
                </c:pt>
                <c:pt idx="97">
                  <c:v>96</c:v>
                </c:pt>
                <c:pt idx="98">
                  <c:v>118</c:v>
                </c:pt>
                <c:pt idx="99">
                  <c:v>140</c:v>
                </c:pt>
                <c:pt idx="100">
                  <c:v>114</c:v>
                </c:pt>
                <c:pt idx="101">
                  <c:v>79</c:v>
                </c:pt>
                <c:pt idx="102">
                  <c:v>121</c:v>
                </c:pt>
                <c:pt idx="103">
                  <c:v>95</c:v>
                </c:pt>
                <c:pt idx="104">
                  <c:v>99</c:v>
                </c:pt>
                <c:pt idx="105">
                  <c:v>120</c:v>
                </c:pt>
                <c:pt idx="106">
                  <c:v>208</c:v>
                </c:pt>
                <c:pt idx="107">
                  <c:v>91</c:v>
                </c:pt>
                <c:pt idx="108">
                  <c:v>77</c:v>
                </c:pt>
                <c:pt idx="109">
                  <c:v>107</c:v>
                </c:pt>
                <c:pt idx="110">
                  <c:v>81</c:v>
                </c:pt>
                <c:pt idx="111">
                  <c:v>73</c:v>
                </c:pt>
                <c:pt idx="112">
                  <c:v>77</c:v>
                </c:pt>
                <c:pt idx="113">
                  <c:v>112</c:v>
                </c:pt>
                <c:pt idx="114">
                  <c:v>94</c:v>
                </c:pt>
                <c:pt idx="115">
                  <c:v>92</c:v>
                </c:pt>
                <c:pt idx="116">
                  <c:v>119</c:v>
                </c:pt>
                <c:pt idx="117">
                  <c:v>105</c:v>
                </c:pt>
                <c:pt idx="118">
                  <c:v>92</c:v>
                </c:pt>
                <c:pt idx="119">
                  <c:v>103</c:v>
                </c:pt>
                <c:pt idx="12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3-4367-B222-5C94CA1C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PolCount!$E$4</c:f>
              <c:strCache>
                <c:ptCount val="1"/>
                <c:pt idx="0">
                  <c:v>7 Day Average (Boom)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PolCount!$E$5:$E$125</c:f>
              <c:numCache>
                <c:formatCode>#,##0</c:formatCode>
                <c:ptCount val="121"/>
                <c:pt idx="6">
                  <c:v>133.42857142857142</c:v>
                </c:pt>
                <c:pt idx="7">
                  <c:v>135.71428571428572</c:v>
                </c:pt>
                <c:pt idx="8">
                  <c:v>138.42857142857142</c:v>
                </c:pt>
                <c:pt idx="9">
                  <c:v>138.71428571428572</c:v>
                </c:pt>
                <c:pt idx="10">
                  <c:v>139.71428571428572</c:v>
                </c:pt>
                <c:pt idx="11">
                  <c:v>148.42857142857142</c:v>
                </c:pt>
                <c:pt idx="12">
                  <c:v>151.14285714285714</c:v>
                </c:pt>
                <c:pt idx="13">
                  <c:v>160.42857142857142</c:v>
                </c:pt>
                <c:pt idx="14">
                  <c:v>177.71428571428572</c:v>
                </c:pt>
                <c:pt idx="15">
                  <c:v>173.57142857142858</c:v>
                </c:pt>
                <c:pt idx="16">
                  <c:v>175.57142857142858</c:v>
                </c:pt>
                <c:pt idx="17">
                  <c:v>177.71428571428572</c:v>
                </c:pt>
                <c:pt idx="18">
                  <c:v>169.42857142857142</c:v>
                </c:pt>
                <c:pt idx="19">
                  <c:v>168.42857142857142</c:v>
                </c:pt>
                <c:pt idx="20">
                  <c:v>159.85714285714286</c:v>
                </c:pt>
                <c:pt idx="21">
                  <c:v>137</c:v>
                </c:pt>
                <c:pt idx="22">
                  <c:v>134.71428571428572</c:v>
                </c:pt>
                <c:pt idx="23">
                  <c:v>136.14285714285714</c:v>
                </c:pt>
                <c:pt idx="24">
                  <c:v>131.42857142857142</c:v>
                </c:pt>
                <c:pt idx="25">
                  <c:v>134.71428571428572</c:v>
                </c:pt>
                <c:pt idx="26">
                  <c:v>132.71428571428572</c:v>
                </c:pt>
                <c:pt idx="27">
                  <c:v>132</c:v>
                </c:pt>
                <c:pt idx="28">
                  <c:v>137.71428571428572</c:v>
                </c:pt>
                <c:pt idx="29">
                  <c:v>135.57142857142858</c:v>
                </c:pt>
                <c:pt idx="30">
                  <c:v>128.42857142857142</c:v>
                </c:pt>
                <c:pt idx="31">
                  <c:v>127.42857142857143</c:v>
                </c:pt>
                <c:pt idx="32">
                  <c:v>124</c:v>
                </c:pt>
                <c:pt idx="33">
                  <c:v>125.42857142857143</c:v>
                </c:pt>
                <c:pt idx="34">
                  <c:v>123.85714285714286</c:v>
                </c:pt>
                <c:pt idx="35">
                  <c:v>122</c:v>
                </c:pt>
                <c:pt idx="36">
                  <c:v>126.71428571428571</c:v>
                </c:pt>
                <c:pt idx="37">
                  <c:v>131.57142857142858</c:v>
                </c:pt>
                <c:pt idx="38">
                  <c:v>138.42857142857142</c:v>
                </c:pt>
                <c:pt idx="39">
                  <c:v>139.28571428571428</c:v>
                </c:pt>
                <c:pt idx="40">
                  <c:v>137.71428571428572</c:v>
                </c:pt>
                <c:pt idx="41">
                  <c:v>141</c:v>
                </c:pt>
                <c:pt idx="42">
                  <c:v>136.85714285714286</c:v>
                </c:pt>
                <c:pt idx="43">
                  <c:v>141.14285714285714</c:v>
                </c:pt>
                <c:pt idx="44">
                  <c:v>140.42857142857142</c:v>
                </c:pt>
                <c:pt idx="45">
                  <c:v>149.14285714285714</c:v>
                </c:pt>
                <c:pt idx="46">
                  <c:v>152.14285714285714</c:v>
                </c:pt>
                <c:pt idx="47">
                  <c:v>148.85714285714286</c:v>
                </c:pt>
                <c:pt idx="48">
                  <c:v>146</c:v>
                </c:pt>
                <c:pt idx="49">
                  <c:v>149.71428571428572</c:v>
                </c:pt>
                <c:pt idx="50">
                  <c:v>140.71428571428572</c:v>
                </c:pt>
                <c:pt idx="51">
                  <c:v>141.28571428571428</c:v>
                </c:pt>
                <c:pt idx="52">
                  <c:v>125</c:v>
                </c:pt>
                <c:pt idx="53">
                  <c:v>120.85714285714286</c:v>
                </c:pt>
                <c:pt idx="54">
                  <c:v>126.85714285714286</c:v>
                </c:pt>
                <c:pt idx="55">
                  <c:v>126.14285714285714</c:v>
                </c:pt>
                <c:pt idx="56">
                  <c:v>125</c:v>
                </c:pt>
                <c:pt idx="57">
                  <c:v>125</c:v>
                </c:pt>
                <c:pt idx="58">
                  <c:v>121</c:v>
                </c:pt>
                <c:pt idx="59">
                  <c:v>123.57142857142857</c:v>
                </c:pt>
                <c:pt idx="60">
                  <c:v>123.14285714285714</c:v>
                </c:pt>
                <c:pt idx="61">
                  <c:v>117.85714285714286</c:v>
                </c:pt>
                <c:pt idx="62">
                  <c:v>119.28571428571429</c:v>
                </c:pt>
                <c:pt idx="63">
                  <c:v>116.71428571428571</c:v>
                </c:pt>
                <c:pt idx="64">
                  <c:v>115.85714285714286</c:v>
                </c:pt>
                <c:pt idx="65">
                  <c:v>116.14285714285714</c:v>
                </c:pt>
                <c:pt idx="66">
                  <c:v>113.85714285714286</c:v>
                </c:pt>
                <c:pt idx="67">
                  <c:v>114.14285714285714</c:v>
                </c:pt>
                <c:pt idx="68">
                  <c:v>115.14285714285714</c:v>
                </c:pt>
                <c:pt idx="69">
                  <c:v>116.57142857142857</c:v>
                </c:pt>
                <c:pt idx="70">
                  <c:v>117.57142857142857</c:v>
                </c:pt>
                <c:pt idx="71">
                  <c:v>121.28571428571429</c:v>
                </c:pt>
                <c:pt idx="72">
                  <c:v>120.28571428571429</c:v>
                </c:pt>
                <c:pt idx="73">
                  <c:v>122.28571428571429</c:v>
                </c:pt>
                <c:pt idx="74">
                  <c:v>130.57142857142858</c:v>
                </c:pt>
                <c:pt idx="75">
                  <c:v>146.57142857142858</c:v>
                </c:pt>
                <c:pt idx="76">
                  <c:v>143.57142857142858</c:v>
                </c:pt>
                <c:pt idx="77">
                  <c:v>142.42857142857142</c:v>
                </c:pt>
                <c:pt idx="78">
                  <c:v>141</c:v>
                </c:pt>
                <c:pt idx="79">
                  <c:v>145.14285714285714</c:v>
                </c:pt>
                <c:pt idx="80">
                  <c:v>145.57142857142858</c:v>
                </c:pt>
                <c:pt idx="81">
                  <c:v>139</c:v>
                </c:pt>
                <c:pt idx="82">
                  <c:v>125.14285714285714</c:v>
                </c:pt>
                <c:pt idx="83">
                  <c:v>123.57142857142857</c:v>
                </c:pt>
                <c:pt idx="84">
                  <c:v>125.42857142857143</c:v>
                </c:pt>
                <c:pt idx="85">
                  <c:v>124.57142857142857</c:v>
                </c:pt>
                <c:pt idx="86">
                  <c:v>118.14285714285714</c:v>
                </c:pt>
                <c:pt idx="87">
                  <c:v>115.71428571428571</c:v>
                </c:pt>
                <c:pt idx="88">
                  <c:v>114.57142857142857</c:v>
                </c:pt>
                <c:pt idx="89">
                  <c:v>113.85714285714286</c:v>
                </c:pt>
                <c:pt idx="90">
                  <c:v>113.28571428571429</c:v>
                </c:pt>
                <c:pt idx="91">
                  <c:v>108.28571428571429</c:v>
                </c:pt>
                <c:pt idx="92">
                  <c:v>105.85714285714286</c:v>
                </c:pt>
                <c:pt idx="93">
                  <c:v>104.28571428571429</c:v>
                </c:pt>
                <c:pt idx="94">
                  <c:v>102.14285714285714</c:v>
                </c:pt>
                <c:pt idx="95">
                  <c:v>98.142857142857139</c:v>
                </c:pt>
                <c:pt idx="96">
                  <c:v>96.857142857142861</c:v>
                </c:pt>
                <c:pt idx="97">
                  <c:v>96.857142857142861</c:v>
                </c:pt>
                <c:pt idx="98">
                  <c:v>101.28571428571429</c:v>
                </c:pt>
                <c:pt idx="99">
                  <c:v>104.14285714285714</c:v>
                </c:pt>
                <c:pt idx="100">
                  <c:v>108.14285714285714</c:v>
                </c:pt>
                <c:pt idx="101">
                  <c:v>108.42857142857143</c:v>
                </c:pt>
                <c:pt idx="102">
                  <c:v>112</c:v>
                </c:pt>
                <c:pt idx="103">
                  <c:v>109</c:v>
                </c:pt>
                <c:pt idx="104">
                  <c:v>109.42857142857143</c:v>
                </c:pt>
                <c:pt idx="105">
                  <c:v>109.71428571428571</c:v>
                </c:pt>
                <c:pt idx="106">
                  <c:v>119.42857142857143</c:v>
                </c:pt>
                <c:pt idx="107">
                  <c:v>116.14285714285714</c:v>
                </c:pt>
                <c:pt idx="108">
                  <c:v>115.85714285714286</c:v>
                </c:pt>
                <c:pt idx="109">
                  <c:v>113.85714285714286</c:v>
                </c:pt>
                <c:pt idx="110">
                  <c:v>111.85714285714286</c:v>
                </c:pt>
                <c:pt idx="111">
                  <c:v>108.14285714285714</c:v>
                </c:pt>
                <c:pt idx="112">
                  <c:v>102</c:v>
                </c:pt>
                <c:pt idx="113">
                  <c:v>88.285714285714292</c:v>
                </c:pt>
                <c:pt idx="114">
                  <c:v>88.714285714285708</c:v>
                </c:pt>
                <c:pt idx="115">
                  <c:v>90.857142857142861</c:v>
                </c:pt>
                <c:pt idx="116">
                  <c:v>92.571428571428569</c:v>
                </c:pt>
                <c:pt idx="117">
                  <c:v>96</c:v>
                </c:pt>
                <c:pt idx="118">
                  <c:v>98.714285714285708</c:v>
                </c:pt>
                <c:pt idx="119">
                  <c:v>102.42857142857143</c:v>
                </c:pt>
                <c:pt idx="120">
                  <c:v>106.14285714285714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3-4367-B222-5C94CA1C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(Incl. Monthly Renewals):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Policy Count (Boom)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PolCount!$H$5:$H$125</c:f>
              <c:numCache>
                <c:formatCode>#,##0</c:formatCode>
                <c:ptCount val="121"/>
                <c:pt idx="0">
                  <c:v>135</c:v>
                </c:pt>
                <c:pt idx="1">
                  <c:v>174</c:v>
                </c:pt>
                <c:pt idx="2">
                  <c:v>137</c:v>
                </c:pt>
                <c:pt idx="3">
                  <c:v>113</c:v>
                </c:pt>
                <c:pt idx="4">
                  <c:v>121</c:v>
                </c:pt>
                <c:pt idx="5">
                  <c:v>129</c:v>
                </c:pt>
                <c:pt idx="6">
                  <c:v>125</c:v>
                </c:pt>
                <c:pt idx="7">
                  <c:v>151</c:v>
                </c:pt>
                <c:pt idx="8">
                  <c:v>193</c:v>
                </c:pt>
                <c:pt idx="9">
                  <c:v>139</c:v>
                </c:pt>
                <c:pt idx="10">
                  <c:v>120</c:v>
                </c:pt>
                <c:pt idx="11">
                  <c:v>182</c:v>
                </c:pt>
                <c:pt idx="12">
                  <c:v>148</c:v>
                </c:pt>
                <c:pt idx="13">
                  <c:v>190</c:v>
                </c:pt>
                <c:pt idx="14">
                  <c:v>272</c:v>
                </c:pt>
                <c:pt idx="15">
                  <c:v>164</c:v>
                </c:pt>
                <c:pt idx="16">
                  <c:v>153</c:v>
                </c:pt>
                <c:pt idx="17">
                  <c:v>135</c:v>
                </c:pt>
                <c:pt idx="18">
                  <c:v>124</c:v>
                </c:pt>
                <c:pt idx="19">
                  <c:v>141</c:v>
                </c:pt>
                <c:pt idx="20">
                  <c:v>130</c:v>
                </c:pt>
                <c:pt idx="21">
                  <c:v>112</c:v>
                </c:pt>
                <c:pt idx="22">
                  <c:v>148</c:v>
                </c:pt>
                <c:pt idx="23">
                  <c:v>163</c:v>
                </c:pt>
                <c:pt idx="24">
                  <c:v>102</c:v>
                </c:pt>
                <c:pt idx="25">
                  <c:v>147</c:v>
                </c:pt>
                <c:pt idx="26">
                  <c:v>127</c:v>
                </c:pt>
                <c:pt idx="27">
                  <c:v>125</c:v>
                </c:pt>
                <c:pt idx="28">
                  <c:v>152</c:v>
                </c:pt>
                <c:pt idx="29">
                  <c:v>133</c:v>
                </c:pt>
                <c:pt idx="30">
                  <c:v>113</c:v>
                </c:pt>
                <c:pt idx="31">
                  <c:v>95</c:v>
                </c:pt>
                <c:pt idx="32">
                  <c:v>123</c:v>
                </c:pt>
                <c:pt idx="33">
                  <c:v>137</c:v>
                </c:pt>
                <c:pt idx="34">
                  <c:v>114</c:v>
                </c:pt>
                <c:pt idx="35">
                  <c:v>139</c:v>
                </c:pt>
                <c:pt idx="36">
                  <c:v>166</c:v>
                </c:pt>
                <c:pt idx="37">
                  <c:v>147</c:v>
                </c:pt>
                <c:pt idx="38">
                  <c:v>143</c:v>
                </c:pt>
                <c:pt idx="39">
                  <c:v>129</c:v>
                </c:pt>
                <c:pt idx="40">
                  <c:v>126</c:v>
                </c:pt>
                <c:pt idx="41">
                  <c:v>137</c:v>
                </c:pt>
                <c:pt idx="42">
                  <c:v>110</c:v>
                </c:pt>
                <c:pt idx="43">
                  <c:v>196</c:v>
                </c:pt>
                <c:pt idx="44">
                  <c:v>142</c:v>
                </c:pt>
                <c:pt idx="45">
                  <c:v>204</c:v>
                </c:pt>
                <c:pt idx="46">
                  <c:v>150</c:v>
                </c:pt>
                <c:pt idx="47">
                  <c:v>103</c:v>
                </c:pt>
                <c:pt idx="48">
                  <c:v>117</c:v>
                </c:pt>
                <c:pt idx="49">
                  <c:v>136</c:v>
                </c:pt>
                <c:pt idx="50">
                  <c:v>133</c:v>
                </c:pt>
                <c:pt idx="51">
                  <c:v>146</c:v>
                </c:pt>
                <c:pt idx="52">
                  <c:v>90</c:v>
                </c:pt>
                <c:pt idx="53">
                  <c:v>121</c:v>
                </c:pt>
                <c:pt idx="54">
                  <c:v>145</c:v>
                </c:pt>
                <c:pt idx="55">
                  <c:v>112</c:v>
                </c:pt>
                <c:pt idx="56">
                  <c:v>128</c:v>
                </c:pt>
                <c:pt idx="57">
                  <c:v>133</c:v>
                </c:pt>
                <c:pt idx="58">
                  <c:v>118</c:v>
                </c:pt>
                <c:pt idx="59">
                  <c:v>108</c:v>
                </c:pt>
                <c:pt idx="60">
                  <c:v>118</c:v>
                </c:pt>
                <c:pt idx="61">
                  <c:v>108</c:v>
                </c:pt>
                <c:pt idx="62">
                  <c:v>122</c:v>
                </c:pt>
                <c:pt idx="63">
                  <c:v>110</c:v>
                </c:pt>
                <c:pt idx="64">
                  <c:v>127</c:v>
                </c:pt>
                <c:pt idx="65">
                  <c:v>120</c:v>
                </c:pt>
                <c:pt idx="66">
                  <c:v>92</c:v>
                </c:pt>
                <c:pt idx="67">
                  <c:v>120</c:v>
                </c:pt>
                <c:pt idx="68">
                  <c:v>115</c:v>
                </c:pt>
                <c:pt idx="69">
                  <c:v>132</c:v>
                </c:pt>
                <c:pt idx="70">
                  <c:v>117</c:v>
                </c:pt>
                <c:pt idx="71">
                  <c:v>153</c:v>
                </c:pt>
                <c:pt idx="72">
                  <c:v>113</c:v>
                </c:pt>
                <c:pt idx="73">
                  <c:v>106</c:v>
                </c:pt>
                <c:pt idx="74">
                  <c:v>178</c:v>
                </c:pt>
                <c:pt idx="75">
                  <c:v>227</c:v>
                </c:pt>
                <c:pt idx="76">
                  <c:v>111</c:v>
                </c:pt>
                <c:pt idx="77">
                  <c:v>109</c:v>
                </c:pt>
                <c:pt idx="78">
                  <c:v>143</c:v>
                </c:pt>
                <c:pt idx="79">
                  <c:v>142</c:v>
                </c:pt>
                <c:pt idx="80">
                  <c:v>109</c:v>
                </c:pt>
                <c:pt idx="81">
                  <c:v>132</c:v>
                </c:pt>
                <c:pt idx="82">
                  <c:v>130</c:v>
                </c:pt>
                <c:pt idx="83">
                  <c:v>100</c:v>
                </c:pt>
                <c:pt idx="84">
                  <c:v>122</c:v>
                </c:pt>
                <c:pt idx="85">
                  <c:v>137</c:v>
                </c:pt>
                <c:pt idx="86">
                  <c:v>97</c:v>
                </c:pt>
                <c:pt idx="87">
                  <c:v>92</c:v>
                </c:pt>
                <c:pt idx="88">
                  <c:v>124</c:v>
                </c:pt>
                <c:pt idx="89">
                  <c:v>125</c:v>
                </c:pt>
                <c:pt idx="90">
                  <c:v>96</c:v>
                </c:pt>
                <c:pt idx="91">
                  <c:v>87</c:v>
                </c:pt>
                <c:pt idx="92">
                  <c:v>120</c:v>
                </c:pt>
                <c:pt idx="93">
                  <c:v>86</c:v>
                </c:pt>
                <c:pt idx="94">
                  <c:v>77</c:v>
                </c:pt>
                <c:pt idx="95">
                  <c:v>96</c:v>
                </c:pt>
                <c:pt idx="96">
                  <c:v>116</c:v>
                </c:pt>
                <c:pt idx="97">
                  <c:v>96</c:v>
                </c:pt>
                <c:pt idx="98">
                  <c:v>118</c:v>
                </c:pt>
                <c:pt idx="99">
                  <c:v>140</c:v>
                </c:pt>
                <c:pt idx="100">
                  <c:v>114</c:v>
                </c:pt>
                <c:pt idx="101">
                  <c:v>79</c:v>
                </c:pt>
                <c:pt idx="102">
                  <c:v>121</c:v>
                </c:pt>
                <c:pt idx="103">
                  <c:v>95</c:v>
                </c:pt>
                <c:pt idx="104">
                  <c:v>99</c:v>
                </c:pt>
                <c:pt idx="105">
                  <c:v>120</c:v>
                </c:pt>
                <c:pt idx="106">
                  <c:v>208</c:v>
                </c:pt>
                <c:pt idx="107">
                  <c:v>91</c:v>
                </c:pt>
                <c:pt idx="108">
                  <c:v>77</c:v>
                </c:pt>
                <c:pt idx="109">
                  <c:v>107</c:v>
                </c:pt>
                <c:pt idx="110">
                  <c:v>81</c:v>
                </c:pt>
                <c:pt idx="111">
                  <c:v>73</c:v>
                </c:pt>
                <c:pt idx="112">
                  <c:v>77</c:v>
                </c:pt>
                <c:pt idx="113">
                  <c:v>112</c:v>
                </c:pt>
                <c:pt idx="114">
                  <c:v>94</c:v>
                </c:pt>
                <c:pt idx="115">
                  <c:v>92</c:v>
                </c:pt>
                <c:pt idx="116">
                  <c:v>119</c:v>
                </c:pt>
                <c:pt idx="117">
                  <c:v>105</c:v>
                </c:pt>
                <c:pt idx="118">
                  <c:v>92</c:v>
                </c:pt>
                <c:pt idx="119">
                  <c:v>103</c:v>
                </c:pt>
                <c:pt idx="12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E-470E-8B40-111A03991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v>7 Day Average (Boom)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PolCount!$I$5:$I$125</c:f>
              <c:numCache>
                <c:formatCode>#,##0</c:formatCode>
                <c:ptCount val="121"/>
                <c:pt idx="6">
                  <c:v>133.42857142857142</c:v>
                </c:pt>
                <c:pt idx="7">
                  <c:v>135.71428571428572</c:v>
                </c:pt>
                <c:pt idx="8">
                  <c:v>138.42857142857142</c:v>
                </c:pt>
                <c:pt idx="9">
                  <c:v>138.71428571428572</c:v>
                </c:pt>
                <c:pt idx="10">
                  <c:v>139.71428571428572</c:v>
                </c:pt>
                <c:pt idx="11">
                  <c:v>148.42857142857142</c:v>
                </c:pt>
                <c:pt idx="12">
                  <c:v>151.14285714285714</c:v>
                </c:pt>
                <c:pt idx="13">
                  <c:v>160.42857142857142</c:v>
                </c:pt>
                <c:pt idx="14">
                  <c:v>177.71428571428572</c:v>
                </c:pt>
                <c:pt idx="15">
                  <c:v>173.57142857142858</c:v>
                </c:pt>
                <c:pt idx="16">
                  <c:v>175.57142857142858</c:v>
                </c:pt>
                <c:pt idx="17">
                  <c:v>177.71428571428572</c:v>
                </c:pt>
                <c:pt idx="18">
                  <c:v>169.42857142857142</c:v>
                </c:pt>
                <c:pt idx="19">
                  <c:v>168.42857142857142</c:v>
                </c:pt>
                <c:pt idx="20">
                  <c:v>159.85714285714286</c:v>
                </c:pt>
                <c:pt idx="21">
                  <c:v>137</c:v>
                </c:pt>
                <c:pt idx="22">
                  <c:v>134.71428571428572</c:v>
                </c:pt>
                <c:pt idx="23">
                  <c:v>136.14285714285714</c:v>
                </c:pt>
                <c:pt idx="24">
                  <c:v>131.42857142857142</c:v>
                </c:pt>
                <c:pt idx="25">
                  <c:v>134.71428571428572</c:v>
                </c:pt>
                <c:pt idx="26">
                  <c:v>132.71428571428572</c:v>
                </c:pt>
                <c:pt idx="27">
                  <c:v>132</c:v>
                </c:pt>
                <c:pt idx="28">
                  <c:v>137.71428571428572</c:v>
                </c:pt>
                <c:pt idx="29">
                  <c:v>135.57142857142858</c:v>
                </c:pt>
                <c:pt idx="30">
                  <c:v>128.42857142857142</c:v>
                </c:pt>
                <c:pt idx="31">
                  <c:v>127.42857142857143</c:v>
                </c:pt>
                <c:pt idx="32">
                  <c:v>124</c:v>
                </c:pt>
                <c:pt idx="33">
                  <c:v>125.42857142857143</c:v>
                </c:pt>
                <c:pt idx="34">
                  <c:v>123.85714285714286</c:v>
                </c:pt>
                <c:pt idx="35">
                  <c:v>122</c:v>
                </c:pt>
                <c:pt idx="36">
                  <c:v>126.71428571428571</c:v>
                </c:pt>
                <c:pt idx="37">
                  <c:v>131.57142857142858</c:v>
                </c:pt>
                <c:pt idx="38">
                  <c:v>138.42857142857142</c:v>
                </c:pt>
                <c:pt idx="39">
                  <c:v>139.28571428571428</c:v>
                </c:pt>
                <c:pt idx="40">
                  <c:v>137.71428571428572</c:v>
                </c:pt>
                <c:pt idx="41">
                  <c:v>141</c:v>
                </c:pt>
                <c:pt idx="42">
                  <c:v>136.85714285714286</c:v>
                </c:pt>
                <c:pt idx="43">
                  <c:v>141.14285714285714</c:v>
                </c:pt>
                <c:pt idx="44">
                  <c:v>140.42857142857142</c:v>
                </c:pt>
                <c:pt idx="45">
                  <c:v>149.14285714285714</c:v>
                </c:pt>
                <c:pt idx="46">
                  <c:v>152.14285714285714</c:v>
                </c:pt>
                <c:pt idx="47">
                  <c:v>148.85714285714286</c:v>
                </c:pt>
                <c:pt idx="48">
                  <c:v>146</c:v>
                </c:pt>
                <c:pt idx="49">
                  <c:v>149.71428571428572</c:v>
                </c:pt>
                <c:pt idx="50">
                  <c:v>140.71428571428572</c:v>
                </c:pt>
                <c:pt idx="51">
                  <c:v>141.28571428571428</c:v>
                </c:pt>
                <c:pt idx="52">
                  <c:v>125</c:v>
                </c:pt>
                <c:pt idx="53">
                  <c:v>120.85714285714286</c:v>
                </c:pt>
                <c:pt idx="54">
                  <c:v>126.85714285714286</c:v>
                </c:pt>
                <c:pt idx="55">
                  <c:v>126.14285714285714</c:v>
                </c:pt>
                <c:pt idx="56">
                  <c:v>125</c:v>
                </c:pt>
                <c:pt idx="57">
                  <c:v>125</c:v>
                </c:pt>
                <c:pt idx="58">
                  <c:v>121</c:v>
                </c:pt>
                <c:pt idx="59">
                  <c:v>123.57142857142857</c:v>
                </c:pt>
                <c:pt idx="60">
                  <c:v>123.14285714285714</c:v>
                </c:pt>
                <c:pt idx="61">
                  <c:v>117.85714285714286</c:v>
                </c:pt>
                <c:pt idx="62">
                  <c:v>119.28571428571429</c:v>
                </c:pt>
                <c:pt idx="63">
                  <c:v>116.71428571428571</c:v>
                </c:pt>
                <c:pt idx="64">
                  <c:v>115.85714285714286</c:v>
                </c:pt>
                <c:pt idx="65">
                  <c:v>116.14285714285714</c:v>
                </c:pt>
                <c:pt idx="66">
                  <c:v>113.85714285714286</c:v>
                </c:pt>
                <c:pt idx="67">
                  <c:v>114.14285714285714</c:v>
                </c:pt>
                <c:pt idx="68">
                  <c:v>115.14285714285714</c:v>
                </c:pt>
                <c:pt idx="69">
                  <c:v>116.57142857142857</c:v>
                </c:pt>
                <c:pt idx="70">
                  <c:v>117.57142857142857</c:v>
                </c:pt>
                <c:pt idx="71">
                  <c:v>121.28571428571429</c:v>
                </c:pt>
                <c:pt idx="72">
                  <c:v>120.28571428571429</c:v>
                </c:pt>
                <c:pt idx="73">
                  <c:v>122.28571428571429</c:v>
                </c:pt>
                <c:pt idx="74">
                  <c:v>130.57142857142858</c:v>
                </c:pt>
                <c:pt idx="75">
                  <c:v>146.57142857142858</c:v>
                </c:pt>
                <c:pt idx="76">
                  <c:v>143.57142857142858</c:v>
                </c:pt>
                <c:pt idx="77">
                  <c:v>142.42857142857142</c:v>
                </c:pt>
                <c:pt idx="78">
                  <c:v>141</c:v>
                </c:pt>
                <c:pt idx="79">
                  <c:v>145.14285714285714</c:v>
                </c:pt>
                <c:pt idx="80">
                  <c:v>145.57142857142858</c:v>
                </c:pt>
                <c:pt idx="81">
                  <c:v>139</c:v>
                </c:pt>
                <c:pt idx="82">
                  <c:v>125.14285714285714</c:v>
                </c:pt>
                <c:pt idx="83">
                  <c:v>123.57142857142857</c:v>
                </c:pt>
                <c:pt idx="84">
                  <c:v>125.42857142857143</c:v>
                </c:pt>
                <c:pt idx="85">
                  <c:v>124.57142857142857</c:v>
                </c:pt>
                <c:pt idx="86">
                  <c:v>118.14285714285714</c:v>
                </c:pt>
                <c:pt idx="87">
                  <c:v>115.71428571428571</c:v>
                </c:pt>
                <c:pt idx="88">
                  <c:v>114.57142857142857</c:v>
                </c:pt>
                <c:pt idx="89">
                  <c:v>113.85714285714286</c:v>
                </c:pt>
                <c:pt idx="90">
                  <c:v>113.28571428571429</c:v>
                </c:pt>
                <c:pt idx="91">
                  <c:v>108.28571428571429</c:v>
                </c:pt>
                <c:pt idx="92">
                  <c:v>105.85714285714286</c:v>
                </c:pt>
                <c:pt idx="93">
                  <c:v>104.28571428571429</c:v>
                </c:pt>
                <c:pt idx="94">
                  <c:v>102.14285714285714</c:v>
                </c:pt>
                <c:pt idx="95">
                  <c:v>98.142857142857139</c:v>
                </c:pt>
                <c:pt idx="96">
                  <c:v>96.857142857142861</c:v>
                </c:pt>
                <c:pt idx="97">
                  <c:v>96.857142857142861</c:v>
                </c:pt>
                <c:pt idx="98">
                  <c:v>101.28571428571429</c:v>
                </c:pt>
                <c:pt idx="99">
                  <c:v>104.14285714285714</c:v>
                </c:pt>
                <c:pt idx="100">
                  <c:v>108.14285714285714</c:v>
                </c:pt>
                <c:pt idx="101">
                  <c:v>108.42857142857143</c:v>
                </c:pt>
                <c:pt idx="102">
                  <c:v>112</c:v>
                </c:pt>
                <c:pt idx="103">
                  <c:v>109</c:v>
                </c:pt>
                <c:pt idx="104">
                  <c:v>109.42857142857143</c:v>
                </c:pt>
                <c:pt idx="105">
                  <c:v>109.71428571428571</c:v>
                </c:pt>
                <c:pt idx="106">
                  <c:v>119.42857142857143</c:v>
                </c:pt>
                <c:pt idx="107">
                  <c:v>116.14285714285714</c:v>
                </c:pt>
                <c:pt idx="108">
                  <c:v>115.85714285714286</c:v>
                </c:pt>
                <c:pt idx="109">
                  <c:v>113.85714285714286</c:v>
                </c:pt>
                <c:pt idx="110">
                  <c:v>111.85714285714286</c:v>
                </c:pt>
                <c:pt idx="111">
                  <c:v>108.14285714285714</c:v>
                </c:pt>
                <c:pt idx="112">
                  <c:v>102</c:v>
                </c:pt>
                <c:pt idx="113">
                  <c:v>88.285714285714292</c:v>
                </c:pt>
                <c:pt idx="114">
                  <c:v>88.714285714285708</c:v>
                </c:pt>
                <c:pt idx="115">
                  <c:v>90.857142857142861</c:v>
                </c:pt>
                <c:pt idx="116">
                  <c:v>92.571428571428569</c:v>
                </c:pt>
                <c:pt idx="117">
                  <c:v>96</c:v>
                </c:pt>
                <c:pt idx="118">
                  <c:v>98.714285714285708</c:v>
                </c:pt>
                <c:pt idx="119">
                  <c:v>102.42857142857143</c:v>
                </c:pt>
                <c:pt idx="120">
                  <c:v>106.14285714285714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7E-470E-8B40-111A03991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PolCount!$J$4</c:f>
              <c:strCache>
                <c:ptCount val="1"/>
                <c:pt idx="0">
                  <c:v>Policy Count (Boom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PolCount!$J$5:$J$125</c:f>
              <c:numCache>
                <c:formatCode>#,##0</c:formatCode>
                <c:ptCount val="121"/>
                <c:pt idx="0">
                  <c:v>16</c:v>
                </c:pt>
                <c:pt idx="1">
                  <c:v>34</c:v>
                </c:pt>
                <c:pt idx="2">
                  <c:v>30</c:v>
                </c:pt>
                <c:pt idx="3">
                  <c:v>26</c:v>
                </c:pt>
                <c:pt idx="4">
                  <c:v>24</c:v>
                </c:pt>
                <c:pt idx="5">
                  <c:v>28</c:v>
                </c:pt>
                <c:pt idx="6">
                  <c:v>28</c:v>
                </c:pt>
                <c:pt idx="7">
                  <c:v>40</c:v>
                </c:pt>
                <c:pt idx="8">
                  <c:v>28</c:v>
                </c:pt>
                <c:pt idx="9">
                  <c:v>23</c:v>
                </c:pt>
                <c:pt idx="10">
                  <c:v>35</c:v>
                </c:pt>
                <c:pt idx="11">
                  <c:v>30</c:v>
                </c:pt>
                <c:pt idx="12">
                  <c:v>28</c:v>
                </c:pt>
                <c:pt idx="13">
                  <c:v>35</c:v>
                </c:pt>
                <c:pt idx="14">
                  <c:v>74</c:v>
                </c:pt>
                <c:pt idx="15">
                  <c:v>28</c:v>
                </c:pt>
                <c:pt idx="16">
                  <c:v>33</c:v>
                </c:pt>
                <c:pt idx="17">
                  <c:v>33</c:v>
                </c:pt>
                <c:pt idx="18">
                  <c:v>32</c:v>
                </c:pt>
                <c:pt idx="19">
                  <c:v>28</c:v>
                </c:pt>
                <c:pt idx="20">
                  <c:v>28</c:v>
                </c:pt>
                <c:pt idx="21">
                  <c:v>19</c:v>
                </c:pt>
                <c:pt idx="22">
                  <c:v>30</c:v>
                </c:pt>
                <c:pt idx="23">
                  <c:v>36</c:v>
                </c:pt>
                <c:pt idx="24">
                  <c:v>31</c:v>
                </c:pt>
                <c:pt idx="25">
                  <c:v>25</c:v>
                </c:pt>
                <c:pt idx="26">
                  <c:v>32</c:v>
                </c:pt>
                <c:pt idx="27">
                  <c:v>27</c:v>
                </c:pt>
                <c:pt idx="28">
                  <c:v>36</c:v>
                </c:pt>
                <c:pt idx="29">
                  <c:v>15</c:v>
                </c:pt>
                <c:pt idx="30">
                  <c:v>22</c:v>
                </c:pt>
                <c:pt idx="31">
                  <c:v>28</c:v>
                </c:pt>
                <c:pt idx="32">
                  <c:v>28</c:v>
                </c:pt>
                <c:pt idx="33">
                  <c:v>30</c:v>
                </c:pt>
                <c:pt idx="34">
                  <c:v>29</c:v>
                </c:pt>
                <c:pt idx="35">
                  <c:v>28</c:v>
                </c:pt>
                <c:pt idx="36">
                  <c:v>32</c:v>
                </c:pt>
                <c:pt idx="37">
                  <c:v>40</c:v>
                </c:pt>
                <c:pt idx="38">
                  <c:v>39</c:v>
                </c:pt>
                <c:pt idx="39">
                  <c:v>28</c:v>
                </c:pt>
                <c:pt idx="40">
                  <c:v>24</c:v>
                </c:pt>
                <c:pt idx="41">
                  <c:v>27</c:v>
                </c:pt>
                <c:pt idx="42">
                  <c:v>22</c:v>
                </c:pt>
                <c:pt idx="43">
                  <c:v>24</c:v>
                </c:pt>
                <c:pt idx="44">
                  <c:v>37</c:v>
                </c:pt>
                <c:pt idx="45">
                  <c:v>47</c:v>
                </c:pt>
                <c:pt idx="46">
                  <c:v>27</c:v>
                </c:pt>
                <c:pt idx="47">
                  <c:v>19</c:v>
                </c:pt>
                <c:pt idx="48">
                  <c:v>26</c:v>
                </c:pt>
                <c:pt idx="49">
                  <c:v>28</c:v>
                </c:pt>
                <c:pt idx="50">
                  <c:v>20</c:v>
                </c:pt>
                <c:pt idx="51">
                  <c:v>30</c:v>
                </c:pt>
                <c:pt idx="52">
                  <c:v>19</c:v>
                </c:pt>
                <c:pt idx="53">
                  <c:v>26</c:v>
                </c:pt>
                <c:pt idx="54">
                  <c:v>35</c:v>
                </c:pt>
                <c:pt idx="55">
                  <c:v>26</c:v>
                </c:pt>
                <c:pt idx="56">
                  <c:v>18</c:v>
                </c:pt>
                <c:pt idx="57">
                  <c:v>18</c:v>
                </c:pt>
                <c:pt idx="58">
                  <c:v>16</c:v>
                </c:pt>
                <c:pt idx="59">
                  <c:v>36</c:v>
                </c:pt>
                <c:pt idx="60">
                  <c:v>23</c:v>
                </c:pt>
                <c:pt idx="61">
                  <c:v>24</c:v>
                </c:pt>
                <c:pt idx="62">
                  <c:v>32</c:v>
                </c:pt>
                <c:pt idx="63">
                  <c:v>32</c:v>
                </c:pt>
                <c:pt idx="64">
                  <c:v>22</c:v>
                </c:pt>
                <c:pt idx="65">
                  <c:v>28</c:v>
                </c:pt>
                <c:pt idx="66">
                  <c:v>23</c:v>
                </c:pt>
                <c:pt idx="67">
                  <c:v>23</c:v>
                </c:pt>
                <c:pt idx="68">
                  <c:v>22</c:v>
                </c:pt>
                <c:pt idx="69">
                  <c:v>26</c:v>
                </c:pt>
                <c:pt idx="70">
                  <c:v>24</c:v>
                </c:pt>
                <c:pt idx="71">
                  <c:v>26</c:v>
                </c:pt>
                <c:pt idx="72">
                  <c:v>18</c:v>
                </c:pt>
                <c:pt idx="73">
                  <c:v>23</c:v>
                </c:pt>
                <c:pt idx="74">
                  <c:v>30</c:v>
                </c:pt>
                <c:pt idx="75">
                  <c:v>47</c:v>
                </c:pt>
                <c:pt idx="76">
                  <c:v>15</c:v>
                </c:pt>
                <c:pt idx="77">
                  <c:v>34</c:v>
                </c:pt>
                <c:pt idx="78">
                  <c:v>37</c:v>
                </c:pt>
                <c:pt idx="79">
                  <c:v>30</c:v>
                </c:pt>
                <c:pt idx="80">
                  <c:v>25</c:v>
                </c:pt>
                <c:pt idx="81">
                  <c:v>31</c:v>
                </c:pt>
                <c:pt idx="82">
                  <c:v>33</c:v>
                </c:pt>
                <c:pt idx="83">
                  <c:v>22</c:v>
                </c:pt>
                <c:pt idx="84">
                  <c:v>24</c:v>
                </c:pt>
                <c:pt idx="85">
                  <c:v>26</c:v>
                </c:pt>
                <c:pt idx="86">
                  <c:v>27</c:v>
                </c:pt>
                <c:pt idx="87">
                  <c:v>22</c:v>
                </c:pt>
                <c:pt idx="88">
                  <c:v>18</c:v>
                </c:pt>
                <c:pt idx="89">
                  <c:v>25</c:v>
                </c:pt>
                <c:pt idx="90">
                  <c:v>26</c:v>
                </c:pt>
                <c:pt idx="91">
                  <c:v>20</c:v>
                </c:pt>
                <c:pt idx="92">
                  <c:v>16</c:v>
                </c:pt>
                <c:pt idx="93">
                  <c:v>18</c:v>
                </c:pt>
                <c:pt idx="94">
                  <c:v>20</c:v>
                </c:pt>
                <c:pt idx="95">
                  <c:v>22</c:v>
                </c:pt>
                <c:pt idx="96">
                  <c:v>30</c:v>
                </c:pt>
                <c:pt idx="97">
                  <c:v>18</c:v>
                </c:pt>
                <c:pt idx="98">
                  <c:v>25</c:v>
                </c:pt>
                <c:pt idx="99">
                  <c:v>27</c:v>
                </c:pt>
                <c:pt idx="100">
                  <c:v>14</c:v>
                </c:pt>
                <c:pt idx="101">
                  <c:v>19</c:v>
                </c:pt>
                <c:pt idx="102">
                  <c:v>26</c:v>
                </c:pt>
                <c:pt idx="103">
                  <c:v>17</c:v>
                </c:pt>
                <c:pt idx="104">
                  <c:v>18</c:v>
                </c:pt>
                <c:pt idx="105">
                  <c:v>25</c:v>
                </c:pt>
                <c:pt idx="106">
                  <c:v>41</c:v>
                </c:pt>
                <c:pt idx="107">
                  <c:v>19</c:v>
                </c:pt>
                <c:pt idx="108">
                  <c:v>17</c:v>
                </c:pt>
                <c:pt idx="109">
                  <c:v>20</c:v>
                </c:pt>
                <c:pt idx="110">
                  <c:v>22</c:v>
                </c:pt>
                <c:pt idx="111">
                  <c:v>13</c:v>
                </c:pt>
                <c:pt idx="112">
                  <c:v>15</c:v>
                </c:pt>
                <c:pt idx="113">
                  <c:v>27</c:v>
                </c:pt>
                <c:pt idx="114">
                  <c:v>14</c:v>
                </c:pt>
                <c:pt idx="115">
                  <c:v>21</c:v>
                </c:pt>
                <c:pt idx="116">
                  <c:v>29</c:v>
                </c:pt>
                <c:pt idx="117">
                  <c:v>29</c:v>
                </c:pt>
                <c:pt idx="118">
                  <c:v>20</c:v>
                </c:pt>
                <c:pt idx="119">
                  <c:v>22</c:v>
                </c:pt>
                <c:pt idx="12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E-4704-AA20-FAA5DA96D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PolCount!$K$4</c:f>
              <c:strCache>
                <c:ptCount val="1"/>
                <c:pt idx="0">
                  <c:v>7 Day Average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PolCount!$K$5:$K$125</c:f>
              <c:numCache>
                <c:formatCode>#,##0</c:formatCode>
                <c:ptCount val="121"/>
                <c:pt idx="6">
                  <c:v>26.571428571428573</c:v>
                </c:pt>
                <c:pt idx="7">
                  <c:v>30</c:v>
                </c:pt>
                <c:pt idx="8">
                  <c:v>29.142857142857142</c:v>
                </c:pt>
                <c:pt idx="9">
                  <c:v>28.142857142857142</c:v>
                </c:pt>
                <c:pt idx="10">
                  <c:v>29.428571428571427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31.285714285714285</c:v>
                </c:pt>
                <c:pt idx="14">
                  <c:v>36.142857142857146</c:v>
                </c:pt>
                <c:pt idx="15">
                  <c:v>36.142857142857146</c:v>
                </c:pt>
                <c:pt idx="16">
                  <c:v>37.571428571428569</c:v>
                </c:pt>
                <c:pt idx="17">
                  <c:v>37.285714285714285</c:v>
                </c:pt>
                <c:pt idx="18">
                  <c:v>37.571428571428569</c:v>
                </c:pt>
                <c:pt idx="19">
                  <c:v>37.571428571428569</c:v>
                </c:pt>
                <c:pt idx="20">
                  <c:v>36.571428571428569</c:v>
                </c:pt>
                <c:pt idx="21">
                  <c:v>28.714285714285715</c:v>
                </c:pt>
                <c:pt idx="22">
                  <c:v>29</c:v>
                </c:pt>
                <c:pt idx="23">
                  <c:v>29.428571428571427</c:v>
                </c:pt>
                <c:pt idx="24">
                  <c:v>29.142857142857142</c:v>
                </c:pt>
                <c:pt idx="25">
                  <c:v>28.142857142857142</c:v>
                </c:pt>
                <c:pt idx="26">
                  <c:v>28.714285714285715</c:v>
                </c:pt>
                <c:pt idx="27">
                  <c:v>28.571428571428573</c:v>
                </c:pt>
                <c:pt idx="28">
                  <c:v>31</c:v>
                </c:pt>
                <c:pt idx="29">
                  <c:v>28.857142857142858</c:v>
                </c:pt>
                <c:pt idx="30">
                  <c:v>26.857142857142858</c:v>
                </c:pt>
                <c:pt idx="31">
                  <c:v>26.428571428571427</c:v>
                </c:pt>
                <c:pt idx="32">
                  <c:v>26.857142857142858</c:v>
                </c:pt>
                <c:pt idx="33">
                  <c:v>26.571428571428573</c:v>
                </c:pt>
                <c:pt idx="34">
                  <c:v>26.857142857142858</c:v>
                </c:pt>
                <c:pt idx="35">
                  <c:v>25.714285714285715</c:v>
                </c:pt>
                <c:pt idx="36">
                  <c:v>28.142857142857142</c:v>
                </c:pt>
                <c:pt idx="37">
                  <c:v>30.714285714285715</c:v>
                </c:pt>
                <c:pt idx="38">
                  <c:v>32.285714285714285</c:v>
                </c:pt>
                <c:pt idx="39">
                  <c:v>32.285714285714285</c:v>
                </c:pt>
                <c:pt idx="40">
                  <c:v>31.428571428571427</c:v>
                </c:pt>
                <c:pt idx="41">
                  <c:v>31.142857142857142</c:v>
                </c:pt>
                <c:pt idx="42">
                  <c:v>30.285714285714285</c:v>
                </c:pt>
                <c:pt idx="43">
                  <c:v>29.142857142857142</c:v>
                </c:pt>
                <c:pt idx="44">
                  <c:v>28.714285714285715</c:v>
                </c:pt>
                <c:pt idx="45">
                  <c:v>29.857142857142858</c:v>
                </c:pt>
                <c:pt idx="46">
                  <c:v>29.714285714285715</c:v>
                </c:pt>
                <c:pt idx="47">
                  <c:v>29</c:v>
                </c:pt>
                <c:pt idx="48">
                  <c:v>28.857142857142858</c:v>
                </c:pt>
                <c:pt idx="49">
                  <c:v>29.714285714285715</c:v>
                </c:pt>
                <c:pt idx="50">
                  <c:v>29.142857142857142</c:v>
                </c:pt>
                <c:pt idx="51">
                  <c:v>28.142857142857142</c:v>
                </c:pt>
                <c:pt idx="52">
                  <c:v>24.142857142857142</c:v>
                </c:pt>
                <c:pt idx="53">
                  <c:v>24</c:v>
                </c:pt>
                <c:pt idx="54">
                  <c:v>26.285714285714285</c:v>
                </c:pt>
                <c:pt idx="55">
                  <c:v>26.285714285714285</c:v>
                </c:pt>
                <c:pt idx="56">
                  <c:v>24.857142857142858</c:v>
                </c:pt>
                <c:pt idx="57">
                  <c:v>24.571428571428573</c:v>
                </c:pt>
                <c:pt idx="58">
                  <c:v>22.571428571428573</c:v>
                </c:pt>
                <c:pt idx="59">
                  <c:v>25</c:v>
                </c:pt>
                <c:pt idx="60">
                  <c:v>24.571428571428573</c:v>
                </c:pt>
                <c:pt idx="61">
                  <c:v>23</c:v>
                </c:pt>
                <c:pt idx="62">
                  <c:v>23.857142857142858</c:v>
                </c:pt>
                <c:pt idx="63">
                  <c:v>25.857142857142858</c:v>
                </c:pt>
                <c:pt idx="64">
                  <c:v>26.428571428571427</c:v>
                </c:pt>
                <c:pt idx="65">
                  <c:v>28.142857142857142</c:v>
                </c:pt>
                <c:pt idx="66">
                  <c:v>26.285714285714285</c:v>
                </c:pt>
                <c:pt idx="67">
                  <c:v>26.285714285714285</c:v>
                </c:pt>
                <c:pt idx="68">
                  <c:v>26</c:v>
                </c:pt>
                <c:pt idx="69">
                  <c:v>25.142857142857142</c:v>
                </c:pt>
                <c:pt idx="70">
                  <c:v>24</c:v>
                </c:pt>
                <c:pt idx="71">
                  <c:v>24.571428571428573</c:v>
                </c:pt>
                <c:pt idx="72">
                  <c:v>23.142857142857142</c:v>
                </c:pt>
                <c:pt idx="73">
                  <c:v>23.142857142857142</c:v>
                </c:pt>
                <c:pt idx="74">
                  <c:v>24.142857142857142</c:v>
                </c:pt>
                <c:pt idx="75">
                  <c:v>27.714285714285715</c:v>
                </c:pt>
                <c:pt idx="76">
                  <c:v>26.142857142857142</c:v>
                </c:pt>
                <c:pt idx="77">
                  <c:v>27.571428571428573</c:v>
                </c:pt>
                <c:pt idx="78">
                  <c:v>29.142857142857142</c:v>
                </c:pt>
                <c:pt idx="79">
                  <c:v>30.857142857142858</c:v>
                </c:pt>
                <c:pt idx="80">
                  <c:v>31.142857142857142</c:v>
                </c:pt>
                <c:pt idx="81">
                  <c:v>31.285714285714285</c:v>
                </c:pt>
                <c:pt idx="82">
                  <c:v>29.285714285714285</c:v>
                </c:pt>
                <c:pt idx="83">
                  <c:v>30.285714285714285</c:v>
                </c:pt>
                <c:pt idx="84">
                  <c:v>28.857142857142858</c:v>
                </c:pt>
                <c:pt idx="85">
                  <c:v>27.285714285714285</c:v>
                </c:pt>
                <c:pt idx="86">
                  <c:v>26.857142857142858</c:v>
                </c:pt>
                <c:pt idx="87">
                  <c:v>26.428571428571427</c:v>
                </c:pt>
                <c:pt idx="88">
                  <c:v>24.571428571428573</c:v>
                </c:pt>
                <c:pt idx="89">
                  <c:v>23.428571428571427</c:v>
                </c:pt>
                <c:pt idx="90">
                  <c:v>24</c:v>
                </c:pt>
                <c:pt idx="91">
                  <c:v>23.428571428571427</c:v>
                </c:pt>
                <c:pt idx="92">
                  <c:v>22</c:v>
                </c:pt>
                <c:pt idx="93">
                  <c:v>20.714285714285715</c:v>
                </c:pt>
                <c:pt idx="94">
                  <c:v>20.428571428571427</c:v>
                </c:pt>
                <c:pt idx="95">
                  <c:v>21</c:v>
                </c:pt>
                <c:pt idx="96">
                  <c:v>21.714285714285715</c:v>
                </c:pt>
                <c:pt idx="97">
                  <c:v>20.571428571428573</c:v>
                </c:pt>
                <c:pt idx="98">
                  <c:v>21.285714285714285</c:v>
                </c:pt>
                <c:pt idx="99">
                  <c:v>22.857142857142858</c:v>
                </c:pt>
                <c:pt idx="100">
                  <c:v>22.285714285714285</c:v>
                </c:pt>
                <c:pt idx="101">
                  <c:v>22.142857142857142</c:v>
                </c:pt>
                <c:pt idx="102">
                  <c:v>22.714285714285715</c:v>
                </c:pt>
                <c:pt idx="103">
                  <c:v>20.857142857142858</c:v>
                </c:pt>
                <c:pt idx="104">
                  <c:v>20.857142857142858</c:v>
                </c:pt>
                <c:pt idx="105">
                  <c:v>20.857142857142858</c:v>
                </c:pt>
                <c:pt idx="106">
                  <c:v>22.857142857142858</c:v>
                </c:pt>
                <c:pt idx="107">
                  <c:v>23.571428571428573</c:v>
                </c:pt>
                <c:pt idx="108">
                  <c:v>23.285714285714285</c:v>
                </c:pt>
                <c:pt idx="109">
                  <c:v>22.428571428571427</c:v>
                </c:pt>
                <c:pt idx="110">
                  <c:v>23.142857142857142</c:v>
                </c:pt>
                <c:pt idx="111">
                  <c:v>22.428571428571427</c:v>
                </c:pt>
                <c:pt idx="112">
                  <c:v>21</c:v>
                </c:pt>
                <c:pt idx="113">
                  <c:v>19</c:v>
                </c:pt>
                <c:pt idx="114">
                  <c:v>18.285714285714285</c:v>
                </c:pt>
                <c:pt idx="115">
                  <c:v>18.857142857142858</c:v>
                </c:pt>
                <c:pt idx="116">
                  <c:v>20.142857142857142</c:v>
                </c:pt>
                <c:pt idx="117">
                  <c:v>21.142857142857142</c:v>
                </c:pt>
                <c:pt idx="118">
                  <c:v>22.142857142857142</c:v>
                </c:pt>
                <c:pt idx="119">
                  <c:v>23.142857142857142</c:v>
                </c:pt>
                <c:pt idx="120">
                  <c:v>23.428571428571427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E-4704-AA20-FAA5DA96D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</a:t>
            </a: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/>
              <a:t> (Excl. Monthly</a:t>
            </a:r>
            <a:r>
              <a:rPr lang="en-GB" baseline="0"/>
              <a:t> Renewals)</a:t>
            </a:r>
            <a:r>
              <a:rPr lang="en-GB"/>
              <a:t>: Policy Count with 7 Day 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PolCount!$N$4</c:f>
              <c:strCache>
                <c:ptCount val="1"/>
                <c:pt idx="0">
                  <c:v>Policy Count (Boom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PolCount!$N$5:$N$125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E-4925-8D02-69AA97ABD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PolCount!$O$4</c:f>
              <c:strCache>
                <c:ptCount val="1"/>
                <c:pt idx="0">
                  <c:v>7 Day Average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PolCount!$O$5:$O$125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E-4925-8D02-69AA97ABD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</a:t>
            </a: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/>
              <a:t> (Incl. Monthly Renewals):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Policy Count (Boom Subscription)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PolCount!$R$5:$R$125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6-4A9C-B90A-75B22FFB5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v>7 Day Average (Boom Subscription)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PolCount!$S$5:$S$125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6-4A9C-B90A-75B22FFB5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</a:t>
            </a:r>
            <a:r>
              <a:rPr lang="en-GB" baseline="0"/>
              <a:t> Finance</a:t>
            </a:r>
            <a:r>
              <a:rPr lang="en-GB"/>
              <a:t>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PolCount!$L$4</c:f>
              <c:strCache>
                <c:ptCount val="1"/>
                <c:pt idx="0">
                  <c:v>Policy Count (Boom Premium Finance)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PolCount!$L$5:$L$125</c:f>
              <c:numCache>
                <c:formatCode>#,##0</c:formatCode>
                <c:ptCount val="121"/>
                <c:pt idx="0">
                  <c:v>119</c:v>
                </c:pt>
                <c:pt idx="1">
                  <c:v>140</c:v>
                </c:pt>
                <c:pt idx="2">
                  <c:v>107</c:v>
                </c:pt>
                <c:pt idx="3">
                  <c:v>87</c:v>
                </c:pt>
                <c:pt idx="4">
                  <c:v>97</c:v>
                </c:pt>
                <c:pt idx="5">
                  <c:v>101</c:v>
                </c:pt>
                <c:pt idx="6">
                  <c:v>97</c:v>
                </c:pt>
                <c:pt idx="7">
                  <c:v>111</c:v>
                </c:pt>
                <c:pt idx="8">
                  <c:v>165</c:v>
                </c:pt>
                <c:pt idx="9">
                  <c:v>116</c:v>
                </c:pt>
                <c:pt idx="10">
                  <c:v>85</c:v>
                </c:pt>
                <c:pt idx="11">
                  <c:v>152</c:v>
                </c:pt>
                <c:pt idx="12">
                  <c:v>120</c:v>
                </c:pt>
                <c:pt idx="13">
                  <c:v>155</c:v>
                </c:pt>
                <c:pt idx="14">
                  <c:v>198</c:v>
                </c:pt>
                <c:pt idx="15">
                  <c:v>136</c:v>
                </c:pt>
                <c:pt idx="16">
                  <c:v>120</c:v>
                </c:pt>
                <c:pt idx="17">
                  <c:v>102</c:v>
                </c:pt>
                <c:pt idx="18">
                  <c:v>92</c:v>
                </c:pt>
                <c:pt idx="19">
                  <c:v>113</c:v>
                </c:pt>
                <c:pt idx="20">
                  <c:v>102</c:v>
                </c:pt>
                <c:pt idx="21">
                  <c:v>93</c:v>
                </c:pt>
                <c:pt idx="22">
                  <c:v>118</c:v>
                </c:pt>
                <c:pt idx="23">
                  <c:v>127</c:v>
                </c:pt>
                <c:pt idx="24">
                  <c:v>71</c:v>
                </c:pt>
                <c:pt idx="25">
                  <c:v>122</c:v>
                </c:pt>
                <c:pt idx="26">
                  <c:v>95</c:v>
                </c:pt>
                <c:pt idx="27">
                  <c:v>98</c:v>
                </c:pt>
                <c:pt idx="28">
                  <c:v>116</c:v>
                </c:pt>
                <c:pt idx="29">
                  <c:v>118</c:v>
                </c:pt>
                <c:pt idx="30">
                  <c:v>91</c:v>
                </c:pt>
                <c:pt idx="31">
                  <c:v>67</c:v>
                </c:pt>
                <c:pt idx="32">
                  <c:v>95</c:v>
                </c:pt>
                <c:pt idx="33">
                  <c:v>107</c:v>
                </c:pt>
                <c:pt idx="34">
                  <c:v>85</c:v>
                </c:pt>
                <c:pt idx="35">
                  <c:v>111</c:v>
                </c:pt>
                <c:pt idx="36">
                  <c:v>134</c:v>
                </c:pt>
                <c:pt idx="37">
                  <c:v>107</c:v>
                </c:pt>
                <c:pt idx="38">
                  <c:v>104</c:v>
                </c:pt>
                <c:pt idx="39">
                  <c:v>101</c:v>
                </c:pt>
                <c:pt idx="40">
                  <c:v>102</c:v>
                </c:pt>
                <c:pt idx="41">
                  <c:v>110</c:v>
                </c:pt>
                <c:pt idx="42">
                  <c:v>88</c:v>
                </c:pt>
                <c:pt idx="43">
                  <c:v>172</c:v>
                </c:pt>
                <c:pt idx="44">
                  <c:v>105</c:v>
                </c:pt>
                <c:pt idx="45">
                  <c:v>157</c:v>
                </c:pt>
                <c:pt idx="46">
                  <c:v>123</c:v>
                </c:pt>
                <c:pt idx="47">
                  <c:v>84</c:v>
                </c:pt>
                <c:pt idx="48">
                  <c:v>91</c:v>
                </c:pt>
                <c:pt idx="49">
                  <c:v>108</c:v>
                </c:pt>
                <c:pt idx="50">
                  <c:v>113</c:v>
                </c:pt>
                <c:pt idx="51">
                  <c:v>116</c:v>
                </c:pt>
                <c:pt idx="52">
                  <c:v>71</c:v>
                </c:pt>
                <c:pt idx="53">
                  <c:v>95</c:v>
                </c:pt>
                <c:pt idx="54">
                  <c:v>110</c:v>
                </c:pt>
                <c:pt idx="55">
                  <c:v>86</c:v>
                </c:pt>
                <c:pt idx="56">
                  <c:v>110</c:v>
                </c:pt>
                <c:pt idx="57">
                  <c:v>115</c:v>
                </c:pt>
                <c:pt idx="58">
                  <c:v>102</c:v>
                </c:pt>
                <c:pt idx="59">
                  <c:v>72</c:v>
                </c:pt>
                <c:pt idx="60">
                  <c:v>95</c:v>
                </c:pt>
                <c:pt idx="61">
                  <c:v>84</c:v>
                </c:pt>
                <c:pt idx="62">
                  <c:v>90</c:v>
                </c:pt>
                <c:pt idx="63">
                  <c:v>78</c:v>
                </c:pt>
                <c:pt idx="64">
                  <c:v>105</c:v>
                </c:pt>
                <c:pt idx="65">
                  <c:v>92</c:v>
                </c:pt>
                <c:pt idx="66">
                  <c:v>69</c:v>
                </c:pt>
                <c:pt idx="67">
                  <c:v>97</c:v>
                </c:pt>
                <c:pt idx="68">
                  <c:v>93</c:v>
                </c:pt>
                <c:pt idx="69">
                  <c:v>106</c:v>
                </c:pt>
                <c:pt idx="70">
                  <c:v>93</c:v>
                </c:pt>
                <c:pt idx="71">
                  <c:v>127</c:v>
                </c:pt>
                <c:pt idx="72">
                  <c:v>95</c:v>
                </c:pt>
                <c:pt idx="73">
                  <c:v>83</c:v>
                </c:pt>
                <c:pt idx="74">
                  <c:v>148</c:v>
                </c:pt>
                <c:pt idx="75">
                  <c:v>180</c:v>
                </c:pt>
                <c:pt idx="76">
                  <c:v>96</c:v>
                </c:pt>
                <c:pt idx="77">
                  <c:v>75</c:v>
                </c:pt>
                <c:pt idx="78">
                  <c:v>106</c:v>
                </c:pt>
                <c:pt idx="79">
                  <c:v>112</c:v>
                </c:pt>
                <c:pt idx="80">
                  <c:v>84</c:v>
                </c:pt>
                <c:pt idx="81">
                  <c:v>101</c:v>
                </c:pt>
                <c:pt idx="82">
                  <c:v>97</c:v>
                </c:pt>
                <c:pt idx="83">
                  <c:v>78</c:v>
                </c:pt>
                <c:pt idx="84">
                  <c:v>98</c:v>
                </c:pt>
                <c:pt idx="85">
                  <c:v>111</c:v>
                </c:pt>
                <c:pt idx="86">
                  <c:v>70</c:v>
                </c:pt>
                <c:pt idx="87">
                  <c:v>70</c:v>
                </c:pt>
                <c:pt idx="88">
                  <c:v>106</c:v>
                </c:pt>
                <c:pt idx="89">
                  <c:v>100</c:v>
                </c:pt>
                <c:pt idx="90">
                  <c:v>70</c:v>
                </c:pt>
                <c:pt idx="91">
                  <c:v>67</c:v>
                </c:pt>
                <c:pt idx="92">
                  <c:v>104</c:v>
                </c:pt>
                <c:pt idx="93">
                  <c:v>68</c:v>
                </c:pt>
                <c:pt idx="94">
                  <c:v>57</c:v>
                </c:pt>
                <c:pt idx="95">
                  <c:v>74</c:v>
                </c:pt>
                <c:pt idx="96">
                  <c:v>86</c:v>
                </c:pt>
                <c:pt idx="97">
                  <c:v>78</c:v>
                </c:pt>
                <c:pt idx="98">
                  <c:v>93</c:v>
                </c:pt>
                <c:pt idx="99">
                  <c:v>113</c:v>
                </c:pt>
                <c:pt idx="100">
                  <c:v>100</c:v>
                </c:pt>
                <c:pt idx="101">
                  <c:v>60</c:v>
                </c:pt>
                <c:pt idx="102">
                  <c:v>95</c:v>
                </c:pt>
                <c:pt idx="103">
                  <c:v>78</c:v>
                </c:pt>
                <c:pt idx="104">
                  <c:v>81</c:v>
                </c:pt>
                <c:pt idx="105">
                  <c:v>95</c:v>
                </c:pt>
                <c:pt idx="106">
                  <c:v>167</c:v>
                </c:pt>
                <c:pt idx="107">
                  <c:v>72</c:v>
                </c:pt>
                <c:pt idx="108">
                  <c:v>60</c:v>
                </c:pt>
                <c:pt idx="109">
                  <c:v>87</c:v>
                </c:pt>
                <c:pt idx="110">
                  <c:v>59</c:v>
                </c:pt>
                <c:pt idx="111">
                  <c:v>60</c:v>
                </c:pt>
                <c:pt idx="112">
                  <c:v>62</c:v>
                </c:pt>
                <c:pt idx="113">
                  <c:v>85</c:v>
                </c:pt>
                <c:pt idx="114">
                  <c:v>80</c:v>
                </c:pt>
                <c:pt idx="115">
                  <c:v>71</c:v>
                </c:pt>
                <c:pt idx="116">
                  <c:v>90</c:v>
                </c:pt>
                <c:pt idx="117">
                  <c:v>76</c:v>
                </c:pt>
                <c:pt idx="118">
                  <c:v>72</c:v>
                </c:pt>
                <c:pt idx="119">
                  <c:v>81</c:v>
                </c:pt>
                <c:pt idx="12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7-48C4-A2C7-A9190BBD7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PolCount!$M$4</c:f>
              <c:strCache>
                <c:ptCount val="1"/>
                <c:pt idx="0">
                  <c:v>7 Day Average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PolCount!$M$5:$M$125</c:f>
              <c:numCache>
                <c:formatCode>#,##0</c:formatCode>
                <c:ptCount val="121"/>
                <c:pt idx="6">
                  <c:v>106.85714285714286</c:v>
                </c:pt>
                <c:pt idx="7">
                  <c:v>105.71428571428571</c:v>
                </c:pt>
                <c:pt idx="8">
                  <c:v>109.28571428571429</c:v>
                </c:pt>
                <c:pt idx="9">
                  <c:v>110.57142857142857</c:v>
                </c:pt>
                <c:pt idx="10">
                  <c:v>110.28571428571429</c:v>
                </c:pt>
                <c:pt idx="11">
                  <c:v>118.14285714285714</c:v>
                </c:pt>
                <c:pt idx="12">
                  <c:v>120.85714285714286</c:v>
                </c:pt>
                <c:pt idx="13">
                  <c:v>129.14285714285714</c:v>
                </c:pt>
                <c:pt idx="14">
                  <c:v>141.57142857142858</c:v>
                </c:pt>
                <c:pt idx="15">
                  <c:v>137.42857142857142</c:v>
                </c:pt>
                <c:pt idx="16">
                  <c:v>138</c:v>
                </c:pt>
                <c:pt idx="17">
                  <c:v>140.42857142857142</c:v>
                </c:pt>
                <c:pt idx="18">
                  <c:v>131.85714285714286</c:v>
                </c:pt>
                <c:pt idx="19">
                  <c:v>130.85714285714286</c:v>
                </c:pt>
                <c:pt idx="20">
                  <c:v>123.28571428571429</c:v>
                </c:pt>
                <c:pt idx="21">
                  <c:v>108.28571428571429</c:v>
                </c:pt>
                <c:pt idx="22">
                  <c:v>105.71428571428571</c:v>
                </c:pt>
                <c:pt idx="23">
                  <c:v>106.71428571428571</c:v>
                </c:pt>
                <c:pt idx="24">
                  <c:v>102.28571428571429</c:v>
                </c:pt>
                <c:pt idx="25">
                  <c:v>106.57142857142857</c:v>
                </c:pt>
                <c:pt idx="26">
                  <c:v>104</c:v>
                </c:pt>
                <c:pt idx="27">
                  <c:v>103.42857142857143</c:v>
                </c:pt>
                <c:pt idx="28">
                  <c:v>106.71428571428571</c:v>
                </c:pt>
                <c:pt idx="29">
                  <c:v>106.71428571428571</c:v>
                </c:pt>
                <c:pt idx="30">
                  <c:v>101.57142857142857</c:v>
                </c:pt>
                <c:pt idx="31">
                  <c:v>101</c:v>
                </c:pt>
                <c:pt idx="32">
                  <c:v>97.142857142857139</c:v>
                </c:pt>
                <c:pt idx="33">
                  <c:v>98.857142857142861</c:v>
                </c:pt>
                <c:pt idx="34">
                  <c:v>97</c:v>
                </c:pt>
                <c:pt idx="35">
                  <c:v>96.285714285714292</c:v>
                </c:pt>
                <c:pt idx="36">
                  <c:v>98.571428571428569</c:v>
                </c:pt>
                <c:pt idx="37">
                  <c:v>100.85714285714286</c:v>
                </c:pt>
                <c:pt idx="38">
                  <c:v>106.14285714285714</c:v>
                </c:pt>
                <c:pt idx="39">
                  <c:v>107</c:v>
                </c:pt>
                <c:pt idx="40">
                  <c:v>106.28571428571429</c:v>
                </c:pt>
                <c:pt idx="41">
                  <c:v>109.85714285714286</c:v>
                </c:pt>
                <c:pt idx="42">
                  <c:v>106.57142857142857</c:v>
                </c:pt>
                <c:pt idx="43">
                  <c:v>112</c:v>
                </c:pt>
                <c:pt idx="44">
                  <c:v>111.71428571428571</c:v>
                </c:pt>
                <c:pt idx="45">
                  <c:v>119.28571428571429</c:v>
                </c:pt>
                <c:pt idx="46">
                  <c:v>122.42857142857143</c:v>
                </c:pt>
                <c:pt idx="47">
                  <c:v>119.85714285714286</c:v>
                </c:pt>
                <c:pt idx="48">
                  <c:v>117.14285714285714</c:v>
                </c:pt>
                <c:pt idx="49">
                  <c:v>120</c:v>
                </c:pt>
                <c:pt idx="50">
                  <c:v>111.57142857142857</c:v>
                </c:pt>
                <c:pt idx="51">
                  <c:v>113.14285714285714</c:v>
                </c:pt>
                <c:pt idx="52">
                  <c:v>100.85714285714286</c:v>
                </c:pt>
                <c:pt idx="53">
                  <c:v>96.857142857142861</c:v>
                </c:pt>
                <c:pt idx="54">
                  <c:v>100.57142857142857</c:v>
                </c:pt>
                <c:pt idx="55">
                  <c:v>99.857142857142861</c:v>
                </c:pt>
                <c:pt idx="56">
                  <c:v>100.14285714285714</c:v>
                </c:pt>
                <c:pt idx="57">
                  <c:v>100.42857142857143</c:v>
                </c:pt>
                <c:pt idx="58">
                  <c:v>98.428571428571431</c:v>
                </c:pt>
                <c:pt idx="59">
                  <c:v>98.571428571428569</c:v>
                </c:pt>
                <c:pt idx="60">
                  <c:v>98.571428571428569</c:v>
                </c:pt>
                <c:pt idx="61">
                  <c:v>94.857142857142861</c:v>
                </c:pt>
                <c:pt idx="62">
                  <c:v>95.428571428571431</c:v>
                </c:pt>
                <c:pt idx="63">
                  <c:v>90.857142857142861</c:v>
                </c:pt>
                <c:pt idx="64">
                  <c:v>89.428571428571431</c:v>
                </c:pt>
                <c:pt idx="65">
                  <c:v>88</c:v>
                </c:pt>
                <c:pt idx="66">
                  <c:v>87.571428571428569</c:v>
                </c:pt>
                <c:pt idx="67">
                  <c:v>87.857142857142861</c:v>
                </c:pt>
                <c:pt idx="68">
                  <c:v>89.142857142857139</c:v>
                </c:pt>
                <c:pt idx="69">
                  <c:v>91.428571428571431</c:v>
                </c:pt>
                <c:pt idx="70">
                  <c:v>93.571428571428569</c:v>
                </c:pt>
                <c:pt idx="71">
                  <c:v>96.714285714285708</c:v>
                </c:pt>
                <c:pt idx="72">
                  <c:v>97.142857142857139</c:v>
                </c:pt>
                <c:pt idx="73">
                  <c:v>99.142857142857139</c:v>
                </c:pt>
                <c:pt idx="74">
                  <c:v>106.42857142857143</c:v>
                </c:pt>
                <c:pt idx="75">
                  <c:v>118.85714285714286</c:v>
                </c:pt>
                <c:pt idx="76">
                  <c:v>117.42857142857143</c:v>
                </c:pt>
                <c:pt idx="77">
                  <c:v>114.85714285714286</c:v>
                </c:pt>
                <c:pt idx="78">
                  <c:v>111.85714285714286</c:v>
                </c:pt>
                <c:pt idx="79">
                  <c:v>114.28571428571429</c:v>
                </c:pt>
                <c:pt idx="80">
                  <c:v>114.42857142857143</c:v>
                </c:pt>
                <c:pt idx="81">
                  <c:v>107.71428571428571</c:v>
                </c:pt>
                <c:pt idx="82">
                  <c:v>95.857142857142861</c:v>
                </c:pt>
                <c:pt idx="83">
                  <c:v>93.285714285714292</c:v>
                </c:pt>
                <c:pt idx="84">
                  <c:v>96.571428571428569</c:v>
                </c:pt>
                <c:pt idx="85">
                  <c:v>97.285714285714292</c:v>
                </c:pt>
                <c:pt idx="86">
                  <c:v>91.285714285714292</c:v>
                </c:pt>
                <c:pt idx="87">
                  <c:v>89.285714285714292</c:v>
                </c:pt>
                <c:pt idx="88">
                  <c:v>90</c:v>
                </c:pt>
                <c:pt idx="89">
                  <c:v>90.428571428571431</c:v>
                </c:pt>
                <c:pt idx="90">
                  <c:v>89.285714285714292</c:v>
                </c:pt>
                <c:pt idx="91">
                  <c:v>84.857142857142861</c:v>
                </c:pt>
                <c:pt idx="92">
                  <c:v>83.857142857142861</c:v>
                </c:pt>
                <c:pt idx="93">
                  <c:v>83.571428571428569</c:v>
                </c:pt>
                <c:pt idx="94">
                  <c:v>81.714285714285708</c:v>
                </c:pt>
                <c:pt idx="95">
                  <c:v>77.142857142857139</c:v>
                </c:pt>
                <c:pt idx="96">
                  <c:v>75.142857142857139</c:v>
                </c:pt>
                <c:pt idx="97">
                  <c:v>76.285714285714292</c:v>
                </c:pt>
                <c:pt idx="98">
                  <c:v>80</c:v>
                </c:pt>
                <c:pt idx="99">
                  <c:v>81.285714285714292</c:v>
                </c:pt>
                <c:pt idx="100">
                  <c:v>85.857142857142861</c:v>
                </c:pt>
                <c:pt idx="101">
                  <c:v>86.285714285714292</c:v>
                </c:pt>
                <c:pt idx="102">
                  <c:v>89.285714285714292</c:v>
                </c:pt>
                <c:pt idx="103">
                  <c:v>88.142857142857139</c:v>
                </c:pt>
                <c:pt idx="104">
                  <c:v>88.571428571428569</c:v>
                </c:pt>
                <c:pt idx="105">
                  <c:v>88.857142857142861</c:v>
                </c:pt>
                <c:pt idx="106">
                  <c:v>96.571428571428569</c:v>
                </c:pt>
                <c:pt idx="107">
                  <c:v>92.571428571428569</c:v>
                </c:pt>
                <c:pt idx="108">
                  <c:v>92.571428571428569</c:v>
                </c:pt>
                <c:pt idx="109">
                  <c:v>91.428571428571431</c:v>
                </c:pt>
                <c:pt idx="110">
                  <c:v>88.714285714285708</c:v>
                </c:pt>
                <c:pt idx="111">
                  <c:v>85.714285714285708</c:v>
                </c:pt>
                <c:pt idx="112">
                  <c:v>81</c:v>
                </c:pt>
                <c:pt idx="113">
                  <c:v>69.285714285714292</c:v>
                </c:pt>
                <c:pt idx="114">
                  <c:v>70.428571428571431</c:v>
                </c:pt>
                <c:pt idx="115">
                  <c:v>72</c:v>
                </c:pt>
                <c:pt idx="116">
                  <c:v>72.428571428571431</c:v>
                </c:pt>
                <c:pt idx="117">
                  <c:v>74.857142857142861</c:v>
                </c:pt>
                <c:pt idx="118">
                  <c:v>76.571428571428569</c:v>
                </c:pt>
                <c:pt idx="119">
                  <c:v>79.285714285714292</c:v>
                </c:pt>
                <c:pt idx="120">
                  <c:v>82.714285714285708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7-48C4-A2C7-A9190BBD7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NWP!$K$4</c:f>
              <c:strCache>
                <c:ptCount val="1"/>
                <c:pt idx="0">
                  <c:v>NWP (Boom Annual)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NWP!$K$5:$K$125</c:f>
              <c:numCache>
                <c:formatCode>#,##0</c:formatCode>
                <c:ptCount val="121"/>
                <c:pt idx="0">
                  <c:v>13881.01571417</c:v>
                </c:pt>
                <c:pt idx="1">
                  <c:v>23846.045357200001</c:v>
                </c:pt>
                <c:pt idx="2">
                  <c:v>24075.388571430001</c:v>
                </c:pt>
                <c:pt idx="3">
                  <c:v>20173.075000009998</c:v>
                </c:pt>
                <c:pt idx="4">
                  <c:v>15484.908571469998</c:v>
                </c:pt>
                <c:pt idx="5">
                  <c:v>20845.07607141</c:v>
                </c:pt>
                <c:pt idx="6">
                  <c:v>23989.985714190003</c:v>
                </c:pt>
                <c:pt idx="7">
                  <c:v>39968.036071459996</c:v>
                </c:pt>
                <c:pt idx="8">
                  <c:v>30410.562142870003</c:v>
                </c:pt>
                <c:pt idx="9">
                  <c:v>22267.151428630001</c:v>
                </c:pt>
                <c:pt idx="10">
                  <c:v>30206.426428509996</c:v>
                </c:pt>
                <c:pt idx="11">
                  <c:v>24486.856785669996</c:v>
                </c:pt>
                <c:pt idx="12">
                  <c:v>24406.344642759999</c:v>
                </c:pt>
                <c:pt idx="13">
                  <c:v>28805.87214281</c:v>
                </c:pt>
                <c:pt idx="14">
                  <c:v>62855.279285670003</c:v>
                </c:pt>
                <c:pt idx="15">
                  <c:v>23053.931071409999</c:v>
                </c:pt>
                <c:pt idx="16">
                  <c:v>28162.102857200003</c:v>
                </c:pt>
                <c:pt idx="17">
                  <c:v>29690.128571460002</c:v>
                </c:pt>
                <c:pt idx="18">
                  <c:v>35848.903571250004</c:v>
                </c:pt>
                <c:pt idx="19">
                  <c:v>27129.235357109996</c:v>
                </c:pt>
                <c:pt idx="20">
                  <c:v>23823.607857180003</c:v>
                </c:pt>
                <c:pt idx="21">
                  <c:v>17480.275357090002</c:v>
                </c:pt>
                <c:pt idx="22">
                  <c:v>24907.374642760002</c:v>
                </c:pt>
                <c:pt idx="23">
                  <c:v>43775.538928739996</c:v>
                </c:pt>
                <c:pt idx="24">
                  <c:v>24904.207857090001</c:v>
                </c:pt>
                <c:pt idx="25">
                  <c:v>25851.8467857</c:v>
                </c:pt>
                <c:pt idx="26">
                  <c:v>29182.189642849997</c:v>
                </c:pt>
                <c:pt idx="27">
                  <c:v>20220.786428520001</c:v>
                </c:pt>
                <c:pt idx="28">
                  <c:v>31660.425714199999</c:v>
                </c:pt>
                <c:pt idx="29">
                  <c:v>17368.020714279999</c:v>
                </c:pt>
                <c:pt idx="30">
                  <c:v>16728.077142900001</c:v>
                </c:pt>
                <c:pt idx="31">
                  <c:v>22622.40321434</c:v>
                </c:pt>
                <c:pt idx="32">
                  <c:v>22405.278214369999</c:v>
                </c:pt>
                <c:pt idx="33">
                  <c:v>25352.0171429</c:v>
                </c:pt>
                <c:pt idx="34">
                  <c:v>21849.607857110001</c:v>
                </c:pt>
                <c:pt idx="35">
                  <c:v>25089.443571340002</c:v>
                </c:pt>
                <c:pt idx="36">
                  <c:v>26060.122142769997</c:v>
                </c:pt>
                <c:pt idx="37">
                  <c:v>36253.257142879993</c:v>
                </c:pt>
                <c:pt idx="38">
                  <c:v>33655.579285690001</c:v>
                </c:pt>
                <c:pt idx="39">
                  <c:v>21199.574642949996</c:v>
                </c:pt>
                <c:pt idx="40">
                  <c:v>21229.623214400002</c:v>
                </c:pt>
                <c:pt idx="41">
                  <c:v>23036.944999980005</c:v>
                </c:pt>
                <c:pt idx="42">
                  <c:v>20021.392500020003</c:v>
                </c:pt>
                <c:pt idx="43">
                  <c:v>18917.789999989996</c:v>
                </c:pt>
                <c:pt idx="44">
                  <c:v>31358.727142810003</c:v>
                </c:pt>
                <c:pt idx="45">
                  <c:v>39868.464285750008</c:v>
                </c:pt>
                <c:pt idx="46">
                  <c:v>20895.423214159997</c:v>
                </c:pt>
                <c:pt idx="47">
                  <c:v>25364.930714369999</c:v>
                </c:pt>
                <c:pt idx="48">
                  <c:v>24526.612857120002</c:v>
                </c:pt>
                <c:pt idx="49">
                  <c:v>20292.733214309999</c:v>
                </c:pt>
                <c:pt idx="50">
                  <c:v>13679.98642868</c:v>
                </c:pt>
                <c:pt idx="51">
                  <c:v>27563.019285709997</c:v>
                </c:pt>
                <c:pt idx="52">
                  <c:v>19407.788928639999</c:v>
                </c:pt>
                <c:pt idx="53">
                  <c:v>20581.70750008</c:v>
                </c:pt>
                <c:pt idx="54">
                  <c:v>34582.872142969994</c:v>
                </c:pt>
                <c:pt idx="55">
                  <c:v>24765.858928529997</c:v>
                </c:pt>
                <c:pt idx="56">
                  <c:v>16539.234285750001</c:v>
                </c:pt>
                <c:pt idx="57">
                  <c:v>14351.198214360002</c:v>
                </c:pt>
                <c:pt idx="58">
                  <c:v>13693.807142909998</c:v>
                </c:pt>
                <c:pt idx="59">
                  <c:v>26891.21428579</c:v>
                </c:pt>
                <c:pt idx="60">
                  <c:v>20055.328928440002</c:v>
                </c:pt>
                <c:pt idx="61">
                  <c:v>20334.760357220002</c:v>
                </c:pt>
                <c:pt idx="62">
                  <c:v>25936.89571434</c:v>
                </c:pt>
                <c:pt idx="63">
                  <c:v>28923.841785679997</c:v>
                </c:pt>
                <c:pt idx="64">
                  <c:v>21634.69249999</c:v>
                </c:pt>
                <c:pt idx="65">
                  <c:v>21301.394999970002</c:v>
                </c:pt>
                <c:pt idx="66">
                  <c:v>18059.93571428</c:v>
                </c:pt>
                <c:pt idx="67">
                  <c:v>23823.225714389999</c:v>
                </c:pt>
                <c:pt idx="68">
                  <c:v>17517.8446429</c:v>
                </c:pt>
                <c:pt idx="69">
                  <c:v>28096.50678562</c:v>
                </c:pt>
                <c:pt idx="70">
                  <c:v>28981.228928479999</c:v>
                </c:pt>
                <c:pt idx="71">
                  <c:v>29779.64000001</c:v>
                </c:pt>
                <c:pt idx="72">
                  <c:v>14830.389642849997</c:v>
                </c:pt>
                <c:pt idx="73">
                  <c:v>21608.912499910002</c:v>
                </c:pt>
                <c:pt idx="74">
                  <c:v>36330.931428599994</c:v>
                </c:pt>
                <c:pt idx="75">
                  <c:v>42593.627499859998</c:v>
                </c:pt>
                <c:pt idx="76">
                  <c:v>15913.887500060002</c:v>
                </c:pt>
                <c:pt idx="77">
                  <c:v>34591.240357300005</c:v>
                </c:pt>
                <c:pt idx="78">
                  <c:v>27923.874285620001</c:v>
                </c:pt>
                <c:pt idx="79">
                  <c:v>29496.124642899998</c:v>
                </c:pt>
                <c:pt idx="80">
                  <c:v>21504.911071430004</c:v>
                </c:pt>
                <c:pt idx="81">
                  <c:v>34334.98178586</c:v>
                </c:pt>
                <c:pt idx="82">
                  <c:v>29019.8914286</c:v>
                </c:pt>
                <c:pt idx="83">
                  <c:v>17495.921785800001</c:v>
                </c:pt>
                <c:pt idx="84">
                  <c:v>20011.789999989996</c:v>
                </c:pt>
                <c:pt idx="85">
                  <c:v>23363.071071509999</c:v>
                </c:pt>
                <c:pt idx="86">
                  <c:v>27156.557857079999</c:v>
                </c:pt>
                <c:pt idx="87">
                  <c:v>13261.52249997</c:v>
                </c:pt>
                <c:pt idx="88">
                  <c:v>19970.13249996</c:v>
                </c:pt>
                <c:pt idx="89">
                  <c:v>25298.97285717</c:v>
                </c:pt>
                <c:pt idx="90">
                  <c:v>24641.120357210002</c:v>
                </c:pt>
                <c:pt idx="91">
                  <c:v>20564.987856990003</c:v>
                </c:pt>
                <c:pt idx="92">
                  <c:v>16883.837500000001</c:v>
                </c:pt>
                <c:pt idx="93">
                  <c:v>15589.502142920001</c:v>
                </c:pt>
                <c:pt idx="94">
                  <c:v>15034.320714299998</c:v>
                </c:pt>
                <c:pt idx="95">
                  <c:v>23508.07392857</c:v>
                </c:pt>
                <c:pt idx="96">
                  <c:v>26963.259999939997</c:v>
                </c:pt>
                <c:pt idx="97">
                  <c:v>21324.791428709999</c:v>
                </c:pt>
                <c:pt idx="98">
                  <c:v>27084.134285619999</c:v>
                </c:pt>
                <c:pt idx="99">
                  <c:v>32764.009285600001</c:v>
                </c:pt>
                <c:pt idx="100">
                  <c:v>10971.633214310001</c:v>
                </c:pt>
                <c:pt idx="101">
                  <c:v>17334.11071433</c:v>
                </c:pt>
                <c:pt idx="102">
                  <c:v>17706.333571409999</c:v>
                </c:pt>
                <c:pt idx="103">
                  <c:v>15354.188214379999</c:v>
                </c:pt>
                <c:pt idx="104">
                  <c:v>11132.589285759999</c:v>
                </c:pt>
                <c:pt idx="105">
                  <c:v>21581.154285710003</c:v>
                </c:pt>
                <c:pt idx="106">
                  <c:v>33731.768928649995</c:v>
                </c:pt>
                <c:pt idx="107">
                  <c:v>13283.696071410001</c:v>
                </c:pt>
                <c:pt idx="108">
                  <c:v>16423.028571319999</c:v>
                </c:pt>
                <c:pt idx="109">
                  <c:v>24840.281071400001</c:v>
                </c:pt>
                <c:pt idx="110">
                  <c:v>18761.60142848</c:v>
                </c:pt>
                <c:pt idx="111">
                  <c:v>10799.563214350001</c:v>
                </c:pt>
                <c:pt idx="112">
                  <c:v>15253.732857039999</c:v>
                </c:pt>
                <c:pt idx="113">
                  <c:v>29770.896428550001</c:v>
                </c:pt>
                <c:pt idx="114">
                  <c:v>14482.81500011</c:v>
                </c:pt>
                <c:pt idx="115">
                  <c:v>16371.362499910001</c:v>
                </c:pt>
                <c:pt idx="116">
                  <c:v>29058.888214250001</c:v>
                </c:pt>
                <c:pt idx="117">
                  <c:v>24141.609285609997</c:v>
                </c:pt>
                <c:pt idx="118">
                  <c:v>18931.593571409998</c:v>
                </c:pt>
                <c:pt idx="119">
                  <c:v>20682.745357200001</c:v>
                </c:pt>
                <c:pt idx="120">
                  <c:v>21091.681071490002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072-44E9-A16F-6BB321154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NWP!$L$4</c:f>
              <c:strCache>
                <c:ptCount val="1"/>
                <c:pt idx="0">
                  <c:v>NWP - 7 Day Average (Boom Annual)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NWP!$L$5:$L$125</c:f>
              <c:numCache>
                <c:formatCode>#,##0</c:formatCode>
                <c:ptCount val="121"/>
                <c:pt idx="6">
                  <c:v>20327.927857125713</c:v>
                </c:pt>
                <c:pt idx="7">
                  <c:v>24054.645051024283</c:v>
                </c:pt>
                <c:pt idx="8">
                  <c:v>24992.433163262856</c:v>
                </c:pt>
                <c:pt idx="9">
                  <c:v>24734.113571434285</c:v>
                </c:pt>
                <c:pt idx="10">
                  <c:v>26167.449489791423</c:v>
                </c:pt>
                <c:pt idx="11">
                  <c:v>27453.442091819998</c:v>
                </c:pt>
                <c:pt idx="12">
                  <c:v>27962.194744870001</c:v>
                </c:pt>
                <c:pt idx="13">
                  <c:v>28650.178520387144</c:v>
                </c:pt>
                <c:pt idx="14">
                  <c:v>31919.784693845715</c:v>
                </c:pt>
                <c:pt idx="15">
                  <c:v>30868.837397922853</c:v>
                </c:pt>
                <c:pt idx="16">
                  <c:v>31710.973316289997</c:v>
                </c:pt>
                <c:pt idx="17">
                  <c:v>31637.216479568568</c:v>
                </c:pt>
                <c:pt idx="18">
                  <c:v>33260.366020365713</c:v>
                </c:pt>
                <c:pt idx="19">
                  <c:v>33649.350408129998</c:v>
                </c:pt>
                <c:pt idx="20">
                  <c:v>32937.598367325721</c:v>
                </c:pt>
                <c:pt idx="21">
                  <c:v>26455.454948957144</c:v>
                </c:pt>
                <c:pt idx="22">
                  <c:v>26720.232602007141</c:v>
                </c:pt>
                <c:pt idx="23">
                  <c:v>28950.723469369997</c:v>
                </c:pt>
                <c:pt idx="24">
                  <c:v>28267.020510174283</c:v>
                </c:pt>
                <c:pt idx="25">
                  <c:v>26838.869540809999</c:v>
                </c:pt>
                <c:pt idx="26">
                  <c:v>27132.148724487142</c:v>
                </c:pt>
                <c:pt idx="27">
                  <c:v>26617.459948964282</c:v>
                </c:pt>
                <c:pt idx="28">
                  <c:v>28643.195714265716</c:v>
                </c:pt>
                <c:pt idx="29">
                  <c:v>27566.14515305428</c:v>
                </c:pt>
                <c:pt idx="30">
                  <c:v>23702.222040791425</c:v>
                </c:pt>
                <c:pt idx="31">
                  <c:v>23376.249948970002</c:v>
                </c:pt>
                <c:pt idx="32">
                  <c:v>22883.88301020857</c:v>
                </c:pt>
                <c:pt idx="33">
                  <c:v>22336.715510215716</c:v>
                </c:pt>
                <c:pt idx="34">
                  <c:v>22569.404285728575</c:v>
                </c:pt>
                <c:pt idx="35">
                  <c:v>21630.692551034288</c:v>
                </c:pt>
                <c:pt idx="36">
                  <c:v>22872.421326532862</c:v>
                </c:pt>
                <c:pt idx="37">
                  <c:v>25661.732755101431</c:v>
                </c:pt>
                <c:pt idx="38">
                  <c:v>27237.900765294286</c:v>
                </c:pt>
                <c:pt idx="39">
                  <c:v>27065.657397948573</c:v>
                </c:pt>
                <c:pt idx="40">
                  <c:v>26476.743979591429</c:v>
                </c:pt>
                <c:pt idx="41">
                  <c:v>26646.36357143</c:v>
                </c:pt>
                <c:pt idx="42">
                  <c:v>25922.356275527145</c:v>
                </c:pt>
                <c:pt idx="43">
                  <c:v>24902.023112272862</c:v>
                </c:pt>
                <c:pt idx="44">
                  <c:v>24202.804540834291</c:v>
                </c:pt>
                <c:pt idx="45">
                  <c:v>25090.359540842855</c:v>
                </c:pt>
                <c:pt idx="46">
                  <c:v>25046.909336730001</c:v>
                </c:pt>
                <c:pt idx="47">
                  <c:v>25637.667551011429</c:v>
                </c:pt>
                <c:pt idx="48">
                  <c:v>25850.477244888574</c:v>
                </c:pt>
                <c:pt idx="49">
                  <c:v>25889.240204072852</c:v>
                </c:pt>
                <c:pt idx="50">
                  <c:v>25140.98255102857</c:v>
                </c:pt>
                <c:pt idx="51">
                  <c:v>24598.738571442856</c:v>
                </c:pt>
                <c:pt idx="52">
                  <c:v>21675.784948998567</c:v>
                </c:pt>
                <c:pt idx="53">
                  <c:v>21630.968418415716</c:v>
                </c:pt>
                <c:pt idx="54">
                  <c:v>22947.817193930001</c:v>
                </c:pt>
                <c:pt idx="55">
                  <c:v>22981.995204131428</c:v>
                </c:pt>
                <c:pt idx="56">
                  <c:v>22445.781071479993</c:v>
                </c:pt>
                <c:pt idx="57">
                  <c:v>22541.66846943428</c:v>
                </c:pt>
                <c:pt idx="58">
                  <c:v>20560.352449034286</c:v>
                </c:pt>
                <c:pt idx="59">
                  <c:v>21629.413214341424</c:v>
                </c:pt>
                <c:pt idx="60">
                  <c:v>21554.216275535717</c:v>
                </c:pt>
                <c:pt idx="61">
                  <c:v>19518.771734714283</c:v>
                </c:pt>
                <c:pt idx="62">
                  <c:v>19686.062704115717</c:v>
                </c:pt>
                <c:pt idx="63">
                  <c:v>21455.292346962855</c:v>
                </c:pt>
                <c:pt idx="64">
                  <c:v>22495.791530624287</c:v>
                </c:pt>
                <c:pt idx="65">
                  <c:v>23582.589795918575</c:v>
                </c:pt>
                <c:pt idx="66">
                  <c:v>22320.978571417141</c:v>
                </c:pt>
                <c:pt idx="67">
                  <c:v>22859.249540838569</c:v>
                </c:pt>
                <c:pt idx="68">
                  <c:v>22456.833010221428</c:v>
                </c:pt>
                <c:pt idx="69">
                  <c:v>22765.348877547141</c:v>
                </c:pt>
                <c:pt idx="70">
                  <c:v>22773.547040804286</c:v>
                </c:pt>
                <c:pt idx="71">
                  <c:v>23937.110969378573</c:v>
                </c:pt>
                <c:pt idx="72">
                  <c:v>23012.681632647142</c:v>
                </c:pt>
                <c:pt idx="73">
                  <c:v>23519.678316308567</c:v>
                </c:pt>
                <c:pt idx="74">
                  <c:v>25306.493418338567</c:v>
                </c:pt>
                <c:pt idx="75">
                  <c:v>28888.748112189998</c:v>
                </c:pt>
                <c:pt idx="76">
                  <c:v>27148.373928538571</c:v>
                </c:pt>
                <c:pt idx="77">
                  <c:v>27949.80413265571</c:v>
                </c:pt>
                <c:pt idx="78">
                  <c:v>27684.694744885717</c:v>
                </c:pt>
                <c:pt idx="79">
                  <c:v>29779.799744892855</c:v>
                </c:pt>
                <c:pt idx="80">
                  <c:v>29764.942397967137</c:v>
                </c:pt>
                <c:pt idx="81">
                  <c:v>29479.806734718568</c:v>
                </c:pt>
                <c:pt idx="82">
                  <c:v>27540.701581681431</c:v>
                </c:pt>
                <c:pt idx="83">
                  <c:v>27766.706479644286</c:v>
                </c:pt>
                <c:pt idx="84">
                  <c:v>25683.927857171428</c:v>
                </c:pt>
                <c:pt idx="85">
                  <c:v>25032.38454087</c:v>
                </c:pt>
                <c:pt idx="86">
                  <c:v>24698.160714324291</c:v>
                </c:pt>
                <c:pt idx="87">
                  <c:v>23520.533775544285</c:v>
                </c:pt>
                <c:pt idx="88">
                  <c:v>21468.412448987139</c:v>
                </c:pt>
                <c:pt idx="89">
                  <c:v>20936.852653068574</c:v>
                </c:pt>
                <c:pt idx="90">
                  <c:v>21957.595306127139</c:v>
                </c:pt>
                <c:pt idx="91">
                  <c:v>22036.623571412852</c:v>
                </c:pt>
                <c:pt idx="92">
                  <c:v>21111.018775482858</c:v>
                </c:pt>
                <c:pt idx="93">
                  <c:v>19458.582244888577</c:v>
                </c:pt>
                <c:pt idx="94">
                  <c:v>19711.839132649999</c:v>
                </c:pt>
                <c:pt idx="95">
                  <c:v>20217.259336737148</c:v>
                </c:pt>
                <c:pt idx="96">
                  <c:v>20455.014642847145</c:v>
                </c:pt>
                <c:pt idx="97">
                  <c:v>19981.253367347144</c:v>
                </c:pt>
                <c:pt idx="98">
                  <c:v>20912.560000008572</c:v>
                </c:pt>
                <c:pt idx="99">
                  <c:v>23181.155969380001</c:v>
                </c:pt>
                <c:pt idx="100">
                  <c:v>22521.460408150004</c:v>
                </c:pt>
                <c:pt idx="101">
                  <c:v>22850.001836725711</c:v>
                </c:pt>
                <c:pt idx="102">
                  <c:v>22021.181785702855</c:v>
                </c:pt>
                <c:pt idx="103">
                  <c:v>20362.742959194286</c:v>
                </c:pt>
                <c:pt idx="104">
                  <c:v>18906.714081630002</c:v>
                </c:pt>
                <c:pt idx="105">
                  <c:v>18120.574081642855</c:v>
                </c:pt>
                <c:pt idx="106">
                  <c:v>18258.825459221429</c:v>
                </c:pt>
                <c:pt idx="107">
                  <c:v>18589.120153092856</c:v>
                </c:pt>
                <c:pt idx="108">
                  <c:v>18458.965561234283</c:v>
                </c:pt>
                <c:pt idx="109">
                  <c:v>19478.100918375712</c:v>
                </c:pt>
                <c:pt idx="110">
                  <c:v>19964.874234675717</c:v>
                </c:pt>
                <c:pt idx="111">
                  <c:v>19917.299081617144</c:v>
                </c:pt>
                <c:pt idx="112">
                  <c:v>19013.381734664286</c:v>
                </c:pt>
                <c:pt idx="113">
                  <c:v>18447.542806078571</c:v>
                </c:pt>
                <c:pt idx="114">
                  <c:v>18618.845510178569</c:v>
                </c:pt>
                <c:pt idx="115">
                  <c:v>18611.464642834286</c:v>
                </c:pt>
                <c:pt idx="116">
                  <c:v>19214.12280609857</c:v>
                </c:pt>
                <c:pt idx="117">
                  <c:v>19982.695357117143</c:v>
                </c:pt>
                <c:pt idx="118">
                  <c:v>21144.413979554283</c:v>
                </c:pt>
                <c:pt idx="119">
                  <c:v>21919.987193862857</c:v>
                </c:pt>
                <c:pt idx="120">
                  <c:v>20680.099285711425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72-44E9-A16F-6BB32115442C}"/>
            </c:ext>
          </c:extLst>
        </c:ser>
        <c:ser>
          <c:idx val="4"/>
          <c:order val="4"/>
          <c:tx>
            <c:strRef>
              <c:f>NWP!$O$4</c:f>
              <c:strCache>
                <c:ptCount val="1"/>
                <c:pt idx="0">
                  <c:v>Plan (Boom Annual)</c:v>
                </c:pt>
              </c:strCache>
              <c:extLst xmlns:c15="http://schemas.microsoft.com/office/drawing/2012/chart"/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  <c:extLst xmlns:c15="http://schemas.microsoft.com/office/drawing/2012/chart"/>
            </c:numRef>
          </c:cat>
          <c:val>
            <c:numRef>
              <c:f>NWP!$O$5:$O$125</c:f>
              <c:numCache>
                <c:formatCode>#,##0</c:formatCode>
                <c:ptCount val="121"/>
                <c:pt idx="0">
                  <c:v>24435.545048079959</c:v>
                </c:pt>
                <c:pt idx="1">
                  <c:v>24435.545048079959</c:v>
                </c:pt>
                <c:pt idx="2">
                  <c:v>24435.545048079959</c:v>
                </c:pt>
                <c:pt idx="3">
                  <c:v>24435.545048079959</c:v>
                </c:pt>
                <c:pt idx="4">
                  <c:v>24435.545048079959</c:v>
                </c:pt>
                <c:pt idx="5">
                  <c:v>24435.545048079959</c:v>
                </c:pt>
                <c:pt idx="6">
                  <c:v>24435.545048079959</c:v>
                </c:pt>
                <c:pt idx="7">
                  <c:v>24435.545048079959</c:v>
                </c:pt>
                <c:pt idx="8">
                  <c:v>24435.545048079959</c:v>
                </c:pt>
                <c:pt idx="9">
                  <c:v>24435.545048079959</c:v>
                </c:pt>
                <c:pt idx="10">
                  <c:v>24435.545048079959</c:v>
                </c:pt>
                <c:pt idx="11">
                  <c:v>24435.545048079959</c:v>
                </c:pt>
                <c:pt idx="12">
                  <c:v>24435.545048079959</c:v>
                </c:pt>
                <c:pt idx="13">
                  <c:v>24435.545048079959</c:v>
                </c:pt>
                <c:pt idx="14">
                  <c:v>24577.845032460296</c:v>
                </c:pt>
                <c:pt idx="15">
                  <c:v>24577.845032460296</c:v>
                </c:pt>
                <c:pt idx="16">
                  <c:v>24577.845032460296</c:v>
                </c:pt>
                <c:pt idx="17">
                  <c:v>24577.845032460296</c:v>
                </c:pt>
                <c:pt idx="18">
                  <c:v>24577.845032460296</c:v>
                </c:pt>
                <c:pt idx="19">
                  <c:v>24577.845032460296</c:v>
                </c:pt>
                <c:pt idx="20">
                  <c:v>24577.845032460296</c:v>
                </c:pt>
                <c:pt idx="21">
                  <c:v>24577.845032460296</c:v>
                </c:pt>
                <c:pt idx="22">
                  <c:v>24577.845032460296</c:v>
                </c:pt>
                <c:pt idx="23">
                  <c:v>24577.845032460296</c:v>
                </c:pt>
                <c:pt idx="24">
                  <c:v>24577.845032460296</c:v>
                </c:pt>
                <c:pt idx="25">
                  <c:v>24577.845032460296</c:v>
                </c:pt>
                <c:pt idx="26">
                  <c:v>24577.845032460296</c:v>
                </c:pt>
                <c:pt idx="27">
                  <c:v>24577.845032460296</c:v>
                </c:pt>
                <c:pt idx="28">
                  <c:v>24577.845032460296</c:v>
                </c:pt>
                <c:pt idx="29">
                  <c:v>24577.845032460296</c:v>
                </c:pt>
                <c:pt idx="30">
                  <c:v>24577.845032460296</c:v>
                </c:pt>
                <c:pt idx="31">
                  <c:v>24577.845032460296</c:v>
                </c:pt>
                <c:pt idx="32">
                  <c:v>24577.845032460296</c:v>
                </c:pt>
                <c:pt idx="33">
                  <c:v>24577.845032460296</c:v>
                </c:pt>
                <c:pt idx="34">
                  <c:v>24577.845032460296</c:v>
                </c:pt>
                <c:pt idx="35">
                  <c:v>24577.845032460296</c:v>
                </c:pt>
                <c:pt idx="36">
                  <c:v>24577.845032460296</c:v>
                </c:pt>
                <c:pt idx="37">
                  <c:v>24577.845032460296</c:v>
                </c:pt>
                <c:pt idx="38">
                  <c:v>24577.845032460296</c:v>
                </c:pt>
                <c:pt idx="39">
                  <c:v>24577.845032460296</c:v>
                </c:pt>
                <c:pt idx="40">
                  <c:v>24577.845032460296</c:v>
                </c:pt>
                <c:pt idx="41">
                  <c:v>24577.845032460296</c:v>
                </c:pt>
                <c:pt idx="42">
                  <c:v>24577.845032460296</c:v>
                </c:pt>
                <c:pt idx="43">
                  <c:v>24577.845032460296</c:v>
                </c:pt>
                <c:pt idx="44">
                  <c:v>24577.845032460296</c:v>
                </c:pt>
                <c:pt idx="45">
                  <c:v>25079.37652908657</c:v>
                </c:pt>
                <c:pt idx="46">
                  <c:v>25079.37652908657</c:v>
                </c:pt>
                <c:pt idx="47">
                  <c:v>25079.37652908657</c:v>
                </c:pt>
                <c:pt idx="48">
                  <c:v>25079.37652908657</c:v>
                </c:pt>
                <c:pt idx="49">
                  <c:v>25079.37652908657</c:v>
                </c:pt>
                <c:pt idx="50">
                  <c:v>25079.37652908657</c:v>
                </c:pt>
                <c:pt idx="51">
                  <c:v>25079.37652908657</c:v>
                </c:pt>
                <c:pt idx="52">
                  <c:v>25079.37652908657</c:v>
                </c:pt>
                <c:pt idx="53">
                  <c:v>25079.37652908657</c:v>
                </c:pt>
                <c:pt idx="54">
                  <c:v>25079.37652908657</c:v>
                </c:pt>
                <c:pt idx="55">
                  <c:v>25079.37652908657</c:v>
                </c:pt>
                <c:pt idx="56">
                  <c:v>25079.37652908657</c:v>
                </c:pt>
                <c:pt idx="57">
                  <c:v>25079.37652908657</c:v>
                </c:pt>
                <c:pt idx="58">
                  <c:v>25079.37652908657</c:v>
                </c:pt>
                <c:pt idx="59">
                  <c:v>25079.37652908657</c:v>
                </c:pt>
                <c:pt idx="60">
                  <c:v>25079.37652908657</c:v>
                </c:pt>
                <c:pt idx="61">
                  <c:v>25079.37652908657</c:v>
                </c:pt>
                <c:pt idx="62">
                  <c:v>25079.37652908657</c:v>
                </c:pt>
                <c:pt idx="63">
                  <c:v>25079.37652908657</c:v>
                </c:pt>
                <c:pt idx="64">
                  <c:v>25079.37652908657</c:v>
                </c:pt>
                <c:pt idx="65">
                  <c:v>25079.37652908657</c:v>
                </c:pt>
                <c:pt idx="66">
                  <c:v>25079.37652908657</c:v>
                </c:pt>
                <c:pt idx="67">
                  <c:v>25079.37652908657</c:v>
                </c:pt>
                <c:pt idx="68">
                  <c:v>25079.37652908657</c:v>
                </c:pt>
                <c:pt idx="69">
                  <c:v>25079.37652908657</c:v>
                </c:pt>
                <c:pt idx="70">
                  <c:v>25079.37652908657</c:v>
                </c:pt>
                <c:pt idx="71">
                  <c:v>25079.37652908657</c:v>
                </c:pt>
                <c:pt idx="72">
                  <c:v>25079.37652908657</c:v>
                </c:pt>
                <c:pt idx="73">
                  <c:v>25079.37652908657</c:v>
                </c:pt>
                <c:pt idx="74">
                  <c:v>25079.37652908657</c:v>
                </c:pt>
                <c:pt idx="75">
                  <c:v>25776.841625191042</c:v>
                </c:pt>
                <c:pt idx="76">
                  <c:v>25776.841625191042</c:v>
                </c:pt>
                <c:pt idx="77">
                  <c:v>25776.841625191042</c:v>
                </c:pt>
                <c:pt idx="78">
                  <c:v>25776.841625191042</c:v>
                </c:pt>
                <c:pt idx="79">
                  <c:v>25776.841625191042</c:v>
                </c:pt>
                <c:pt idx="80">
                  <c:v>25776.841625191042</c:v>
                </c:pt>
                <c:pt idx="81">
                  <c:v>25776.841625191042</c:v>
                </c:pt>
                <c:pt idx="82">
                  <c:v>25776.841625191042</c:v>
                </c:pt>
                <c:pt idx="83">
                  <c:v>25776.841625191042</c:v>
                </c:pt>
                <c:pt idx="84">
                  <c:v>25776.841625191042</c:v>
                </c:pt>
                <c:pt idx="85">
                  <c:v>25776.841625191042</c:v>
                </c:pt>
                <c:pt idx="86">
                  <c:v>25776.841625191042</c:v>
                </c:pt>
                <c:pt idx="87">
                  <c:v>25776.841625191042</c:v>
                </c:pt>
                <c:pt idx="88">
                  <c:v>25776.841625191042</c:v>
                </c:pt>
                <c:pt idx="89">
                  <c:v>25776.841625191042</c:v>
                </c:pt>
                <c:pt idx="90">
                  <c:v>25776.841625191042</c:v>
                </c:pt>
                <c:pt idx="91">
                  <c:v>25776.841625191042</c:v>
                </c:pt>
                <c:pt idx="92">
                  <c:v>25776.841625191042</c:v>
                </c:pt>
                <c:pt idx="93">
                  <c:v>25776.841625191042</c:v>
                </c:pt>
                <c:pt idx="94">
                  <c:v>25776.841625191042</c:v>
                </c:pt>
                <c:pt idx="95">
                  <c:v>25776.841625191042</c:v>
                </c:pt>
                <c:pt idx="96">
                  <c:v>25776.841625191042</c:v>
                </c:pt>
                <c:pt idx="97">
                  <c:v>25776.841625191042</c:v>
                </c:pt>
                <c:pt idx="98">
                  <c:v>25776.841625191042</c:v>
                </c:pt>
                <c:pt idx="99">
                  <c:v>25776.841625191042</c:v>
                </c:pt>
                <c:pt idx="100">
                  <c:v>25776.841625191042</c:v>
                </c:pt>
                <c:pt idx="101">
                  <c:v>25776.841625191042</c:v>
                </c:pt>
                <c:pt idx="102">
                  <c:v>25776.841625191042</c:v>
                </c:pt>
                <c:pt idx="103">
                  <c:v>25776.841625191042</c:v>
                </c:pt>
                <c:pt idx="104">
                  <c:v>25776.841625191042</c:v>
                </c:pt>
                <c:pt idx="105">
                  <c:v>25776.841625191042</c:v>
                </c:pt>
                <c:pt idx="106">
                  <c:v>26611.575896303035</c:v>
                </c:pt>
                <c:pt idx="107">
                  <c:v>26611.575896303035</c:v>
                </c:pt>
                <c:pt idx="108">
                  <c:v>26611.575896303035</c:v>
                </c:pt>
                <c:pt idx="109">
                  <c:v>26611.575896303035</c:v>
                </c:pt>
                <c:pt idx="110">
                  <c:v>26611.575896303035</c:v>
                </c:pt>
                <c:pt idx="111">
                  <c:v>26611.575896303035</c:v>
                </c:pt>
                <c:pt idx="112">
                  <c:v>26611.575896303035</c:v>
                </c:pt>
                <c:pt idx="113">
                  <c:v>26611.575896303035</c:v>
                </c:pt>
                <c:pt idx="114">
                  <c:v>26611.575896303035</c:v>
                </c:pt>
                <c:pt idx="115">
                  <c:v>26611.575896303035</c:v>
                </c:pt>
                <c:pt idx="116">
                  <c:v>26611.575896303035</c:v>
                </c:pt>
                <c:pt idx="117">
                  <c:v>26611.575896303035</c:v>
                </c:pt>
                <c:pt idx="118">
                  <c:v>26611.575896303035</c:v>
                </c:pt>
                <c:pt idx="119">
                  <c:v>26611.575896303035</c:v>
                </c:pt>
                <c:pt idx="120">
                  <c:v>26611.575896303035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9-E072-44E9-A16F-6BB321154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/>
      </c:lineChart>
      <c:lineChart>
        <c:grouping val="standard"/>
        <c:varyColors val="0"/>
        <c:ser>
          <c:idx val="2"/>
          <c:order val="2"/>
          <c:tx>
            <c:strRef>
              <c:f>NWP!$M$4</c:f>
              <c:strCache>
                <c:ptCount val="1"/>
                <c:pt idx="0">
                  <c:v>Average NWP (Boom Annual)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NWP!$M$5:$M$125</c:f>
              <c:numCache>
                <c:formatCode>#,##0</c:formatCode>
                <c:ptCount val="121"/>
                <c:pt idx="0">
                  <c:v>867.56348213562501</c:v>
                </c:pt>
                <c:pt idx="1">
                  <c:v>701.35427521176473</c:v>
                </c:pt>
                <c:pt idx="2">
                  <c:v>802.51295238099999</c:v>
                </c:pt>
                <c:pt idx="3">
                  <c:v>775.88750000038453</c:v>
                </c:pt>
                <c:pt idx="4">
                  <c:v>645.20452381124994</c:v>
                </c:pt>
                <c:pt idx="5">
                  <c:v>744.46700255035717</c:v>
                </c:pt>
                <c:pt idx="6">
                  <c:v>856.78520407821441</c:v>
                </c:pt>
                <c:pt idx="7">
                  <c:v>999.20090178649991</c:v>
                </c:pt>
                <c:pt idx="8">
                  <c:v>1086.0915051025002</c:v>
                </c:pt>
                <c:pt idx="9">
                  <c:v>968.13701863608696</c:v>
                </c:pt>
                <c:pt idx="10">
                  <c:v>863.04075510028565</c:v>
                </c:pt>
                <c:pt idx="11">
                  <c:v>816.22855952233317</c:v>
                </c:pt>
                <c:pt idx="12">
                  <c:v>871.65516581285715</c:v>
                </c:pt>
                <c:pt idx="13">
                  <c:v>823.02491836599995</c:v>
                </c:pt>
                <c:pt idx="14">
                  <c:v>849.39566602256764</c:v>
                </c:pt>
                <c:pt idx="15">
                  <c:v>823.35468112178569</c:v>
                </c:pt>
                <c:pt idx="16">
                  <c:v>853.397056278788</c:v>
                </c:pt>
                <c:pt idx="17">
                  <c:v>899.70086580181828</c:v>
                </c:pt>
                <c:pt idx="18">
                  <c:v>1120.2782366015626</c:v>
                </c:pt>
                <c:pt idx="19">
                  <c:v>968.90126275392845</c:v>
                </c:pt>
                <c:pt idx="20">
                  <c:v>850.84313775642863</c:v>
                </c:pt>
                <c:pt idx="21">
                  <c:v>920.01449247842118</c:v>
                </c:pt>
                <c:pt idx="22">
                  <c:v>830.24582142533336</c:v>
                </c:pt>
                <c:pt idx="23">
                  <c:v>1215.9871924649999</c:v>
                </c:pt>
                <c:pt idx="24">
                  <c:v>803.36154377709681</c:v>
                </c:pt>
                <c:pt idx="25">
                  <c:v>1034.0738714280001</c:v>
                </c:pt>
                <c:pt idx="26">
                  <c:v>911.9434263390624</c:v>
                </c:pt>
                <c:pt idx="27">
                  <c:v>748.91801587111115</c:v>
                </c:pt>
                <c:pt idx="28">
                  <c:v>879.45626983888883</c:v>
                </c:pt>
                <c:pt idx="29">
                  <c:v>1157.8680476186667</c:v>
                </c:pt>
                <c:pt idx="30">
                  <c:v>760.36714285909102</c:v>
                </c:pt>
                <c:pt idx="31">
                  <c:v>807.9429719407143</c:v>
                </c:pt>
                <c:pt idx="32">
                  <c:v>800.18850765607135</c:v>
                </c:pt>
                <c:pt idx="33">
                  <c:v>845.06723809666664</c:v>
                </c:pt>
                <c:pt idx="34">
                  <c:v>753.43475369344833</c:v>
                </c:pt>
                <c:pt idx="35">
                  <c:v>896.05155611928581</c:v>
                </c:pt>
                <c:pt idx="36">
                  <c:v>814.37881696156239</c:v>
                </c:pt>
                <c:pt idx="37">
                  <c:v>906.33142857199982</c:v>
                </c:pt>
                <c:pt idx="38">
                  <c:v>862.96357142794875</c:v>
                </c:pt>
                <c:pt idx="39">
                  <c:v>757.12766581964274</c:v>
                </c:pt>
                <c:pt idx="40">
                  <c:v>884.56763393333347</c:v>
                </c:pt>
                <c:pt idx="41">
                  <c:v>853.22018518444463</c:v>
                </c:pt>
                <c:pt idx="42">
                  <c:v>910.06329545545475</c:v>
                </c:pt>
                <c:pt idx="43">
                  <c:v>788.24124999958315</c:v>
                </c:pt>
                <c:pt idx="44">
                  <c:v>847.53316602189193</c:v>
                </c:pt>
                <c:pt idx="45">
                  <c:v>848.26519756914911</c:v>
                </c:pt>
                <c:pt idx="46">
                  <c:v>773.90456348740724</c:v>
                </c:pt>
                <c:pt idx="47">
                  <c:v>1334.9963533878947</c:v>
                </c:pt>
                <c:pt idx="48">
                  <c:v>943.33126373538471</c:v>
                </c:pt>
                <c:pt idx="49">
                  <c:v>724.74047193964282</c:v>
                </c:pt>
                <c:pt idx="50">
                  <c:v>683.99932143399997</c:v>
                </c:pt>
                <c:pt idx="51">
                  <c:v>918.76730952366654</c:v>
                </c:pt>
                <c:pt idx="52">
                  <c:v>1021.4625751915788</c:v>
                </c:pt>
                <c:pt idx="53">
                  <c:v>791.60413461846156</c:v>
                </c:pt>
                <c:pt idx="54">
                  <c:v>988.08206122771412</c:v>
                </c:pt>
                <c:pt idx="55">
                  <c:v>952.53303571269214</c:v>
                </c:pt>
                <c:pt idx="56">
                  <c:v>918.84634920833332</c:v>
                </c:pt>
                <c:pt idx="57">
                  <c:v>797.28878968666675</c:v>
                </c:pt>
                <c:pt idx="58">
                  <c:v>855.86294643187489</c:v>
                </c:pt>
                <c:pt idx="59">
                  <c:v>746.97817460527779</c:v>
                </c:pt>
                <c:pt idx="60">
                  <c:v>871.97082297565225</c:v>
                </c:pt>
                <c:pt idx="61">
                  <c:v>847.28168155083347</c:v>
                </c:pt>
                <c:pt idx="62">
                  <c:v>810.52799107312501</c:v>
                </c:pt>
                <c:pt idx="63">
                  <c:v>903.87005580249991</c:v>
                </c:pt>
                <c:pt idx="64">
                  <c:v>983.39511363590907</c:v>
                </c:pt>
                <c:pt idx="65">
                  <c:v>760.76410714178576</c:v>
                </c:pt>
                <c:pt idx="66">
                  <c:v>785.21459627304353</c:v>
                </c:pt>
                <c:pt idx="67">
                  <c:v>1035.7924223647826</c:v>
                </c:pt>
                <c:pt idx="68">
                  <c:v>796.26566558636364</c:v>
                </c:pt>
                <c:pt idx="69">
                  <c:v>1080.63487637</c:v>
                </c:pt>
                <c:pt idx="70">
                  <c:v>1207.5512053533332</c:v>
                </c:pt>
                <c:pt idx="71">
                  <c:v>1145.3707692311539</c:v>
                </c:pt>
                <c:pt idx="72">
                  <c:v>823.91053571388875</c:v>
                </c:pt>
                <c:pt idx="73">
                  <c:v>939.5179347786958</c:v>
                </c:pt>
                <c:pt idx="74">
                  <c:v>1211.0310476199998</c:v>
                </c:pt>
                <c:pt idx="75">
                  <c:v>906.24739361404249</c:v>
                </c:pt>
                <c:pt idx="76">
                  <c:v>1060.9258333373334</c:v>
                </c:pt>
                <c:pt idx="77">
                  <c:v>1017.3894222735296</c:v>
                </c:pt>
                <c:pt idx="78">
                  <c:v>754.69930501675674</c:v>
                </c:pt>
                <c:pt idx="79">
                  <c:v>983.20415476333324</c:v>
                </c:pt>
                <c:pt idx="80">
                  <c:v>860.19644285720017</c:v>
                </c:pt>
                <c:pt idx="81">
                  <c:v>1107.5800576083871</c:v>
                </c:pt>
                <c:pt idx="82">
                  <c:v>879.39064935151509</c:v>
                </c:pt>
                <c:pt idx="83">
                  <c:v>795.26917208181828</c:v>
                </c:pt>
                <c:pt idx="84">
                  <c:v>833.82458333291652</c:v>
                </c:pt>
                <c:pt idx="85">
                  <c:v>898.57965659653848</c:v>
                </c:pt>
                <c:pt idx="86">
                  <c:v>1005.7984391511111</c:v>
                </c:pt>
                <c:pt idx="87">
                  <c:v>602.79647727136364</c:v>
                </c:pt>
                <c:pt idx="88">
                  <c:v>1109.4518055533333</c:v>
                </c:pt>
                <c:pt idx="89">
                  <c:v>1011.9589142868</c:v>
                </c:pt>
                <c:pt idx="90">
                  <c:v>947.73539835423082</c:v>
                </c:pt>
                <c:pt idx="91">
                  <c:v>1028.2493928495001</c:v>
                </c:pt>
                <c:pt idx="92">
                  <c:v>1055.2398437500001</c:v>
                </c:pt>
                <c:pt idx="93">
                  <c:v>866.08345238444451</c:v>
                </c:pt>
                <c:pt idx="94">
                  <c:v>751.71603571499986</c:v>
                </c:pt>
                <c:pt idx="95">
                  <c:v>1068.5488149350001</c:v>
                </c:pt>
                <c:pt idx="96">
                  <c:v>898.77533333133329</c:v>
                </c:pt>
                <c:pt idx="97">
                  <c:v>1184.7106349283333</c:v>
                </c:pt>
                <c:pt idx="98">
                  <c:v>1083.3653714248001</c:v>
                </c:pt>
                <c:pt idx="99">
                  <c:v>1213.4818253925926</c:v>
                </c:pt>
                <c:pt idx="100">
                  <c:v>783.68808673642866</c:v>
                </c:pt>
                <c:pt idx="101">
                  <c:v>912.32161654368417</c:v>
                </c:pt>
                <c:pt idx="102">
                  <c:v>681.01282966961537</c:v>
                </c:pt>
                <c:pt idx="103">
                  <c:v>903.18754202235289</c:v>
                </c:pt>
                <c:pt idx="104">
                  <c:v>618.47718254222218</c:v>
                </c:pt>
                <c:pt idx="105">
                  <c:v>863.24617142840009</c:v>
                </c:pt>
                <c:pt idx="106">
                  <c:v>822.72607143048765</c:v>
                </c:pt>
                <c:pt idx="107">
                  <c:v>699.14189849526315</c:v>
                </c:pt>
                <c:pt idx="108">
                  <c:v>966.06050419529402</c:v>
                </c:pt>
                <c:pt idx="109">
                  <c:v>1242.01405357</c:v>
                </c:pt>
                <c:pt idx="110">
                  <c:v>852.80006493090912</c:v>
                </c:pt>
                <c:pt idx="111">
                  <c:v>830.73563187307695</c:v>
                </c:pt>
                <c:pt idx="112">
                  <c:v>1016.9155238026666</c:v>
                </c:pt>
                <c:pt idx="113">
                  <c:v>1102.6257936500001</c:v>
                </c:pt>
                <c:pt idx="114">
                  <c:v>1034.4867857221429</c:v>
                </c:pt>
                <c:pt idx="115">
                  <c:v>779.58869047190478</c:v>
                </c:pt>
                <c:pt idx="116">
                  <c:v>1002.0306280775862</c:v>
                </c:pt>
                <c:pt idx="117">
                  <c:v>832.46928571068952</c:v>
                </c:pt>
                <c:pt idx="118">
                  <c:v>946.57967857049994</c:v>
                </c:pt>
                <c:pt idx="119">
                  <c:v>940.12478896363643</c:v>
                </c:pt>
                <c:pt idx="120">
                  <c:v>727.29934729275874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072-44E9-A16F-6BB32115442C}"/>
            </c:ext>
          </c:extLst>
        </c:ser>
        <c:ser>
          <c:idx val="3"/>
          <c:order val="3"/>
          <c:tx>
            <c:strRef>
              <c:f>NWP!$N$4</c:f>
              <c:strCache>
                <c:ptCount val="1"/>
                <c:pt idx="0">
                  <c:v>Average NWP - 7 Day Average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NWP!$N$5:$N$125</c:f>
              <c:numCache>
                <c:formatCode>#,##0</c:formatCode>
                <c:ptCount val="121"/>
                <c:pt idx="6">
                  <c:v>770.53927716694227</c:v>
                </c:pt>
                <c:pt idx="7">
                  <c:v>789.34462283135304</c:v>
                </c:pt>
                <c:pt idx="8">
                  <c:v>844.30708424431521</c:v>
                </c:pt>
                <c:pt idx="9">
                  <c:v>867.96766513789896</c:v>
                </c:pt>
                <c:pt idx="10">
                  <c:v>880.41813015217053</c:v>
                </c:pt>
                <c:pt idx="11">
                  <c:v>904.85013525375393</c:v>
                </c:pt>
                <c:pt idx="12">
                  <c:v>923.01987286268252</c:v>
                </c:pt>
                <c:pt idx="13">
                  <c:v>918.19697490379463</c:v>
                </c:pt>
                <c:pt idx="14">
                  <c:v>896.79622693751867</c:v>
                </c:pt>
                <c:pt idx="15">
                  <c:v>859.26239494027379</c:v>
                </c:pt>
                <c:pt idx="16">
                  <c:v>842.87097174637381</c:v>
                </c:pt>
                <c:pt idx="17">
                  <c:v>848.10813041802146</c:v>
                </c:pt>
                <c:pt idx="18">
                  <c:v>891.54379857219715</c:v>
                </c:pt>
                <c:pt idx="19">
                  <c:v>905.43609813520732</c:v>
                </c:pt>
                <c:pt idx="20">
                  <c:v>909.41012947669708</c:v>
                </c:pt>
                <c:pt idx="21">
                  <c:v>919.49853325610468</c:v>
                </c:pt>
                <c:pt idx="22">
                  <c:v>920.48298187089699</c:v>
                </c:pt>
                <c:pt idx="23">
                  <c:v>972.28157275464162</c:v>
                </c:pt>
                <c:pt idx="24">
                  <c:v>958.51881246539585</c:v>
                </c:pt>
                <c:pt idx="25">
                  <c:v>946.2039031548868</c:v>
                </c:pt>
                <c:pt idx="26">
                  <c:v>938.06706938133448</c:v>
                </c:pt>
                <c:pt idx="27">
                  <c:v>923.50633768343209</c:v>
                </c:pt>
                <c:pt idx="28">
                  <c:v>917.71230587778484</c:v>
                </c:pt>
                <c:pt idx="29">
                  <c:v>964.51548104826088</c:v>
                </c:pt>
                <c:pt idx="30">
                  <c:v>899.42690253313106</c:v>
                </c:pt>
                <c:pt idx="31">
                  <c:v>900.08139227079062</c:v>
                </c:pt>
                <c:pt idx="32">
                  <c:v>866.66919744622942</c:v>
                </c:pt>
                <c:pt idx="33">
                  <c:v>857.11545626874431</c:v>
                </c:pt>
                <c:pt idx="34">
                  <c:v>857.76070452907811</c:v>
                </c:pt>
                <c:pt idx="35">
                  <c:v>860.13145971199197</c:v>
                </c:pt>
                <c:pt idx="36">
                  <c:v>811.06156961812007</c:v>
                </c:pt>
                <c:pt idx="37">
                  <c:v>831.91361043424979</c:v>
                </c:pt>
                <c:pt idx="38">
                  <c:v>839.7736960752834</c:v>
                </c:pt>
                <c:pt idx="39">
                  <c:v>833.62214724150761</c:v>
                </c:pt>
                <c:pt idx="40">
                  <c:v>839.26506093246019</c:v>
                </c:pt>
                <c:pt idx="41">
                  <c:v>853.52012257403112</c:v>
                </c:pt>
                <c:pt idx="42">
                  <c:v>855.52179962205525</c:v>
                </c:pt>
                <c:pt idx="43">
                  <c:v>851.78786148462962</c:v>
                </c:pt>
                <c:pt idx="44">
                  <c:v>843.38810969175699</c:v>
                </c:pt>
                <c:pt idx="45">
                  <c:v>841.28834199764276</c:v>
                </c:pt>
                <c:pt idx="46">
                  <c:v>843.68504166446633</c:v>
                </c:pt>
                <c:pt idx="47">
                  <c:v>908.03200158654647</c:v>
                </c:pt>
                <c:pt idx="48">
                  <c:v>920.90501280810929</c:v>
                </c:pt>
                <c:pt idx="49">
                  <c:v>894.43032373442202</c:v>
                </c:pt>
                <c:pt idx="50">
                  <c:v>879.53861965362444</c:v>
                </c:pt>
                <c:pt idx="51">
                  <c:v>889.71492586816373</c:v>
                </c:pt>
                <c:pt idx="52">
                  <c:v>914.45740838565359</c:v>
                </c:pt>
                <c:pt idx="53">
                  <c:v>916.98591854723293</c:v>
                </c:pt>
                <c:pt idx="54">
                  <c:v>867.42673395292115</c:v>
                </c:pt>
                <c:pt idx="55">
                  <c:v>868.74127280682217</c:v>
                </c:pt>
                <c:pt idx="56">
                  <c:v>896.47068384520674</c:v>
                </c:pt>
                <c:pt idx="57">
                  <c:v>912.65489359558762</c:v>
                </c:pt>
                <c:pt idx="58">
                  <c:v>903.66855601104601</c:v>
                </c:pt>
                <c:pt idx="59">
                  <c:v>864.45649878443146</c:v>
                </c:pt>
                <c:pt idx="60">
                  <c:v>875.93745426403018</c:v>
                </c:pt>
                <c:pt idx="61">
                  <c:v>855.82311431019014</c:v>
                </c:pt>
                <c:pt idx="62">
                  <c:v>835.53667936168051</c:v>
                </c:pt>
                <c:pt idx="63">
                  <c:v>833.39720887513283</c:v>
                </c:pt>
                <c:pt idx="64">
                  <c:v>859.98382658216747</c:v>
                </c:pt>
                <c:pt idx="65">
                  <c:v>846.3982781121548</c:v>
                </c:pt>
                <c:pt idx="66">
                  <c:v>851.86062406469262</c:v>
                </c:pt>
                <c:pt idx="67">
                  <c:v>875.26370969171137</c:v>
                </c:pt>
                <c:pt idx="68">
                  <c:v>867.97570741107279</c:v>
                </c:pt>
                <c:pt idx="69">
                  <c:v>906.56240531062633</c:v>
                </c:pt>
                <c:pt idx="70">
                  <c:v>949.94542667503106</c:v>
                </c:pt>
                <c:pt idx="71">
                  <c:v>973.08480604578028</c:v>
                </c:pt>
                <c:pt idx="72">
                  <c:v>982.10572441322358</c:v>
                </c:pt>
                <c:pt idx="73">
                  <c:v>1004.1490584854597</c:v>
                </c:pt>
                <c:pt idx="74">
                  <c:v>1029.1831478076335</c:v>
                </c:pt>
                <c:pt idx="75">
                  <c:v>1044.8948232401592</c:v>
                </c:pt>
                <c:pt idx="76">
                  <c:v>1042.079245664064</c:v>
                </c:pt>
                <c:pt idx="77">
                  <c:v>1014.9132766526635</c:v>
                </c:pt>
                <c:pt idx="78">
                  <c:v>959.10306747917809</c:v>
                </c:pt>
                <c:pt idx="79">
                  <c:v>981.85929877195588</c:v>
                </c:pt>
                <c:pt idx="80">
                  <c:v>970.52765706888511</c:v>
                </c:pt>
                <c:pt idx="81">
                  <c:v>955.74894421008321</c:v>
                </c:pt>
                <c:pt idx="82">
                  <c:v>951.91226645829352</c:v>
                </c:pt>
                <c:pt idx="83">
                  <c:v>913.9613148503629</c:v>
                </c:pt>
                <c:pt idx="84">
                  <c:v>887.73776643027543</c:v>
                </c:pt>
                <c:pt idx="85">
                  <c:v>908.29210237024404</c:v>
                </c:pt>
                <c:pt idx="86">
                  <c:v>911.51985728278373</c:v>
                </c:pt>
                <c:pt idx="87">
                  <c:v>874.74843362766444</c:v>
                </c:pt>
                <c:pt idx="88">
                  <c:v>875.01582619122814</c:v>
                </c:pt>
                <c:pt idx="89">
                  <c:v>893.95414975341168</c:v>
                </c:pt>
                <c:pt idx="90">
                  <c:v>915.73503922089901</c:v>
                </c:pt>
                <c:pt idx="91">
                  <c:v>943.51001200898259</c:v>
                </c:pt>
                <c:pt idx="92">
                  <c:v>965.89003874519119</c:v>
                </c:pt>
                <c:pt idx="93">
                  <c:v>945.93075492138166</c:v>
                </c:pt>
                <c:pt idx="94">
                  <c:v>967.20497755618669</c:v>
                </c:pt>
                <c:pt idx="95">
                  <c:v>961.36169318213945</c:v>
                </c:pt>
                <c:pt idx="96">
                  <c:v>945.19261018850125</c:v>
                </c:pt>
                <c:pt idx="97">
                  <c:v>979.04621541337303</c:v>
                </c:pt>
                <c:pt idx="98">
                  <c:v>986.91992663841586</c:v>
                </c:pt>
                <c:pt idx="99">
                  <c:v>1009.525924015929</c:v>
                </c:pt>
                <c:pt idx="100">
                  <c:v>997.75515749478393</c:v>
                </c:pt>
                <c:pt idx="101">
                  <c:v>1020.6988118988818</c:v>
                </c:pt>
                <c:pt idx="102">
                  <c:v>965.33652828954109</c:v>
                </c:pt>
                <c:pt idx="103">
                  <c:v>965.96684381682974</c:v>
                </c:pt>
                <c:pt idx="104">
                  <c:v>885.07635061881388</c:v>
                </c:pt>
                <c:pt idx="105">
                  <c:v>853.63075061932796</c:v>
                </c:pt>
                <c:pt idx="106">
                  <c:v>797.80850005331297</c:v>
                </c:pt>
                <c:pt idx="107">
                  <c:v>785.7304731617179</c:v>
                </c:pt>
                <c:pt idx="108">
                  <c:v>793.40745711194791</c:v>
                </c:pt>
                <c:pt idx="109">
                  <c:v>873.5504890977171</c:v>
                </c:pt>
                <c:pt idx="110">
                  <c:v>866.35227808465368</c:v>
                </c:pt>
                <c:pt idx="111">
                  <c:v>896.67491370334733</c:v>
                </c:pt>
                <c:pt idx="112">
                  <c:v>918.62767832824261</c:v>
                </c:pt>
                <c:pt idx="113">
                  <c:v>958.61335293103002</c:v>
                </c:pt>
                <c:pt idx="114">
                  <c:v>1006.5197653920129</c:v>
                </c:pt>
                <c:pt idx="115">
                  <c:v>979.88093486009996</c:v>
                </c:pt>
                <c:pt idx="116">
                  <c:v>945.59758836118374</c:v>
                </c:pt>
                <c:pt idx="117">
                  <c:v>942.69319132972385</c:v>
                </c:pt>
                <c:pt idx="118">
                  <c:v>959.24234085792716</c:v>
                </c:pt>
                <c:pt idx="119">
                  <c:v>948.27223588092272</c:v>
                </c:pt>
                <c:pt idx="120">
                  <c:v>894.65417211560248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72-44E9-A16F-6BB321154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200"/>
          <c:min val="5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(Excl. Monthly Rens, Annualised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NWP!$B$4</c:f>
              <c:strCache>
                <c:ptCount val="1"/>
                <c:pt idx="0">
                  <c:v>NWP (Boom)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NWP!$B$5:$B$125</c:f>
              <c:numCache>
                <c:formatCode>#,##0</c:formatCode>
                <c:ptCount val="121"/>
                <c:pt idx="0">
                  <c:v>146147.37214266998</c:v>
                </c:pt>
                <c:pt idx="1">
                  <c:v>188988.20571401998</c:v>
                </c:pt>
                <c:pt idx="2">
                  <c:v>148805.66142843998</c:v>
                </c:pt>
                <c:pt idx="3">
                  <c:v>101090.44821437</c:v>
                </c:pt>
                <c:pt idx="4">
                  <c:v>124411.41821441001</c:v>
                </c:pt>
                <c:pt idx="5">
                  <c:v>126954.99535682997</c:v>
                </c:pt>
                <c:pt idx="6">
                  <c:v>123429.85392856998</c:v>
                </c:pt>
                <c:pt idx="7">
                  <c:v>160663.68428574994</c:v>
                </c:pt>
                <c:pt idx="8">
                  <c:v>205469.55392858002</c:v>
                </c:pt>
                <c:pt idx="9">
                  <c:v>145318.92321436998</c:v>
                </c:pt>
                <c:pt idx="10">
                  <c:v>113920.09142839002</c:v>
                </c:pt>
                <c:pt idx="11">
                  <c:v>195094.39392821997</c:v>
                </c:pt>
                <c:pt idx="12">
                  <c:v>158486.47142851999</c:v>
                </c:pt>
                <c:pt idx="13">
                  <c:v>189487.92285726001</c:v>
                </c:pt>
                <c:pt idx="14">
                  <c:v>274421.81857132999</c:v>
                </c:pt>
                <c:pt idx="15">
                  <c:v>170058.95071419998</c:v>
                </c:pt>
                <c:pt idx="16">
                  <c:v>148619.24999995003</c:v>
                </c:pt>
                <c:pt idx="17">
                  <c:v>140455.31892868</c:v>
                </c:pt>
                <c:pt idx="18">
                  <c:v>151917.2785712</c:v>
                </c:pt>
                <c:pt idx="19">
                  <c:v>148524.44892870999</c:v>
                </c:pt>
                <c:pt idx="20">
                  <c:v>133485.23178590002</c:v>
                </c:pt>
                <c:pt idx="21">
                  <c:v>122428.87499989</c:v>
                </c:pt>
                <c:pt idx="22">
                  <c:v>160883.32321419002</c:v>
                </c:pt>
                <c:pt idx="23">
                  <c:v>179137.06892872995</c:v>
                </c:pt>
                <c:pt idx="24">
                  <c:v>97712.679999930013</c:v>
                </c:pt>
                <c:pt idx="25">
                  <c:v>153877.26000008997</c:v>
                </c:pt>
                <c:pt idx="26">
                  <c:v>129952.20178537002</c:v>
                </c:pt>
                <c:pt idx="27">
                  <c:v>128082.39821449999</c:v>
                </c:pt>
                <c:pt idx="28">
                  <c:v>154536.94428562</c:v>
                </c:pt>
                <c:pt idx="29">
                  <c:v>161059.88678562999</c:v>
                </c:pt>
                <c:pt idx="30">
                  <c:v>124845.10571412</c:v>
                </c:pt>
                <c:pt idx="31">
                  <c:v>101491.92642896999</c:v>
                </c:pt>
                <c:pt idx="32">
                  <c:v>132145.33250011</c:v>
                </c:pt>
                <c:pt idx="33">
                  <c:v>138520.30535730999</c:v>
                </c:pt>
                <c:pt idx="34">
                  <c:v>122942.16464261001</c:v>
                </c:pt>
                <c:pt idx="35">
                  <c:v>149423.04214263998</c:v>
                </c:pt>
                <c:pt idx="36">
                  <c:v>183736.06071420002</c:v>
                </c:pt>
                <c:pt idx="37">
                  <c:v>146303.2200001</c:v>
                </c:pt>
                <c:pt idx="38">
                  <c:v>136662.86107156001</c:v>
                </c:pt>
                <c:pt idx="39">
                  <c:v>132090.57178600997</c:v>
                </c:pt>
                <c:pt idx="40">
                  <c:v>127052.82250021996</c:v>
                </c:pt>
                <c:pt idx="41">
                  <c:v>154319.04964267998</c:v>
                </c:pt>
                <c:pt idx="42">
                  <c:v>119280.63392873999</c:v>
                </c:pt>
                <c:pt idx="43">
                  <c:v>210552.10571384002</c:v>
                </c:pt>
                <c:pt idx="44">
                  <c:v>141070.87214302996</c:v>
                </c:pt>
                <c:pt idx="45">
                  <c:v>199494.75321459002</c:v>
                </c:pt>
                <c:pt idx="46">
                  <c:v>148604.71892844999</c:v>
                </c:pt>
                <c:pt idx="47">
                  <c:v>114509.66892875999</c:v>
                </c:pt>
                <c:pt idx="48">
                  <c:v>128064.19857112999</c:v>
                </c:pt>
                <c:pt idx="49">
                  <c:v>131786.67964295999</c:v>
                </c:pt>
                <c:pt idx="50">
                  <c:v>145086.35071459998</c:v>
                </c:pt>
                <c:pt idx="51">
                  <c:v>159245.29142867003</c:v>
                </c:pt>
                <c:pt idx="52">
                  <c:v>89471.625000139989</c:v>
                </c:pt>
                <c:pt idx="53">
                  <c:v>138416.81428597998</c:v>
                </c:pt>
                <c:pt idx="54">
                  <c:v>156469.30964314</c:v>
                </c:pt>
                <c:pt idx="55">
                  <c:v>108363.38178572</c:v>
                </c:pt>
                <c:pt idx="56">
                  <c:v>136284.67714297</c:v>
                </c:pt>
                <c:pt idx="57">
                  <c:v>153278.06142848</c:v>
                </c:pt>
                <c:pt idx="58">
                  <c:v>119081.61892871998</c:v>
                </c:pt>
                <c:pt idx="59">
                  <c:v>92945.467143069996</c:v>
                </c:pt>
                <c:pt idx="60">
                  <c:v>132841.02571405002</c:v>
                </c:pt>
                <c:pt idx="61">
                  <c:v>117931.5660717</c:v>
                </c:pt>
                <c:pt idx="62">
                  <c:v>116305.26464312999</c:v>
                </c:pt>
                <c:pt idx="63">
                  <c:v>126560.92000024</c:v>
                </c:pt>
                <c:pt idx="64">
                  <c:v>132276.09107140999</c:v>
                </c:pt>
                <c:pt idx="65">
                  <c:v>132376.89607131001</c:v>
                </c:pt>
                <c:pt idx="66">
                  <c:v>91271.756428620007</c:v>
                </c:pt>
                <c:pt idx="67">
                  <c:v>136376.65035722</c:v>
                </c:pt>
                <c:pt idx="68">
                  <c:v>120180.59392860001</c:v>
                </c:pt>
                <c:pt idx="69">
                  <c:v>147098.53000022002</c:v>
                </c:pt>
                <c:pt idx="70">
                  <c:v>132454.74428539001</c:v>
                </c:pt>
                <c:pt idx="71">
                  <c:v>160820.90428585</c:v>
                </c:pt>
                <c:pt idx="72">
                  <c:v>123410.65464275</c:v>
                </c:pt>
                <c:pt idx="73">
                  <c:v>109555.22535713</c:v>
                </c:pt>
                <c:pt idx="74">
                  <c:v>189883.37392889993</c:v>
                </c:pt>
                <c:pt idx="75">
                  <c:v>237958.28142851003</c:v>
                </c:pt>
                <c:pt idx="76">
                  <c:v>117353.90535726002</c:v>
                </c:pt>
                <c:pt idx="77">
                  <c:v>126918.43142857002</c:v>
                </c:pt>
                <c:pt idx="78">
                  <c:v>148427.58964262003</c:v>
                </c:pt>
                <c:pt idx="79">
                  <c:v>158435.76285728</c:v>
                </c:pt>
                <c:pt idx="80">
                  <c:v>110019.81999988</c:v>
                </c:pt>
                <c:pt idx="81">
                  <c:v>156986.34107149002</c:v>
                </c:pt>
                <c:pt idx="82">
                  <c:v>125332.48964294</c:v>
                </c:pt>
                <c:pt idx="83">
                  <c:v>109933.54321451999</c:v>
                </c:pt>
                <c:pt idx="84">
                  <c:v>133067.94071422998</c:v>
                </c:pt>
                <c:pt idx="85">
                  <c:v>163678.39392884003</c:v>
                </c:pt>
                <c:pt idx="86">
                  <c:v>108281.39392851002</c:v>
                </c:pt>
                <c:pt idx="87">
                  <c:v>75813.570000020001</c:v>
                </c:pt>
                <c:pt idx="88">
                  <c:v>147187.12714283998</c:v>
                </c:pt>
                <c:pt idx="89">
                  <c:v>129676.39428580001</c:v>
                </c:pt>
                <c:pt idx="90">
                  <c:v>97627.26178565</c:v>
                </c:pt>
                <c:pt idx="91">
                  <c:v>93786.262499930002</c:v>
                </c:pt>
                <c:pt idx="92">
                  <c:v>143150.60285748</c:v>
                </c:pt>
                <c:pt idx="93">
                  <c:v>94639.781428499991</c:v>
                </c:pt>
                <c:pt idx="94">
                  <c:v>73892.970714320007</c:v>
                </c:pt>
                <c:pt idx="95">
                  <c:v>104702.81642856001</c:v>
                </c:pt>
                <c:pt idx="96">
                  <c:v>127381.34214278999</c:v>
                </c:pt>
                <c:pt idx="97">
                  <c:v>110414.09892867004</c:v>
                </c:pt>
                <c:pt idx="98">
                  <c:v>127946.04357124001</c:v>
                </c:pt>
                <c:pt idx="99">
                  <c:v>167892.83714268001</c:v>
                </c:pt>
                <c:pt idx="100">
                  <c:v>106741.58321411</c:v>
                </c:pt>
                <c:pt idx="101">
                  <c:v>81861.197142949983</c:v>
                </c:pt>
                <c:pt idx="102">
                  <c:v>133375.38142860998</c:v>
                </c:pt>
                <c:pt idx="103">
                  <c:v>105414.02928572</c:v>
                </c:pt>
                <c:pt idx="104">
                  <c:v>100853.42821444999</c:v>
                </c:pt>
                <c:pt idx="105">
                  <c:v>119949.85249964998</c:v>
                </c:pt>
                <c:pt idx="106">
                  <c:v>222977.74785728005</c:v>
                </c:pt>
                <c:pt idx="107">
                  <c:v>101036.53928562001</c:v>
                </c:pt>
                <c:pt idx="108">
                  <c:v>102792.25357143997</c:v>
                </c:pt>
                <c:pt idx="109">
                  <c:v>132586.31357134</c:v>
                </c:pt>
                <c:pt idx="110">
                  <c:v>95174.589285260008</c:v>
                </c:pt>
                <c:pt idx="111">
                  <c:v>83946.67107163</c:v>
                </c:pt>
                <c:pt idx="112">
                  <c:v>93272.552857090021</c:v>
                </c:pt>
                <c:pt idx="113">
                  <c:v>132142.20392855001</c:v>
                </c:pt>
                <c:pt idx="114">
                  <c:v>104788.30535733001</c:v>
                </c:pt>
                <c:pt idx="115">
                  <c:v>94107.681428600015</c:v>
                </c:pt>
                <c:pt idx="116">
                  <c:v>132718.75142862002</c:v>
                </c:pt>
                <c:pt idx="117">
                  <c:v>119133.62285736001</c:v>
                </c:pt>
                <c:pt idx="118">
                  <c:v>103411.8357142</c:v>
                </c:pt>
                <c:pt idx="119">
                  <c:v>119779.64857112002</c:v>
                </c:pt>
                <c:pt idx="120">
                  <c:v>152976.82857121999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9B0-42D5-B299-7298D4E00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NWP!$C$4</c:f>
              <c:strCache>
                <c:ptCount val="1"/>
                <c:pt idx="0">
                  <c:v>NWP - 7 Day Average (Boom)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NWP!$C$5:$C$125</c:f>
              <c:numCache>
                <c:formatCode>#,##0</c:formatCode>
                <c:ptCount val="121"/>
                <c:pt idx="6">
                  <c:v>137118.27928561569</c:v>
                </c:pt>
                <c:pt idx="7">
                  <c:v>139192.03816319854</c:v>
                </c:pt>
                <c:pt idx="8">
                  <c:v>141546.51647956428</c:v>
                </c:pt>
                <c:pt idx="9">
                  <c:v>141048.41102041141</c:v>
                </c:pt>
                <c:pt idx="10">
                  <c:v>142881.21719384284</c:v>
                </c:pt>
                <c:pt idx="11">
                  <c:v>152978.78515295856</c:v>
                </c:pt>
                <c:pt idx="12">
                  <c:v>157483.28173462857</c:v>
                </c:pt>
                <c:pt idx="13">
                  <c:v>166920.14872444145</c:v>
                </c:pt>
                <c:pt idx="14">
                  <c:v>183171.31076523854</c:v>
                </c:pt>
                <c:pt idx="15">
                  <c:v>178112.65316318427</c:v>
                </c:pt>
                <c:pt idx="16">
                  <c:v>178584.12841826715</c:v>
                </c:pt>
                <c:pt idx="17">
                  <c:v>182374.87520402283</c:v>
                </c:pt>
                <c:pt idx="18">
                  <c:v>176206.71586730573</c:v>
                </c:pt>
                <c:pt idx="19">
                  <c:v>174783.5697959043</c:v>
                </c:pt>
                <c:pt idx="20">
                  <c:v>166783.18535713857</c:v>
                </c:pt>
                <c:pt idx="21">
                  <c:v>145069.90770407571</c:v>
                </c:pt>
                <c:pt idx="22">
                  <c:v>143759.10377550285</c:v>
                </c:pt>
                <c:pt idx="23">
                  <c:v>148118.79219390001</c:v>
                </c:pt>
                <c:pt idx="24">
                  <c:v>142012.70091836428</c:v>
                </c:pt>
                <c:pt idx="25">
                  <c:v>142292.69826534856</c:v>
                </c:pt>
                <c:pt idx="26">
                  <c:v>139639.52010201427</c:v>
                </c:pt>
                <c:pt idx="27">
                  <c:v>138867.68673467141</c:v>
                </c:pt>
                <c:pt idx="28">
                  <c:v>143454.55377549</c:v>
                </c:pt>
                <c:pt idx="29">
                  <c:v>143479.77714283855</c:v>
                </c:pt>
                <c:pt idx="30">
                  <c:v>135723.78239789428</c:v>
                </c:pt>
                <c:pt idx="31">
                  <c:v>136263.6747449</c:v>
                </c:pt>
                <c:pt idx="32">
                  <c:v>133159.11367347426</c:v>
                </c:pt>
                <c:pt idx="33">
                  <c:v>134383.12846946571</c:v>
                </c:pt>
                <c:pt idx="34">
                  <c:v>133648.80938776713</c:v>
                </c:pt>
                <c:pt idx="35">
                  <c:v>132918.25193877</c:v>
                </c:pt>
                <c:pt idx="36">
                  <c:v>136157.70535713714</c:v>
                </c:pt>
                <c:pt idx="37">
                  <c:v>139223.15025513427</c:v>
                </c:pt>
                <c:pt idx="38">
                  <c:v>144247.56948978998</c:v>
                </c:pt>
                <c:pt idx="39">
                  <c:v>144239.74653063287</c:v>
                </c:pt>
                <c:pt idx="40">
                  <c:v>142601.53469390571</c:v>
                </c:pt>
                <c:pt idx="41">
                  <c:v>147083.94683677281</c:v>
                </c:pt>
                <c:pt idx="42">
                  <c:v>142777.88852050141</c:v>
                </c:pt>
                <c:pt idx="43">
                  <c:v>146608.75209187853</c:v>
                </c:pt>
                <c:pt idx="44">
                  <c:v>145861.27382658285</c:v>
                </c:pt>
                <c:pt idx="45">
                  <c:v>154837.25841844428</c:v>
                </c:pt>
                <c:pt idx="46">
                  <c:v>157196.42229593568</c:v>
                </c:pt>
                <c:pt idx="47">
                  <c:v>155404.54321429858</c:v>
                </c:pt>
                <c:pt idx="48">
                  <c:v>151653.85020407714</c:v>
                </c:pt>
                <c:pt idx="49">
                  <c:v>153440.42816325143</c:v>
                </c:pt>
                <c:pt idx="50">
                  <c:v>144088.17744907428</c:v>
                </c:pt>
                <c:pt idx="51">
                  <c:v>146684.52306130857</c:v>
                </c:pt>
                <c:pt idx="52">
                  <c:v>130966.93331638713</c:v>
                </c:pt>
                <c:pt idx="53">
                  <c:v>129511.51836746284</c:v>
                </c:pt>
                <c:pt idx="54">
                  <c:v>135505.75275523143</c:v>
                </c:pt>
                <c:pt idx="55">
                  <c:v>132691.35035731568</c:v>
                </c:pt>
                <c:pt idx="56">
                  <c:v>133333.92142874573</c:v>
                </c:pt>
                <c:pt idx="57">
                  <c:v>134504.16581644287</c:v>
                </c:pt>
                <c:pt idx="58">
                  <c:v>128766.49831645</c:v>
                </c:pt>
                <c:pt idx="59">
                  <c:v>129262.76147972571</c:v>
                </c:pt>
                <c:pt idx="60">
                  <c:v>128466.22025516428</c:v>
                </c:pt>
                <c:pt idx="61">
                  <c:v>122960.82831638714</c:v>
                </c:pt>
                <c:pt idx="62">
                  <c:v>124095.38301030286</c:v>
                </c:pt>
                <c:pt idx="63">
                  <c:v>122706.2748470557</c:v>
                </c:pt>
                <c:pt idx="64">
                  <c:v>119705.99336747428</c:v>
                </c:pt>
                <c:pt idx="65">
                  <c:v>121605.31867355858</c:v>
                </c:pt>
                <c:pt idx="66">
                  <c:v>121366.21714292285</c:v>
                </c:pt>
                <c:pt idx="67">
                  <c:v>121871.30637766141</c:v>
                </c:pt>
                <c:pt idx="68">
                  <c:v>122192.59607150427</c:v>
                </c:pt>
                <c:pt idx="69">
                  <c:v>126591.63397966001</c:v>
                </c:pt>
                <c:pt idx="70">
                  <c:v>127433.60887753859</c:v>
                </c:pt>
                <c:pt idx="71">
                  <c:v>131511.43933674428</c:v>
                </c:pt>
                <c:pt idx="72">
                  <c:v>130230.54770409288</c:v>
                </c:pt>
                <c:pt idx="73">
                  <c:v>132842.47183673715</c:v>
                </c:pt>
                <c:pt idx="74">
                  <c:v>140486.28948983428</c:v>
                </c:pt>
                <c:pt idx="75">
                  <c:v>157311.67341839286</c:v>
                </c:pt>
                <c:pt idx="76">
                  <c:v>153062.44132654142</c:v>
                </c:pt>
                <c:pt idx="77">
                  <c:v>152271.53948985288</c:v>
                </c:pt>
                <c:pt idx="78">
                  <c:v>150501.06596939143</c:v>
                </c:pt>
                <c:pt idx="79">
                  <c:v>155504.65285718144</c:v>
                </c:pt>
                <c:pt idx="80">
                  <c:v>155571.02352043145</c:v>
                </c:pt>
                <c:pt idx="81">
                  <c:v>150871.44739794431</c:v>
                </c:pt>
                <c:pt idx="82">
                  <c:v>134782.04857143431</c:v>
                </c:pt>
                <c:pt idx="83">
                  <c:v>133721.99683675714</c:v>
                </c:pt>
                <c:pt idx="84">
                  <c:v>134600.49816327999</c:v>
                </c:pt>
                <c:pt idx="85">
                  <c:v>136779.18448988287</c:v>
                </c:pt>
                <c:pt idx="86">
                  <c:v>129614.27464291571</c:v>
                </c:pt>
                <c:pt idx="87">
                  <c:v>124727.66750007858</c:v>
                </c:pt>
                <c:pt idx="88">
                  <c:v>123327.7797959857</c:v>
                </c:pt>
                <c:pt idx="89">
                  <c:v>123948.33760210857</c:v>
                </c:pt>
                <c:pt idx="90">
                  <c:v>122190.29739798429</c:v>
                </c:pt>
                <c:pt idx="91">
                  <c:v>116578.62908165573</c:v>
                </c:pt>
                <c:pt idx="92">
                  <c:v>113646.08750003287</c:v>
                </c:pt>
                <c:pt idx="93">
                  <c:v>111697.28571431713</c:v>
                </c:pt>
                <c:pt idx="94">
                  <c:v>111422.91438778855</c:v>
                </c:pt>
                <c:pt idx="95">
                  <c:v>105353.72714289141</c:v>
                </c:pt>
                <c:pt idx="96">
                  <c:v>105025.86255103284</c:v>
                </c:pt>
                <c:pt idx="97">
                  <c:v>106852.55357146429</c:v>
                </c:pt>
                <c:pt idx="98">
                  <c:v>111732.52229593716</c:v>
                </c:pt>
                <c:pt idx="99">
                  <c:v>115267.12719382286</c:v>
                </c:pt>
                <c:pt idx="100">
                  <c:v>116995.95602033859</c:v>
                </c:pt>
                <c:pt idx="101">
                  <c:v>118134.27408157142</c:v>
                </c:pt>
                <c:pt idx="102">
                  <c:v>122230.3547958643</c:v>
                </c:pt>
                <c:pt idx="103">
                  <c:v>119092.16724485428</c:v>
                </c:pt>
                <c:pt idx="104">
                  <c:v>117726.35714282285</c:v>
                </c:pt>
                <c:pt idx="105">
                  <c:v>116584.04413259569</c:v>
                </c:pt>
                <c:pt idx="106">
                  <c:v>124453.31709182428</c:v>
                </c:pt>
                <c:pt idx="107">
                  <c:v>123638.31081632571</c:v>
                </c:pt>
                <c:pt idx="108">
                  <c:v>126628.46173468142</c:v>
                </c:pt>
                <c:pt idx="109">
                  <c:v>126515.73775507144</c:v>
                </c:pt>
                <c:pt idx="110">
                  <c:v>125052.96061214858</c:v>
                </c:pt>
                <c:pt idx="111">
                  <c:v>122637.70959174573</c:v>
                </c:pt>
                <c:pt idx="112">
                  <c:v>118826.66678566571</c:v>
                </c:pt>
                <c:pt idx="113">
                  <c:v>105850.16051013286</c:v>
                </c:pt>
                <c:pt idx="114">
                  <c:v>106386.12709180571</c:v>
                </c:pt>
                <c:pt idx="115">
                  <c:v>105145.47392854285</c:v>
                </c:pt>
                <c:pt idx="116">
                  <c:v>105164.39362244002</c:v>
                </c:pt>
                <c:pt idx="117">
                  <c:v>108587.11270416858</c:v>
                </c:pt>
                <c:pt idx="118">
                  <c:v>111367.85051025003</c:v>
                </c:pt>
                <c:pt idx="119">
                  <c:v>115154.57846939715</c:v>
                </c:pt>
                <c:pt idx="120">
                  <c:v>118130.95341835001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9B0-42D5-B299-7298D4E00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NWP!$F$4</c15:sqref>
                        </c15:formulaRef>
                      </c:ext>
                    </c:extLst>
                    <c:strCache>
                      <c:ptCount val="1"/>
                      <c:pt idx="0">
                        <c:v>Plan (Boom)</c:v>
                      </c:pt>
                    </c:strCache>
                  </c:strRef>
                </c:tx>
                <c:spPr>
                  <a:ln w="28575">
                    <a:solidFill>
                      <a:srgbClr val="001141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NWP!$A$5:$A$125</c15:sqref>
                        </c15:formulaRef>
                      </c:ext>
                    </c:extLst>
                    <c:numCache>
                      <c:formatCode>m/d/yyyy</c:formatCode>
                      <c:ptCount val="121"/>
                      <c:pt idx="0">
                        <c:v>45764</c:v>
                      </c:pt>
                      <c:pt idx="1">
                        <c:v>45765</c:v>
                      </c:pt>
                      <c:pt idx="2">
                        <c:v>45766</c:v>
                      </c:pt>
                      <c:pt idx="3">
                        <c:v>45767</c:v>
                      </c:pt>
                      <c:pt idx="4">
                        <c:v>45768</c:v>
                      </c:pt>
                      <c:pt idx="5">
                        <c:v>45769</c:v>
                      </c:pt>
                      <c:pt idx="6">
                        <c:v>45770</c:v>
                      </c:pt>
                      <c:pt idx="7">
                        <c:v>45771</c:v>
                      </c:pt>
                      <c:pt idx="8">
                        <c:v>45772</c:v>
                      </c:pt>
                      <c:pt idx="9">
                        <c:v>45773</c:v>
                      </c:pt>
                      <c:pt idx="10">
                        <c:v>45774</c:v>
                      </c:pt>
                      <c:pt idx="11">
                        <c:v>45775</c:v>
                      </c:pt>
                      <c:pt idx="12">
                        <c:v>45776</c:v>
                      </c:pt>
                      <c:pt idx="13">
                        <c:v>45777</c:v>
                      </c:pt>
                      <c:pt idx="14">
                        <c:v>45778</c:v>
                      </c:pt>
                      <c:pt idx="15">
                        <c:v>45779</c:v>
                      </c:pt>
                      <c:pt idx="16">
                        <c:v>45780</c:v>
                      </c:pt>
                      <c:pt idx="17">
                        <c:v>45781</c:v>
                      </c:pt>
                      <c:pt idx="18">
                        <c:v>45782</c:v>
                      </c:pt>
                      <c:pt idx="19">
                        <c:v>45783</c:v>
                      </c:pt>
                      <c:pt idx="20">
                        <c:v>45784</c:v>
                      </c:pt>
                      <c:pt idx="21">
                        <c:v>45785</c:v>
                      </c:pt>
                      <c:pt idx="22">
                        <c:v>45786</c:v>
                      </c:pt>
                      <c:pt idx="23">
                        <c:v>45787</c:v>
                      </c:pt>
                      <c:pt idx="24">
                        <c:v>45788</c:v>
                      </c:pt>
                      <c:pt idx="25">
                        <c:v>45789</c:v>
                      </c:pt>
                      <c:pt idx="26">
                        <c:v>45790</c:v>
                      </c:pt>
                      <c:pt idx="27">
                        <c:v>45791</c:v>
                      </c:pt>
                      <c:pt idx="28">
                        <c:v>45792</c:v>
                      </c:pt>
                      <c:pt idx="29">
                        <c:v>45793</c:v>
                      </c:pt>
                      <c:pt idx="30">
                        <c:v>45794</c:v>
                      </c:pt>
                      <c:pt idx="31">
                        <c:v>45795</c:v>
                      </c:pt>
                      <c:pt idx="32">
                        <c:v>45796</c:v>
                      </c:pt>
                      <c:pt idx="33">
                        <c:v>45797</c:v>
                      </c:pt>
                      <c:pt idx="34">
                        <c:v>45798</c:v>
                      </c:pt>
                      <c:pt idx="35">
                        <c:v>45799</c:v>
                      </c:pt>
                      <c:pt idx="36">
                        <c:v>45800</c:v>
                      </c:pt>
                      <c:pt idx="37">
                        <c:v>45801</c:v>
                      </c:pt>
                      <c:pt idx="38">
                        <c:v>45802</c:v>
                      </c:pt>
                      <c:pt idx="39">
                        <c:v>45803</c:v>
                      </c:pt>
                      <c:pt idx="40">
                        <c:v>45804</c:v>
                      </c:pt>
                      <c:pt idx="41">
                        <c:v>45805</c:v>
                      </c:pt>
                      <c:pt idx="42">
                        <c:v>45806</c:v>
                      </c:pt>
                      <c:pt idx="43">
                        <c:v>45807</c:v>
                      </c:pt>
                      <c:pt idx="44">
                        <c:v>45808</c:v>
                      </c:pt>
                      <c:pt idx="45">
                        <c:v>45809</c:v>
                      </c:pt>
                      <c:pt idx="46">
                        <c:v>45810</c:v>
                      </c:pt>
                      <c:pt idx="47">
                        <c:v>45811</c:v>
                      </c:pt>
                      <c:pt idx="48">
                        <c:v>45812</c:v>
                      </c:pt>
                      <c:pt idx="49">
                        <c:v>45813</c:v>
                      </c:pt>
                      <c:pt idx="50">
                        <c:v>45814</c:v>
                      </c:pt>
                      <c:pt idx="51">
                        <c:v>45815</c:v>
                      </c:pt>
                      <c:pt idx="52">
                        <c:v>45816</c:v>
                      </c:pt>
                      <c:pt idx="53">
                        <c:v>45817</c:v>
                      </c:pt>
                      <c:pt idx="54">
                        <c:v>45818</c:v>
                      </c:pt>
                      <c:pt idx="55">
                        <c:v>45819</c:v>
                      </c:pt>
                      <c:pt idx="56">
                        <c:v>45820</c:v>
                      </c:pt>
                      <c:pt idx="57">
                        <c:v>45821</c:v>
                      </c:pt>
                      <c:pt idx="58">
                        <c:v>45822</c:v>
                      </c:pt>
                      <c:pt idx="59">
                        <c:v>45823</c:v>
                      </c:pt>
                      <c:pt idx="60">
                        <c:v>45824</c:v>
                      </c:pt>
                      <c:pt idx="61">
                        <c:v>45825</c:v>
                      </c:pt>
                      <c:pt idx="62">
                        <c:v>45826</c:v>
                      </c:pt>
                      <c:pt idx="63">
                        <c:v>45827</c:v>
                      </c:pt>
                      <c:pt idx="64">
                        <c:v>45828</c:v>
                      </c:pt>
                      <c:pt idx="65">
                        <c:v>45829</c:v>
                      </c:pt>
                      <c:pt idx="66">
                        <c:v>45830</c:v>
                      </c:pt>
                      <c:pt idx="67">
                        <c:v>45831</c:v>
                      </c:pt>
                      <c:pt idx="68">
                        <c:v>45832</c:v>
                      </c:pt>
                      <c:pt idx="69">
                        <c:v>45833</c:v>
                      </c:pt>
                      <c:pt idx="70">
                        <c:v>45834</c:v>
                      </c:pt>
                      <c:pt idx="71">
                        <c:v>45835</c:v>
                      </c:pt>
                      <c:pt idx="72">
                        <c:v>45836</c:v>
                      </c:pt>
                      <c:pt idx="73">
                        <c:v>45837</c:v>
                      </c:pt>
                      <c:pt idx="74">
                        <c:v>45838</c:v>
                      </c:pt>
                      <c:pt idx="75">
                        <c:v>45839</c:v>
                      </c:pt>
                      <c:pt idx="76">
                        <c:v>45840</c:v>
                      </c:pt>
                      <c:pt idx="77">
                        <c:v>45841</c:v>
                      </c:pt>
                      <c:pt idx="78">
                        <c:v>45842</c:v>
                      </c:pt>
                      <c:pt idx="79">
                        <c:v>45843</c:v>
                      </c:pt>
                      <c:pt idx="80">
                        <c:v>45844</c:v>
                      </c:pt>
                      <c:pt idx="81">
                        <c:v>45845</c:v>
                      </c:pt>
                      <c:pt idx="82">
                        <c:v>45846</c:v>
                      </c:pt>
                      <c:pt idx="83">
                        <c:v>45847</c:v>
                      </c:pt>
                      <c:pt idx="84">
                        <c:v>45848</c:v>
                      </c:pt>
                      <c:pt idx="85">
                        <c:v>45849</c:v>
                      </c:pt>
                      <c:pt idx="86">
                        <c:v>45850</c:v>
                      </c:pt>
                      <c:pt idx="87">
                        <c:v>45851</c:v>
                      </c:pt>
                      <c:pt idx="88">
                        <c:v>45852</c:v>
                      </c:pt>
                      <c:pt idx="89">
                        <c:v>45853</c:v>
                      </c:pt>
                      <c:pt idx="90">
                        <c:v>45854</c:v>
                      </c:pt>
                      <c:pt idx="91">
                        <c:v>45855</c:v>
                      </c:pt>
                      <c:pt idx="92">
                        <c:v>45856</c:v>
                      </c:pt>
                      <c:pt idx="93">
                        <c:v>45857</c:v>
                      </c:pt>
                      <c:pt idx="94">
                        <c:v>45858</c:v>
                      </c:pt>
                      <c:pt idx="95">
                        <c:v>45859</c:v>
                      </c:pt>
                      <c:pt idx="96">
                        <c:v>45860</c:v>
                      </c:pt>
                      <c:pt idx="97">
                        <c:v>45861</c:v>
                      </c:pt>
                      <c:pt idx="98">
                        <c:v>45862</c:v>
                      </c:pt>
                      <c:pt idx="99">
                        <c:v>45863</c:v>
                      </c:pt>
                      <c:pt idx="100">
                        <c:v>45864</c:v>
                      </c:pt>
                      <c:pt idx="101">
                        <c:v>45865</c:v>
                      </c:pt>
                      <c:pt idx="102">
                        <c:v>45866</c:v>
                      </c:pt>
                      <c:pt idx="103">
                        <c:v>45867</c:v>
                      </c:pt>
                      <c:pt idx="104">
                        <c:v>45868</c:v>
                      </c:pt>
                      <c:pt idx="105">
                        <c:v>45869</c:v>
                      </c:pt>
                      <c:pt idx="106">
                        <c:v>45870</c:v>
                      </c:pt>
                      <c:pt idx="107">
                        <c:v>45871</c:v>
                      </c:pt>
                      <c:pt idx="108">
                        <c:v>45872</c:v>
                      </c:pt>
                      <c:pt idx="109">
                        <c:v>45873</c:v>
                      </c:pt>
                      <c:pt idx="110">
                        <c:v>45874</c:v>
                      </c:pt>
                      <c:pt idx="111">
                        <c:v>45875</c:v>
                      </c:pt>
                      <c:pt idx="112">
                        <c:v>45876</c:v>
                      </c:pt>
                      <c:pt idx="113">
                        <c:v>45877</c:v>
                      </c:pt>
                      <c:pt idx="114">
                        <c:v>45878</c:v>
                      </c:pt>
                      <c:pt idx="115">
                        <c:v>45879</c:v>
                      </c:pt>
                      <c:pt idx="116">
                        <c:v>45880</c:v>
                      </c:pt>
                      <c:pt idx="117">
                        <c:v>45881</c:v>
                      </c:pt>
                      <c:pt idx="118">
                        <c:v>45882</c:v>
                      </c:pt>
                      <c:pt idx="119">
                        <c:v>45883</c:v>
                      </c:pt>
                      <c:pt idx="120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NWP!$F$5:$F$125</c15:sqref>
                        </c15:formulaRef>
                      </c:ext>
                    </c:extLst>
                    <c:numCache>
                      <c:formatCode>#,##0</c:formatCode>
                      <c:ptCount val="121"/>
                      <c:pt idx="0">
                        <c:v>143168.45166355453</c:v>
                      </c:pt>
                      <c:pt idx="1">
                        <c:v>143168.45166355453</c:v>
                      </c:pt>
                      <c:pt idx="2">
                        <c:v>143168.45166355453</c:v>
                      </c:pt>
                      <c:pt idx="3">
                        <c:v>143168.45166355453</c:v>
                      </c:pt>
                      <c:pt idx="4">
                        <c:v>143168.45166355453</c:v>
                      </c:pt>
                      <c:pt idx="5">
                        <c:v>143168.45166355453</c:v>
                      </c:pt>
                      <c:pt idx="6">
                        <c:v>143168.45166355453</c:v>
                      </c:pt>
                      <c:pt idx="7">
                        <c:v>143168.45166355453</c:v>
                      </c:pt>
                      <c:pt idx="8">
                        <c:v>143168.45166355453</c:v>
                      </c:pt>
                      <c:pt idx="9">
                        <c:v>143168.45166355453</c:v>
                      </c:pt>
                      <c:pt idx="10">
                        <c:v>143168.45166355453</c:v>
                      </c:pt>
                      <c:pt idx="11">
                        <c:v>143168.45166355453</c:v>
                      </c:pt>
                      <c:pt idx="12">
                        <c:v>143168.45166355453</c:v>
                      </c:pt>
                      <c:pt idx="13">
                        <c:v>143168.45166355453</c:v>
                      </c:pt>
                      <c:pt idx="14">
                        <c:v>144002.19072668548</c:v>
                      </c:pt>
                      <c:pt idx="15">
                        <c:v>144002.19072668548</c:v>
                      </c:pt>
                      <c:pt idx="16">
                        <c:v>144002.19072668548</c:v>
                      </c:pt>
                      <c:pt idx="17">
                        <c:v>144002.19072668548</c:v>
                      </c:pt>
                      <c:pt idx="18">
                        <c:v>144002.19072668548</c:v>
                      </c:pt>
                      <c:pt idx="19">
                        <c:v>144002.19072668548</c:v>
                      </c:pt>
                      <c:pt idx="20">
                        <c:v>144002.19072668548</c:v>
                      </c:pt>
                      <c:pt idx="21">
                        <c:v>144002.19072668548</c:v>
                      </c:pt>
                      <c:pt idx="22">
                        <c:v>144002.19072668548</c:v>
                      </c:pt>
                      <c:pt idx="23">
                        <c:v>144002.19072668548</c:v>
                      </c:pt>
                      <c:pt idx="24">
                        <c:v>144002.19072668548</c:v>
                      </c:pt>
                      <c:pt idx="25">
                        <c:v>144002.19072668548</c:v>
                      </c:pt>
                      <c:pt idx="26">
                        <c:v>144002.19072668548</c:v>
                      </c:pt>
                      <c:pt idx="27">
                        <c:v>144002.19072668548</c:v>
                      </c:pt>
                      <c:pt idx="28">
                        <c:v>144002.19072668548</c:v>
                      </c:pt>
                      <c:pt idx="29">
                        <c:v>144002.19072668548</c:v>
                      </c:pt>
                      <c:pt idx="30">
                        <c:v>144002.19072668548</c:v>
                      </c:pt>
                      <c:pt idx="31">
                        <c:v>144002.19072668548</c:v>
                      </c:pt>
                      <c:pt idx="32">
                        <c:v>144002.19072668548</c:v>
                      </c:pt>
                      <c:pt idx="33">
                        <c:v>144002.19072668548</c:v>
                      </c:pt>
                      <c:pt idx="34">
                        <c:v>144002.19072668548</c:v>
                      </c:pt>
                      <c:pt idx="35">
                        <c:v>144002.19072668548</c:v>
                      </c:pt>
                      <c:pt idx="36">
                        <c:v>144002.19072668548</c:v>
                      </c:pt>
                      <c:pt idx="37">
                        <c:v>144002.19072668548</c:v>
                      </c:pt>
                      <c:pt idx="38">
                        <c:v>144002.19072668548</c:v>
                      </c:pt>
                      <c:pt idx="39">
                        <c:v>144002.19072668548</c:v>
                      </c:pt>
                      <c:pt idx="40">
                        <c:v>144002.19072668548</c:v>
                      </c:pt>
                      <c:pt idx="41">
                        <c:v>144002.19072668548</c:v>
                      </c:pt>
                      <c:pt idx="42">
                        <c:v>144002.19072668548</c:v>
                      </c:pt>
                      <c:pt idx="43">
                        <c:v>144002.19072668548</c:v>
                      </c:pt>
                      <c:pt idx="44">
                        <c:v>144002.19072668548</c:v>
                      </c:pt>
                      <c:pt idx="45">
                        <c:v>146940.67594120422</c:v>
                      </c:pt>
                      <c:pt idx="46">
                        <c:v>146940.67594120422</c:v>
                      </c:pt>
                      <c:pt idx="47">
                        <c:v>146940.67594120422</c:v>
                      </c:pt>
                      <c:pt idx="48">
                        <c:v>146940.67594120422</c:v>
                      </c:pt>
                      <c:pt idx="49">
                        <c:v>146940.67594120422</c:v>
                      </c:pt>
                      <c:pt idx="50">
                        <c:v>146940.67594120422</c:v>
                      </c:pt>
                      <c:pt idx="51">
                        <c:v>146940.67594120422</c:v>
                      </c:pt>
                      <c:pt idx="52">
                        <c:v>146940.67594120422</c:v>
                      </c:pt>
                      <c:pt idx="53">
                        <c:v>146940.67594120422</c:v>
                      </c:pt>
                      <c:pt idx="54">
                        <c:v>146940.67594120422</c:v>
                      </c:pt>
                      <c:pt idx="55">
                        <c:v>146940.67594120422</c:v>
                      </c:pt>
                      <c:pt idx="56">
                        <c:v>146940.67594120422</c:v>
                      </c:pt>
                      <c:pt idx="57">
                        <c:v>146940.67594120422</c:v>
                      </c:pt>
                      <c:pt idx="58">
                        <c:v>146940.67594120422</c:v>
                      </c:pt>
                      <c:pt idx="59">
                        <c:v>146940.67594120422</c:v>
                      </c:pt>
                      <c:pt idx="60">
                        <c:v>146940.67594120422</c:v>
                      </c:pt>
                      <c:pt idx="61">
                        <c:v>146940.67594120422</c:v>
                      </c:pt>
                      <c:pt idx="62">
                        <c:v>146940.67594120422</c:v>
                      </c:pt>
                      <c:pt idx="63">
                        <c:v>146940.67594120422</c:v>
                      </c:pt>
                      <c:pt idx="64">
                        <c:v>146940.67594120422</c:v>
                      </c:pt>
                      <c:pt idx="65">
                        <c:v>146940.67594120422</c:v>
                      </c:pt>
                      <c:pt idx="66">
                        <c:v>146940.67594120422</c:v>
                      </c:pt>
                      <c:pt idx="67">
                        <c:v>146940.67594120422</c:v>
                      </c:pt>
                      <c:pt idx="68">
                        <c:v>146940.67594120422</c:v>
                      </c:pt>
                      <c:pt idx="69">
                        <c:v>146940.67594120422</c:v>
                      </c:pt>
                      <c:pt idx="70">
                        <c:v>146940.67594120422</c:v>
                      </c:pt>
                      <c:pt idx="71">
                        <c:v>146940.67594120422</c:v>
                      </c:pt>
                      <c:pt idx="72">
                        <c:v>146940.67594120422</c:v>
                      </c:pt>
                      <c:pt idx="73">
                        <c:v>146940.67594120422</c:v>
                      </c:pt>
                      <c:pt idx="74">
                        <c:v>146940.67594120422</c:v>
                      </c:pt>
                      <c:pt idx="75">
                        <c:v>151027.14087178677</c:v>
                      </c:pt>
                      <c:pt idx="76">
                        <c:v>151027.14087178677</c:v>
                      </c:pt>
                      <c:pt idx="77">
                        <c:v>151027.14087178677</c:v>
                      </c:pt>
                      <c:pt idx="78">
                        <c:v>151027.14087178677</c:v>
                      </c:pt>
                      <c:pt idx="79">
                        <c:v>151027.14087178677</c:v>
                      </c:pt>
                      <c:pt idx="80">
                        <c:v>151027.14087178677</c:v>
                      </c:pt>
                      <c:pt idx="81">
                        <c:v>151027.14087178677</c:v>
                      </c:pt>
                      <c:pt idx="82">
                        <c:v>151027.14087178677</c:v>
                      </c:pt>
                      <c:pt idx="83">
                        <c:v>151027.14087178677</c:v>
                      </c:pt>
                      <c:pt idx="84">
                        <c:v>151027.14087178677</c:v>
                      </c:pt>
                      <c:pt idx="85">
                        <c:v>151027.14087178677</c:v>
                      </c:pt>
                      <c:pt idx="86">
                        <c:v>151027.14087178677</c:v>
                      </c:pt>
                      <c:pt idx="87">
                        <c:v>151027.14087178677</c:v>
                      </c:pt>
                      <c:pt idx="88">
                        <c:v>151027.14087178677</c:v>
                      </c:pt>
                      <c:pt idx="89">
                        <c:v>151027.14087178677</c:v>
                      </c:pt>
                      <c:pt idx="90">
                        <c:v>151027.14087178677</c:v>
                      </c:pt>
                      <c:pt idx="91">
                        <c:v>151027.14087178677</c:v>
                      </c:pt>
                      <c:pt idx="92">
                        <c:v>151027.14087178677</c:v>
                      </c:pt>
                      <c:pt idx="93">
                        <c:v>151027.14087178677</c:v>
                      </c:pt>
                      <c:pt idx="94">
                        <c:v>151027.14087178677</c:v>
                      </c:pt>
                      <c:pt idx="95">
                        <c:v>151027.14087178677</c:v>
                      </c:pt>
                      <c:pt idx="96">
                        <c:v>151027.14087178677</c:v>
                      </c:pt>
                      <c:pt idx="97">
                        <c:v>151027.14087178677</c:v>
                      </c:pt>
                      <c:pt idx="98">
                        <c:v>151027.14087178677</c:v>
                      </c:pt>
                      <c:pt idx="99">
                        <c:v>151027.14087178677</c:v>
                      </c:pt>
                      <c:pt idx="100">
                        <c:v>151027.14087178677</c:v>
                      </c:pt>
                      <c:pt idx="101">
                        <c:v>151027.14087178677</c:v>
                      </c:pt>
                      <c:pt idx="102">
                        <c:v>151027.14087178677</c:v>
                      </c:pt>
                      <c:pt idx="103">
                        <c:v>151027.14087178677</c:v>
                      </c:pt>
                      <c:pt idx="104">
                        <c:v>151027.14087178677</c:v>
                      </c:pt>
                      <c:pt idx="105">
                        <c:v>151027.14087178677</c:v>
                      </c:pt>
                      <c:pt idx="106">
                        <c:v>155917.86923125098</c:v>
                      </c:pt>
                      <c:pt idx="107">
                        <c:v>155917.86923125098</c:v>
                      </c:pt>
                      <c:pt idx="108">
                        <c:v>155917.86923125098</c:v>
                      </c:pt>
                      <c:pt idx="109">
                        <c:v>155917.86923125098</c:v>
                      </c:pt>
                      <c:pt idx="110">
                        <c:v>155917.86923125098</c:v>
                      </c:pt>
                      <c:pt idx="111">
                        <c:v>155917.86923125098</c:v>
                      </c:pt>
                      <c:pt idx="112">
                        <c:v>155917.86923125098</c:v>
                      </c:pt>
                      <c:pt idx="113">
                        <c:v>155917.86923125098</c:v>
                      </c:pt>
                      <c:pt idx="114">
                        <c:v>155917.86923125098</c:v>
                      </c:pt>
                      <c:pt idx="115">
                        <c:v>155917.86923125098</c:v>
                      </c:pt>
                      <c:pt idx="116">
                        <c:v>155917.86923125098</c:v>
                      </c:pt>
                      <c:pt idx="117">
                        <c:v>155917.86923125098</c:v>
                      </c:pt>
                      <c:pt idx="118">
                        <c:v>155917.86923125098</c:v>
                      </c:pt>
                      <c:pt idx="119">
                        <c:v>155917.86923125098</c:v>
                      </c:pt>
                      <c:pt idx="120">
                        <c:v>155917.86923125098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F9B0-42D5-B299-7298D4E00CDC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NWP!$D$4</c:f>
              <c:strCache>
                <c:ptCount val="1"/>
                <c:pt idx="0">
                  <c:v>Average NWP (Boom)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NWP!$D$5:$D$125</c:f>
              <c:numCache>
                <c:formatCode>#,##0</c:formatCode>
                <c:ptCount val="121"/>
                <c:pt idx="0">
                  <c:v>1085.5472289501233</c:v>
                </c:pt>
                <c:pt idx="1">
                  <c:v>1089.1230119319537</c:v>
                </c:pt>
                <c:pt idx="2">
                  <c:v>1089.1567020912901</c:v>
                </c:pt>
                <c:pt idx="3">
                  <c:v>897.06344445277102</c:v>
                </c:pt>
                <c:pt idx="4">
                  <c:v>1031.0182464583627</c:v>
                </c:pt>
                <c:pt idx="5">
                  <c:v>986.85095203956689</c:v>
                </c:pt>
                <c:pt idx="6">
                  <c:v>990.15157544374404</c:v>
                </c:pt>
                <c:pt idx="7">
                  <c:v>1066.9209803268989</c:v>
                </c:pt>
                <c:pt idx="8">
                  <c:v>1067.533837924492</c:v>
                </c:pt>
                <c:pt idx="9">
                  <c:v>1048.3320217366563</c:v>
                </c:pt>
                <c:pt idx="10">
                  <c:v>951.94215591163072</c:v>
                </c:pt>
                <c:pt idx="11">
                  <c:v>1074.8921292996615</c:v>
                </c:pt>
                <c:pt idx="12">
                  <c:v>1073.7964447174893</c:v>
                </c:pt>
                <c:pt idx="13">
                  <c:v>1000.0447056246361</c:v>
                </c:pt>
                <c:pt idx="14">
                  <c:v>1011.6754583042153</c:v>
                </c:pt>
                <c:pt idx="15">
                  <c:v>1039.7935709089006</c:v>
                </c:pt>
                <c:pt idx="16">
                  <c:v>974.03623946871164</c:v>
                </c:pt>
                <c:pt idx="17">
                  <c:v>1043.2680384118803</c:v>
                </c:pt>
                <c:pt idx="18">
                  <c:v>1228.5051107090717</c:v>
                </c:pt>
                <c:pt idx="19">
                  <c:v>1056.2587455671776</c:v>
                </c:pt>
                <c:pt idx="20">
                  <c:v>1029.6303803997253</c:v>
                </c:pt>
                <c:pt idx="21">
                  <c:v>1096.1180183902129</c:v>
                </c:pt>
                <c:pt idx="22">
                  <c:v>1090.0358808205767</c:v>
                </c:pt>
                <c:pt idx="23">
                  <c:v>1102.0196547763455</c:v>
                </c:pt>
                <c:pt idx="24">
                  <c:v>960.59922966479871</c:v>
                </c:pt>
                <c:pt idx="25">
                  <c:v>1049.6598620484756</c:v>
                </c:pt>
                <c:pt idx="26">
                  <c:v>1026.0567978358781</c:v>
                </c:pt>
                <c:pt idx="27">
                  <c:v>1027.4741834507288</c:v>
                </c:pt>
                <c:pt idx="28">
                  <c:v>1019.4835284612072</c:v>
                </c:pt>
                <c:pt idx="29">
                  <c:v>1214.3034511100536</c:v>
                </c:pt>
                <c:pt idx="30">
                  <c:v>1107.8591749587169</c:v>
                </c:pt>
                <c:pt idx="31">
                  <c:v>1071.2710568408429</c:v>
                </c:pt>
                <c:pt idx="32">
                  <c:v>1077.3038140180263</c:v>
                </c:pt>
                <c:pt idx="33">
                  <c:v>1013.8748587075706</c:v>
                </c:pt>
                <c:pt idx="34">
                  <c:v>1081.4027880595684</c:v>
                </c:pt>
                <c:pt idx="35">
                  <c:v>1077.9391726730425</c:v>
                </c:pt>
                <c:pt idx="36">
                  <c:v>1109.8845187150903</c:v>
                </c:pt>
                <c:pt idx="37">
                  <c:v>997.99423074249569</c:v>
                </c:pt>
                <c:pt idx="38">
                  <c:v>958.30984956868167</c:v>
                </c:pt>
                <c:pt idx="39">
                  <c:v>1026.7709920046236</c:v>
                </c:pt>
                <c:pt idx="40">
                  <c:v>1011.1259421617452</c:v>
                </c:pt>
                <c:pt idx="41">
                  <c:v>1129.5109713249135</c:v>
                </c:pt>
                <c:pt idx="42">
                  <c:v>1087.3484361337169</c:v>
                </c:pt>
                <c:pt idx="43">
                  <c:v>1077.1966610148063</c:v>
                </c:pt>
                <c:pt idx="44">
                  <c:v>996.18612309997206</c:v>
                </c:pt>
                <c:pt idx="45">
                  <c:v>980.60203783296902</c:v>
                </c:pt>
                <c:pt idx="46">
                  <c:v>993.41982431124734</c:v>
                </c:pt>
                <c:pt idx="47">
                  <c:v>1114.7986012442434</c:v>
                </c:pt>
                <c:pt idx="48">
                  <c:v>1097.5728486235159</c:v>
                </c:pt>
                <c:pt idx="49">
                  <c:v>971.68184527227947</c:v>
                </c:pt>
                <c:pt idx="50">
                  <c:v>1093.8717262119753</c:v>
                </c:pt>
                <c:pt idx="51">
                  <c:v>1093.7176608811483</c:v>
                </c:pt>
                <c:pt idx="52">
                  <c:v>996.86029072508938</c:v>
                </c:pt>
                <c:pt idx="53">
                  <c:v>1147.0833078965293</c:v>
                </c:pt>
                <c:pt idx="54">
                  <c:v>1082.0632439972933</c:v>
                </c:pt>
                <c:pt idx="55">
                  <c:v>970.18824447363602</c:v>
                </c:pt>
                <c:pt idx="56">
                  <c:v>1067.649106194571</c:v>
                </c:pt>
                <c:pt idx="57">
                  <c:v>1155.6327443579733</c:v>
                </c:pt>
                <c:pt idx="58">
                  <c:v>1011.9386968660067</c:v>
                </c:pt>
                <c:pt idx="59">
                  <c:v>862.97047991169484</c:v>
                </c:pt>
                <c:pt idx="60">
                  <c:v>1128.8641829087401</c:v>
                </c:pt>
                <c:pt idx="61">
                  <c:v>1094.9588322900884</c:v>
                </c:pt>
                <c:pt idx="62">
                  <c:v>955.94085735849853</c:v>
                </c:pt>
                <c:pt idx="63">
                  <c:v>1153.714680290173</c:v>
                </c:pt>
                <c:pt idx="64">
                  <c:v>1044.4054088374633</c:v>
                </c:pt>
                <c:pt idx="65">
                  <c:v>1106.1714071588999</c:v>
                </c:pt>
                <c:pt idx="66">
                  <c:v>994.80981532283442</c:v>
                </c:pt>
                <c:pt idx="67">
                  <c:v>1139.5942623401509</c:v>
                </c:pt>
                <c:pt idx="68">
                  <c:v>1047.9196555837052</c:v>
                </c:pt>
                <c:pt idx="69">
                  <c:v>1117.4442942183916</c:v>
                </c:pt>
                <c:pt idx="70">
                  <c:v>1135.2019738621013</c:v>
                </c:pt>
                <c:pt idx="71">
                  <c:v>1054.0047055721222</c:v>
                </c:pt>
                <c:pt idx="72">
                  <c:v>1095.1300433571494</c:v>
                </c:pt>
                <c:pt idx="73">
                  <c:v>1036.3792570561345</c:v>
                </c:pt>
                <c:pt idx="74">
                  <c:v>1069.6911884514209</c:v>
                </c:pt>
                <c:pt idx="75">
                  <c:v>1051.1542421336601</c:v>
                </c:pt>
                <c:pt idx="76">
                  <c:v>1060.1469026389257</c:v>
                </c:pt>
                <c:pt idx="77">
                  <c:v>1167.588150775164</c:v>
                </c:pt>
                <c:pt idx="78">
                  <c:v>1040.8066974961187</c:v>
                </c:pt>
                <c:pt idx="79">
                  <c:v>1118.8100418147053</c:v>
                </c:pt>
                <c:pt idx="80">
                  <c:v>1012.1291032073038</c:v>
                </c:pt>
                <c:pt idx="81">
                  <c:v>1192.5577441208725</c:v>
                </c:pt>
                <c:pt idx="82">
                  <c:v>966.74468973829937</c:v>
                </c:pt>
                <c:pt idx="83">
                  <c:v>1102.3555844010286</c:v>
                </c:pt>
                <c:pt idx="84">
                  <c:v>1093.7173112808418</c:v>
                </c:pt>
                <c:pt idx="85">
                  <c:v>1198.015035341007</c:v>
                </c:pt>
                <c:pt idx="86">
                  <c:v>1119.3697967265316</c:v>
                </c:pt>
                <c:pt idx="87">
                  <c:v>826.32444604775083</c:v>
                </c:pt>
                <c:pt idx="88">
                  <c:v>1190.2539304692634</c:v>
                </c:pt>
                <c:pt idx="89">
                  <c:v>1040.2611849014654</c:v>
                </c:pt>
                <c:pt idx="90">
                  <c:v>1019.744464021958</c:v>
                </c:pt>
                <c:pt idx="91">
                  <c:v>1080.9645639615389</c:v>
                </c:pt>
                <c:pt idx="92">
                  <c:v>1196.1989478375635</c:v>
                </c:pt>
                <c:pt idx="93">
                  <c:v>1103.4858235514153</c:v>
                </c:pt>
                <c:pt idx="94">
                  <c:v>962.28536855950654</c:v>
                </c:pt>
                <c:pt idx="95">
                  <c:v>1093.6506408932721</c:v>
                </c:pt>
                <c:pt idx="96">
                  <c:v>1101.1318179433742</c:v>
                </c:pt>
                <c:pt idx="97">
                  <c:v>1153.3066079400585</c:v>
                </c:pt>
                <c:pt idx="98">
                  <c:v>1087.2673193848864</c:v>
                </c:pt>
                <c:pt idx="99">
                  <c:v>1202.5291514009944</c:v>
                </c:pt>
                <c:pt idx="100">
                  <c:v>938.90201156930323</c:v>
                </c:pt>
                <c:pt idx="101">
                  <c:v>1039.0644372080919</c:v>
                </c:pt>
                <c:pt idx="102">
                  <c:v>1105.3041099833174</c:v>
                </c:pt>
                <c:pt idx="103">
                  <c:v>1112.669771203897</c:v>
                </c:pt>
                <c:pt idx="104">
                  <c:v>1021.5201825192295</c:v>
                </c:pt>
                <c:pt idx="105">
                  <c:v>1002.3282088179822</c:v>
                </c:pt>
                <c:pt idx="106">
                  <c:v>1074.9534811611281</c:v>
                </c:pt>
                <c:pt idx="107">
                  <c:v>1113.3418922303517</c:v>
                </c:pt>
                <c:pt idx="108">
                  <c:v>1338.6318164886845</c:v>
                </c:pt>
                <c:pt idx="109">
                  <c:v>1242.5286138494814</c:v>
                </c:pt>
                <c:pt idx="110">
                  <c:v>1178.2229374632188</c:v>
                </c:pt>
                <c:pt idx="111">
                  <c:v>1153.1136135896122</c:v>
                </c:pt>
                <c:pt idx="112">
                  <c:v>1214.6596900207855</c:v>
                </c:pt>
                <c:pt idx="113">
                  <c:v>1183.0824281935763</c:v>
                </c:pt>
                <c:pt idx="114">
                  <c:v>1117.8317586618746</c:v>
                </c:pt>
                <c:pt idx="115">
                  <c:v>1025.7197718733682</c:v>
                </c:pt>
                <c:pt idx="116">
                  <c:v>1118.34759142385</c:v>
                </c:pt>
                <c:pt idx="117">
                  <c:v>1137.7229812072685</c:v>
                </c:pt>
                <c:pt idx="118">
                  <c:v>1127.1297191425599</c:v>
                </c:pt>
                <c:pt idx="119">
                  <c:v>1166.1040149167216</c:v>
                </c:pt>
                <c:pt idx="120">
                  <c:v>1111.5731491272757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9B0-42D5-B299-7298D4E00CDC}"/>
            </c:ext>
          </c:extLst>
        </c:ser>
        <c:ser>
          <c:idx val="3"/>
          <c:order val="3"/>
          <c:tx>
            <c:strRef>
              <c:f>NWP!$E$4</c:f>
              <c:strCache>
                <c:ptCount val="1"/>
                <c:pt idx="0">
                  <c:v>Average NWP - 7 Day Average (Boom)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NWP!$E$5:$E$125</c:f>
              <c:numCache>
                <c:formatCode>#,##0</c:formatCode>
                <c:ptCount val="121"/>
                <c:pt idx="6">
                  <c:v>1024.1301659096875</c:v>
                </c:pt>
                <c:pt idx="7">
                  <c:v>1021.4692732492268</c:v>
                </c:pt>
                <c:pt idx="8">
                  <c:v>1018.3851055338752</c:v>
                </c:pt>
                <c:pt idx="9">
                  <c:v>1012.5530083403561</c:v>
                </c:pt>
                <c:pt idx="10">
                  <c:v>1020.3928242630502</c:v>
                </c:pt>
                <c:pt idx="11">
                  <c:v>1026.6605218118073</c:v>
                </c:pt>
                <c:pt idx="12">
                  <c:v>1039.0813064800818</c:v>
                </c:pt>
                <c:pt idx="13">
                  <c:v>1040.4946107916378</c:v>
                </c:pt>
                <c:pt idx="14">
                  <c:v>1032.6023933598258</c:v>
                </c:pt>
                <c:pt idx="15">
                  <c:v>1028.6394980718844</c:v>
                </c:pt>
                <c:pt idx="16">
                  <c:v>1018.0258148907494</c:v>
                </c:pt>
                <c:pt idx="17">
                  <c:v>1031.0723695336421</c:v>
                </c:pt>
                <c:pt idx="18">
                  <c:v>1053.0170811635578</c:v>
                </c:pt>
                <c:pt idx="19">
                  <c:v>1050.511695570656</c:v>
                </c:pt>
                <c:pt idx="20">
                  <c:v>1054.7382205385261</c:v>
                </c:pt>
                <c:pt idx="21">
                  <c:v>1066.8014434079544</c:v>
                </c:pt>
                <c:pt idx="22">
                  <c:v>1073.9789162524794</c:v>
                </c:pt>
                <c:pt idx="23">
                  <c:v>1092.2622612964271</c:v>
                </c:pt>
                <c:pt idx="24">
                  <c:v>1080.4524314754156</c:v>
                </c:pt>
                <c:pt idx="25">
                  <c:v>1054.9031102381875</c:v>
                </c:pt>
                <c:pt idx="26">
                  <c:v>1050.5885462765732</c:v>
                </c:pt>
                <c:pt idx="27">
                  <c:v>1050.2805181410024</c:v>
                </c:pt>
                <c:pt idx="28">
                  <c:v>1039.3327338654301</c:v>
                </c:pt>
                <c:pt idx="29">
                  <c:v>1057.0852439067839</c:v>
                </c:pt>
                <c:pt idx="30">
                  <c:v>1057.919461075694</c:v>
                </c:pt>
                <c:pt idx="31">
                  <c:v>1073.7297221008432</c:v>
                </c:pt>
                <c:pt idx="32">
                  <c:v>1077.6788580964935</c:v>
                </c:pt>
                <c:pt idx="33">
                  <c:v>1075.9385810781637</c:v>
                </c:pt>
                <c:pt idx="34">
                  <c:v>1083.6426674508552</c:v>
                </c:pt>
                <c:pt idx="35">
                  <c:v>1091.9934737668316</c:v>
                </c:pt>
                <c:pt idx="36">
                  <c:v>1077.0764834246941</c:v>
                </c:pt>
                <c:pt idx="37">
                  <c:v>1061.3814913938052</c:v>
                </c:pt>
                <c:pt idx="38">
                  <c:v>1045.2441760692107</c:v>
                </c:pt>
                <c:pt idx="39">
                  <c:v>1038.0252014958676</c:v>
                </c:pt>
                <c:pt idx="40">
                  <c:v>1037.6324991321783</c:v>
                </c:pt>
                <c:pt idx="41">
                  <c:v>1044.5050967415132</c:v>
                </c:pt>
                <c:pt idx="42">
                  <c:v>1045.8492772358954</c:v>
                </c:pt>
                <c:pt idx="43">
                  <c:v>1041.1795832787118</c:v>
                </c:pt>
                <c:pt idx="44">
                  <c:v>1040.9212821869228</c:v>
                </c:pt>
                <c:pt idx="45">
                  <c:v>1044.1058805103926</c:v>
                </c:pt>
                <c:pt idx="46">
                  <c:v>1039.3414279827671</c:v>
                </c:pt>
                <c:pt idx="47">
                  <c:v>1054.1518078516954</c:v>
                </c:pt>
                <c:pt idx="48">
                  <c:v>1049.5892188943531</c:v>
                </c:pt>
                <c:pt idx="49">
                  <c:v>1033.0654201998618</c:v>
                </c:pt>
                <c:pt idx="50">
                  <c:v>1035.4475723708861</c:v>
                </c:pt>
                <c:pt idx="51">
                  <c:v>1049.3806491967682</c:v>
                </c:pt>
                <c:pt idx="52">
                  <c:v>1051.7032567527856</c:v>
                </c:pt>
                <c:pt idx="53">
                  <c:v>1073.6551829792545</c:v>
                </c:pt>
                <c:pt idx="54">
                  <c:v>1068.9787033725472</c:v>
                </c:pt>
                <c:pt idx="55">
                  <c:v>1050.7809027797073</c:v>
                </c:pt>
                <c:pt idx="56">
                  <c:v>1064.4905114828919</c:v>
                </c:pt>
                <c:pt idx="57">
                  <c:v>1073.313514075177</c:v>
                </c:pt>
                <c:pt idx="58">
                  <c:v>1061.6308049301567</c:v>
                </c:pt>
                <c:pt idx="59">
                  <c:v>1042.5036890996721</c:v>
                </c:pt>
                <c:pt idx="60">
                  <c:v>1039.9009569585592</c:v>
                </c:pt>
                <c:pt idx="61">
                  <c:v>1041.7431838575301</c:v>
                </c:pt>
                <c:pt idx="62">
                  <c:v>1039.7078428410819</c:v>
                </c:pt>
                <c:pt idx="63">
                  <c:v>1052.0029248547394</c:v>
                </c:pt>
                <c:pt idx="64">
                  <c:v>1036.1133054946663</c:v>
                </c:pt>
                <c:pt idx="65">
                  <c:v>1049.5751212507942</c:v>
                </c:pt>
                <c:pt idx="66">
                  <c:v>1068.409312023814</c:v>
                </c:pt>
                <c:pt idx="67">
                  <c:v>1069.9421805140153</c:v>
                </c:pt>
                <c:pt idx="68">
                  <c:v>1063.2222981273894</c:v>
                </c:pt>
                <c:pt idx="69">
                  <c:v>1086.2942176788026</c:v>
                </c:pt>
                <c:pt idx="70">
                  <c:v>1083.6495453319351</c:v>
                </c:pt>
                <c:pt idx="71">
                  <c:v>1085.0208734368864</c:v>
                </c:pt>
                <c:pt idx="72">
                  <c:v>1083.4435357509221</c:v>
                </c:pt>
                <c:pt idx="73">
                  <c:v>1089.3820274271079</c:v>
                </c:pt>
                <c:pt idx="74">
                  <c:v>1079.3958740144321</c:v>
                </c:pt>
                <c:pt idx="75">
                  <c:v>1079.8579578072829</c:v>
                </c:pt>
                <c:pt idx="76">
                  <c:v>1071.6726161530735</c:v>
                </c:pt>
                <c:pt idx="77">
                  <c:v>1076.2992128549395</c:v>
                </c:pt>
                <c:pt idx="78">
                  <c:v>1074.4137831297962</c:v>
                </c:pt>
                <c:pt idx="79">
                  <c:v>1077.7966400523042</c:v>
                </c:pt>
                <c:pt idx="80">
                  <c:v>1074.3323323596139</c:v>
                </c:pt>
                <c:pt idx="81">
                  <c:v>1091.88469745525</c:v>
                </c:pt>
                <c:pt idx="82">
                  <c:v>1079.8261899701986</c:v>
                </c:pt>
                <c:pt idx="83">
                  <c:v>1085.8560016504991</c:v>
                </c:pt>
                <c:pt idx="84">
                  <c:v>1075.3030245798816</c:v>
                </c:pt>
                <c:pt idx="85">
                  <c:v>1097.7613585577228</c:v>
                </c:pt>
                <c:pt idx="86">
                  <c:v>1097.8413235451264</c:v>
                </c:pt>
                <c:pt idx="87">
                  <c:v>1071.2978010937618</c:v>
                </c:pt>
                <c:pt idx="88">
                  <c:v>1070.9686848578176</c:v>
                </c:pt>
                <c:pt idx="89">
                  <c:v>1081.4710413096984</c:v>
                </c:pt>
                <c:pt idx="90">
                  <c:v>1069.669452684117</c:v>
                </c:pt>
                <c:pt idx="91">
                  <c:v>1067.8476316385024</c:v>
                </c:pt>
                <c:pt idx="92">
                  <c:v>1067.5881905665817</c:v>
                </c:pt>
                <c:pt idx="93">
                  <c:v>1065.3190515415649</c:v>
                </c:pt>
                <c:pt idx="94">
                  <c:v>1084.7420404718157</c:v>
                </c:pt>
                <c:pt idx="95">
                  <c:v>1070.9415705323884</c:v>
                </c:pt>
                <c:pt idx="96">
                  <c:v>1079.6373752526613</c:v>
                </c:pt>
                <c:pt idx="97">
                  <c:v>1098.7176815266755</c:v>
                </c:pt>
                <c:pt idx="98">
                  <c:v>1099.6180751585823</c:v>
                </c:pt>
                <c:pt idx="99">
                  <c:v>1100.5223899533582</c:v>
                </c:pt>
                <c:pt idx="100">
                  <c:v>1077.0104168130565</c:v>
                </c:pt>
                <c:pt idx="101">
                  <c:v>1087.9788551914257</c:v>
                </c:pt>
                <c:pt idx="102">
                  <c:v>1089.6436364900037</c:v>
                </c:pt>
                <c:pt idx="103">
                  <c:v>1091.2919155272211</c:v>
                </c:pt>
                <c:pt idx="104">
                  <c:v>1072.4652833242458</c:v>
                </c:pt>
                <c:pt idx="105">
                  <c:v>1060.3311246718308</c:v>
                </c:pt>
                <c:pt idx="106">
                  <c:v>1042.1060289232785</c:v>
                </c:pt>
                <c:pt idx="107">
                  <c:v>1067.026011874857</c:v>
                </c:pt>
                <c:pt idx="108">
                  <c:v>1109.8213517720844</c:v>
                </c:pt>
                <c:pt idx="109">
                  <c:v>1129.4248523243934</c:v>
                </c:pt>
                <c:pt idx="110">
                  <c:v>1138.7895903614394</c:v>
                </c:pt>
                <c:pt idx="111">
                  <c:v>1157.5886519429228</c:v>
                </c:pt>
                <c:pt idx="112">
                  <c:v>1187.9217206861802</c:v>
                </c:pt>
                <c:pt idx="113">
                  <c:v>1203.3687131193872</c:v>
                </c:pt>
                <c:pt idx="114">
                  <c:v>1204.0101226096049</c:v>
                </c:pt>
                <c:pt idx="115">
                  <c:v>1159.3084019502737</c:v>
                </c:pt>
                <c:pt idx="116">
                  <c:v>1141.5682558894694</c:v>
                </c:pt>
                <c:pt idx="117">
                  <c:v>1135.7825478529051</c:v>
                </c:pt>
                <c:pt idx="118">
                  <c:v>1132.0705629318975</c:v>
                </c:pt>
                <c:pt idx="119">
                  <c:v>1125.1340379170313</c:v>
                </c:pt>
                <c:pt idx="120">
                  <c:v>1114.9184266218456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9B0-42D5-B299-7298D4E00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300"/>
          <c:min val="95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(Incl. Monthly Rens):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NWP (Boom)</c:v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NWP!$G$5:$G$125</c:f>
              <c:numCache>
                <c:formatCode>#,##0</c:formatCode>
                <c:ptCount val="121"/>
                <c:pt idx="0">
                  <c:v>146147.37214266998</c:v>
                </c:pt>
                <c:pt idx="1">
                  <c:v>188988.20571401998</c:v>
                </c:pt>
                <c:pt idx="2">
                  <c:v>148805.66142843998</c:v>
                </c:pt>
                <c:pt idx="3">
                  <c:v>101090.44821437</c:v>
                </c:pt>
                <c:pt idx="4">
                  <c:v>124411.41821441001</c:v>
                </c:pt>
                <c:pt idx="5">
                  <c:v>126954.99535682997</c:v>
                </c:pt>
                <c:pt idx="6">
                  <c:v>123429.85392856998</c:v>
                </c:pt>
                <c:pt idx="7">
                  <c:v>160663.68428574994</c:v>
                </c:pt>
                <c:pt idx="8">
                  <c:v>205469.55392858002</c:v>
                </c:pt>
                <c:pt idx="9">
                  <c:v>145318.92321436998</c:v>
                </c:pt>
                <c:pt idx="10">
                  <c:v>113920.09142839002</c:v>
                </c:pt>
                <c:pt idx="11">
                  <c:v>195094.39392821997</c:v>
                </c:pt>
                <c:pt idx="12">
                  <c:v>158486.47142851999</c:v>
                </c:pt>
                <c:pt idx="13">
                  <c:v>189487.92285726001</c:v>
                </c:pt>
                <c:pt idx="14">
                  <c:v>274421.81857132999</c:v>
                </c:pt>
                <c:pt idx="15">
                  <c:v>170058.95071419998</c:v>
                </c:pt>
                <c:pt idx="16">
                  <c:v>148619.24999995003</c:v>
                </c:pt>
                <c:pt idx="17">
                  <c:v>140455.31892868</c:v>
                </c:pt>
                <c:pt idx="18">
                  <c:v>151917.2785712</c:v>
                </c:pt>
                <c:pt idx="19">
                  <c:v>148524.44892870999</c:v>
                </c:pt>
                <c:pt idx="20">
                  <c:v>133485.23178590002</c:v>
                </c:pt>
                <c:pt idx="21">
                  <c:v>122428.87499989</c:v>
                </c:pt>
                <c:pt idx="22">
                  <c:v>160883.32321419002</c:v>
                </c:pt>
                <c:pt idx="23">
                  <c:v>179137.06892872995</c:v>
                </c:pt>
                <c:pt idx="24">
                  <c:v>97712.679999930013</c:v>
                </c:pt>
                <c:pt idx="25">
                  <c:v>153877.26000008997</c:v>
                </c:pt>
                <c:pt idx="26">
                  <c:v>129952.20178537002</c:v>
                </c:pt>
                <c:pt idx="27">
                  <c:v>128082.39821449999</c:v>
                </c:pt>
                <c:pt idx="28">
                  <c:v>154536.94428562</c:v>
                </c:pt>
                <c:pt idx="29">
                  <c:v>161059.88678562999</c:v>
                </c:pt>
                <c:pt idx="30">
                  <c:v>124845.10571412</c:v>
                </c:pt>
                <c:pt idx="31">
                  <c:v>101491.92642896999</c:v>
                </c:pt>
                <c:pt idx="32">
                  <c:v>132145.33250011</c:v>
                </c:pt>
                <c:pt idx="33">
                  <c:v>138520.30535730999</c:v>
                </c:pt>
                <c:pt idx="34">
                  <c:v>122942.16464261001</c:v>
                </c:pt>
                <c:pt idx="35">
                  <c:v>149423.04214263998</c:v>
                </c:pt>
                <c:pt idx="36">
                  <c:v>183736.06071420002</c:v>
                </c:pt>
                <c:pt idx="37">
                  <c:v>146303.2200001</c:v>
                </c:pt>
                <c:pt idx="38">
                  <c:v>136662.86107156001</c:v>
                </c:pt>
                <c:pt idx="39">
                  <c:v>132090.57178600997</c:v>
                </c:pt>
                <c:pt idx="40">
                  <c:v>127052.82250021996</c:v>
                </c:pt>
                <c:pt idx="41">
                  <c:v>154319.04964267998</c:v>
                </c:pt>
                <c:pt idx="42">
                  <c:v>119280.63392873999</c:v>
                </c:pt>
                <c:pt idx="43">
                  <c:v>210552.10571384002</c:v>
                </c:pt>
                <c:pt idx="44">
                  <c:v>141070.87214302996</c:v>
                </c:pt>
                <c:pt idx="45">
                  <c:v>199494.75321459002</c:v>
                </c:pt>
                <c:pt idx="46">
                  <c:v>148604.71892844999</c:v>
                </c:pt>
                <c:pt idx="47">
                  <c:v>114509.66892875999</c:v>
                </c:pt>
                <c:pt idx="48">
                  <c:v>128064.19857112999</c:v>
                </c:pt>
                <c:pt idx="49">
                  <c:v>131786.67964295999</c:v>
                </c:pt>
                <c:pt idx="50">
                  <c:v>145086.35071459998</c:v>
                </c:pt>
                <c:pt idx="51">
                  <c:v>159245.29142867003</c:v>
                </c:pt>
                <c:pt idx="52">
                  <c:v>89471.625000139989</c:v>
                </c:pt>
                <c:pt idx="53">
                  <c:v>138416.81428597998</c:v>
                </c:pt>
                <c:pt idx="54">
                  <c:v>156469.30964314</c:v>
                </c:pt>
                <c:pt idx="55">
                  <c:v>108363.38178572</c:v>
                </c:pt>
                <c:pt idx="56">
                  <c:v>136284.67714297</c:v>
                </c:pt>
                <c:pt idx="57">
                  <c:v>153278.06142848</c:v>
                </c:pt>
                <c:pt idx="58">
                  <c:v>119081.61892871998</c:v>
                </c:pt>
                <c:pt idx="59">
                  <c:v>92945.467143069996</c:v>
                </c:pt>
                <c:pt idx="60">
                  <c:v>132841.02571405002</c:v>
                </c:pt>
                <c:pt idx="61">
                  <c:v>117931.5660717</c:v>
                </c:pt>
                <c:pt idx="62">
                  <c:v>116305.26464312999</c:v>
                </c:pt>
                <c:pt idx="63">
                  <c:v>126560.92000024</c:v>
                </c:pt>
                <c:pt idx="64">
                  <c:v>132276.09107140999</c:v>
                </c:pt>
                <c:pt idx="65">
                  <c:v>132376.89607131001</c:v>
                </c:pt>
                <c:pt idx="66">
                  <c:v>91271.756428620007</c:v>
                </c:pt>
                <c:pt idx="67">
                  <c:v>136376.65035722</c:v>
                </c:pt>
                <c:pt idx="68">
                  <c:v>120180.59392860001</c:v>
                </c:pt>
                <c:pt idx="69">
                  <c:v>147098.53000022002</c:v>
                </c:pt>
                <c:pt idx="70">
                  <c:v>132454.74428539001</c:v>
                </c:pt>
                <c:pt idx="71">
                  <c:v>160820.90428585</c:v>
                </c:pt>
                <c:pt idx="72">
                  <c:v>123410.65464275</c:v>
                </c:pt>
                <c:pt idx="73">
                  <c:v>109555.22535713</c:v>
                </c:pt>
                <c:pt idx="74">
                  <c:v>189883.37392889993</c:v>
                </c:pt>
                <c:pt idx="75">
                  <c:v>237958.28142851003</c:v>
                </c:pt>
                <c:pt idx="76">
                  <c:v>117353.90535726002</c:v>
                </c:pt>
                <c:pt idx="77">
                  <c:v>126918.43142857002</c:v>
                </c:pt>
                <c:pt idx="78">
                  <c:v>148427.58964262003</c:v>
                </c:pt>
                <c:pt idx="79">
                  <c:v>158435.76285728</c:v>
                </c:pt>
                <c:pt idx="80">
                  <c:v>110019.81999988</c:v>
                </c:pt>
                <c:pt idx="81">
                  <c:v>156986.34107149002</c:v>
                </c:pt>
                <c:pt idx="82">
                  <c:v>125332.48964294</c:v>
                </c:pt>
                <c:pt idx="83">
                  <c:v>109933.54321451999</c:v>
                </c:pt>
                <c:pt idx="84">
                  <c:v>133067.94071422998</c:v>
                </c:pt>
                <c:pt idx="85">
                  <c:v>163678.39392884003</c:v>
                </c:pt>
                <c:pt idx="86">
                  <c:v>108281.39392851002</c:v>
                </c:pt>
                <c:pt idx="87">
                  <c:v>75813.570000020001</c:v>
                </c:pt>
                <c:pt idx="88">
                  <c:v>147187.12714283998</c:v>
                </c:pt>
                <c:pt idx="89">
                  <c:v>129676.39428580001</c:v>
                </c:pt>
                <c:pt idx="90">
                  <c:v>97627.26178565</c:v>
                </c:pt>
                <c:pt idx="91">
                  <c:v>93786.262499930002</c:v>
                </c:pt>
                <c:pt idx="92">
                  <c:v>143150.60285748</c:v>
                </c:pt>
                <c:pt idx="93">
                  <c:v>94639.781428499991</c:v>
                </c:pt>
                <c:pt idx="94">
                  <c:v>73892.970714320007</c:v>
                </c:pt>
                <c:pt idx="95">
                  <c:v>104702.81642856001</c:v>
                </c:pt>
                <c:pt idx="96">
                  <c:v>127381.34214278999</c:v>
                </c:pt>
                <c:pt idx="97">
                  <c:v>110414.09892867004</c:v>
                </c:pt>
                <c:pt idx="98">
                  <c:v>127946.04357124001</c:v>
                </c:pt>
                <c:pt idx="99">
                  <c:v>167892.83714268001</c:v>
                </c:pt>
                <c:pt idx="100">
                  <c:v>106741.58321411</c:v>
                </c:pt>
                <c:pt idx="101">
                  <c:v>81861.197142949983</c:v>
                </c:pt>
                <c:pt idx="102">
                  <c:v>133375.38142860998</c:v>
                </c:pt>
                <c:pt idx="103">
                  <c:v>105414.02928572</c:v>
                </c:pt>
                <c:pt idx="104">
                  <c:v>100853.42821444999</c:v>
                </c:pt>
                <c:pt idx="105">
                  <c:v>119949.85249964998</c:v>
                </c:pt>
                <c:pt idx="106">
                  <c:v>222977.74785728005</c:v>
                </c:pt>
                <c:pt idx="107">
                  <c:v>101036.53928562001</c:v>
                </c:pt>
                <c:pt idx="108">
                  <c:v>102792.25357143997</c:v>
                </c:pt>
                <c:pt idx="109">
                  <c:v>132586.31357134</c:v>
                </c:pt>
                <c:pt idx="110">
                  <c:v>95174.589285260008</c:v>
                </c:pt>
                <c:pt idx="111">
                  <c:v>83946.67107163</c:v>
                </c:pt>
                <c:pt idx="112">
                  <c:v>93272.552857090021</c:v>
                </c:pt>
                <c:pt idx="113">
                  <c:v>132142.20392855001</c:v>
                </c:pt>
                <c:pt idx="114">
                  <c:v>104788.30535733001</c:v>
                </c:pt>
                <c:pt idx="115">
                  <c:v>94107.681428600015</c:v>
                </c:pt>
                <c:pt idx="116">
                  <c:v>132718.75142862002</c:v>
                </c:pt>
                <c:pt idx="117">
                  <c:v>119133.62285736001</c:v>
                </c:pt>
                <c:pt idx="118">
                  <c:v>103411.8357142</c:v>
                </c:pt>
                <c:pt idx="119">
                  <c:v>119779.64857112002</c:v>
                </c:pt>
                <c:pt idx="120">
                  <c:v>152976.82857121999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716-45FB-B102-941FB356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v>NWP - 7 Day Average (Boom)</c:v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NWP!$H$5:$H$125</c:f>
              <c:numCache>
                <c:formatCode>#,##0</c:formatCode>
                <c:ptCount val="121"/>
                <c:pt idx="6">
                  <c:v>137118.27928561569</c:v>
                </c:pt>
                <c:pt idx="7">
                  <c:v>139192.03816319854</c:v>
                </c:pt>
                <c:pt idx="8">
                  <c:v>141546.51647956428</c:v>
                </c:pt>
                <c:pt idx="9">
                  <c:v>141048.41102041141</c:v>
                </c:pt>
                <c:pt idx="10">
                  <c:v>142881.21719384284</c:v>
                </c:pt>
                <c:pt idx="11">
                  <c:v>152978.78515295856</c:v>
                </c:pt>
                <c:pt idx="12">
                  <c:v>157483.28173462857</c:v>
                </c:pt>
                <c:pt idx="13">
                  <c:v>166920.14872444145</c:v>
                </c:pt>
                <c:pt idx="14">
                  <c:v>183171.31076523854</c:v>
                </c:pt>
                <c:pt idx="15">
                  <c:v>178112.65316318427</c:v>
                </c:pt>
                <c:pt idx="16">
                  <c:v>178584.12841826715</c:v>
                </c:pt>
                <c:pt idx="17">
                  <c:v>182374.87520402283</c:v>
                </c:pt>
                <c:pt idx="18">
                  <c:v>176206.71586730573</c:v>
                </c:pt>
                <c:pt idx="19">
                  <c:v>174783.5697959043</c:v>
                </c:pt>
                <c:pt idx="20">
                  <c:v>166783.18535713857</c:v>
                </c:pt>
                <c:pt idx="21">
                  <c:v>145069.90770407571</c:v>
                </c:pt>
                <c:pt idx="22">
                  <c:v>143759.10377550285</c:v>
                </c:pt>
                <c:pt idx="23">
                  <c:v>148118.79219390001</c:v>
                </c:pt>
                <c:pt idx="24">
                  <c:v>142012.70091836428</c:v>
                </c:pt>
                <c:pt idx="25">
                  <c:v>142292.69826534856</c:v>
                </c:pt>
                <c:pt idx="26">
                  <c:v>139639.52010201427</c:v>
                </c:pt>
                <c:pt idx="27">
                  <c:v>138867.68673467141</c:v>
                </c:pt>
                <c:pt idx="28">
                  <c:v>143454.55377549</c:v>
                </c:pt>
                <c:pt idx="29">
                  <c:v>143479.77714283855</c:v>
                </c:pt>
                <c:pt idx="30">
                  <c:v>135723.78239789428</c:v>
                </c:pt>
                <c:pt idx="31">
                  <c:v>136263.6747449</c:v>
                </c:pt>
                <c:pt idx="32">
                  <c:v>133159.11367347426</c:v>
                </c:pt>
                <c:pt idx="33">
                  <c:v>134383.12846946571</c:v>
                </c:pt>
                <c:pt idx="34">
                  <c:v>133648.80938776713</c:v>
                </c:pt>
                <c:pt idx="35">
                  <c:v>132918.25193877</c:v>
                </c:pt>
                <c:pt idx="36">
                  <c:v>136157.70535713714</c:v>
                </c:pt>
                <c:pt idx="37">
                  <c:v>139223.15025513427</c:v>
                </c:pt>
                <c:pt idx="38">
                  <c:v>144247.56948978998</c:v>
                </c:pt>
                <c:pt idx="39">
                  <c:v>144239.74653063287</c:v>
                </c:pt>
                <c:pt idx="40">
                  <c:v>142601.53469390571</c:v>
                </c:pt>
                <c:pt idx="41">
                  <c:v>147083.94683677281</c:v>
                </c:pt>
                <c:pt idx="42">
                  <c:v>142777.88852050141</c:v>
                </c:pt>
                <c:pt idx="43">
                  <c:v>146608.75209187853</c:v>
                </c:pt>
                <c:pt idx="44">
                  <c:v>145861.27382658285</c:v>
                </c:pt>
                <c:pt idx="45">
                  <c:v>154837.25841844428</c:v>
                </c:pt>
                <c:pt idx="46">
                  <c:v>157196.42229593568</c:v>
                </c:pt>
                <c:pt idx="47">
                  <c:v>155404.54321429858</c:v>
                </c:pt>
                <c:pt idx="48">
                  <c:v>151653.85020407714</c:v>
                </c:pt>
                <c:pt idx="49">
                  <c:v>153440.42816325143</c:v>
                </c:pt>
                <c:pt idx="50">
                  <c:v>144088.17744907428</c:v>
                </c:pt>
                <c:pt idx="51">
                  <c:v>146684.52306130857</c:v>
                </c:pt>
                <c:pt idx="52">
                  <c:v>130966.93331638713</c:v>
                </c:pt>
                <c:pt idx="53">
                  <c:v>129511.51836746284</c:v>
                </c:pt>
                <c:pt idx="54">
                  <c:v>135505.75275523143</c:v>
                </c:pt>
                <c:pt idx="55">
                  <c:v>132691.35035731568</c:v>
                </c:pt>
                <c:pt idx="56">
                  <c:v>133333.92142874573</c:v>
                </c:pt>
                <c:pt idx="57">
                  <c:v>134504.16581644287</c:v>
                </c:pt>
                <c:pt idx="58">
                  <c:v>128766.49831645</c:v>
                </c:pt>
                <c:pt idx="59">
                  <c:v>129262.76147972571</c:v>
                </c:pt>
                <c:pt idx="60">
                  <c:v>128466.22025516428</c:v>
                </c:pt>
                <c:pt idx="61">
                  <c:v>122960.82831638714</c:v>
                </c:pt>
                <c:pt idx="62">
                  <c:v>124095.38301030286</c:v>
                </c:pt>
                <c:pt idx="63">
                  <c:v>122706.2748470557</c:v>
                </c:pt>
                <c:pt idx="64">
                  <c:v>119705.99336747428</c:v>
                </c:pt>
                <c:pt idx="65">
                  <c:v>121605.31867355858</c:v>
                </c:pt>
                <c:pt idx="66">
                  <c:v>121366.21714292285</c:v>
                </c:pt>
                <c:pt idx="67">
                  <c:v>121871.30637766141</c:v>
                </c:pt>
                <c:pt idx="68">
                  <c:v>122192.59607150427</c:v>
                </c:pt>
                <c:pt idx="69">
                  <c:v>126591.63397966001</c:v>
                </c:pt>
                <c:pt idx="70">
                  <c:v>127433.60887753859</c:v>
                </c:pt>
                <c:pt idx="71">
                  <c:v>131511.43933674428</c:v>
                </c:pt>
                <c:pt idx="72">
                  <c:v>130230.54770409288</c:v>
                </c:pt>
                <c:pt idx="73">
                  <c:v>132842.47183673715</c:v>
                </c:pt>
                <c:pt idx="74">
                  <c:v>140486.28948983428</c:v>
                </c:pt>
                <c:pt idx="75">
                  <c:v>157311.67341839286</c:v>
                </c:pt>
                <c:pt idx="76">
                  <c:v>153062.44132654142</c:v>
                </c:pt>
                <c:pt idx="77">
                  <c:v>152271.53948985288</c:v>
                </c:pt>
                <c:pt idx="78">
                  <c:v>150501.06596939143</c:v>
                </c:pt>
                <c:pt idx="79">
                  <c:v>155504.65285718144</c:v>
                </c:pt>
                <c:pt idx="80">
                  <c:v>155571.02352043145</c:v>
                </c:pt>
                <c:pt idx="81">
                  <c:v>150871.44739794431</c:v>
                </c:pt>
                <c:pt idx="82">
                  <c:v>134782.04857143431</c:v>
                </c:pt>
                <c:pt idx="83">
                  <c:v>133721.99683675714</c:v>
                </c:pt>
                <c:pt idx="84">
                  <c:v>134600.49816327999</c:v>
                </c:pt>
                <c:pt idx="85">
                  <c:v>136779.18448988287</c:v>
                </c:pt>
                <c:pt idx="86">
                  <c:v>129614.27464291571</c:v>
                </c:pt>
                <c:pt idx="87">
                  <c:v>124727.66750007858</c:v>
                </c:pt>
                <c:pt idx="88">
                  <c:v>123327.7797959857</c:v>
                </c:pt>
                <c:pt idx="89">
                  <c:v>123948.33760210857</c:v>
                </c:pt>
                <c:pt idx="90">
                  <c:v>122190.29739798429</c:v>
                </c:pt>
                <c:pt idx="91">
                  <c:v>116578.62908165573</c:v>
                </c:pt>
                <c:pt idx="92">
                  <c:v>113646.08750003287</c:v>
                </c:pt>
                <c:pt idx="93">
                  <c:v>111697.28571431713</c:v>
                </c:pt>
                <c:pt idx="94">
                  <c:v>111422.91438778855</c:v>
                </c:pt>
                <c:pt idx="95">
                  <c:v>105353.72714289141</c:v>
                </c:pt>
                <c:pt idx="96">
                  <c:v>105025.86255103284</c:v>
                </c:pt>
                <c:pt idx="97">
                  <c:v>106852.55357146429</c:v>
                </c:pt>
                <c:pt idx="98">
                  <c:v>111732.52229593716</c:v>
                </c:pt>
                <c:pt idx="99">
                  <c:v>115267.12719382286</c:v>
                </c:pt>
                <c:pt idx="100">
                  <c:v>116995.95602033859</c:v>
                </c:pt>
                <c:pt idx="101">
                  <c:v>118134.27408157142</c:v>
                </c:pt>
                <c:pt idx="102">
                  <c:v>122230.3547958643</c:v>
                </c:pt>
                <c:pt idx="103">
                  <c:v>119092.16724485428</c:v>
                </c:pt>
                <c:pt idx="104">
                  <c:v>117726.35714282285</c:v>
                </c:pt>
                <c:pt idx="105">
                  <c:v>116584.04413259569</c:v>
                </c:pt>
                <c:pt idx="106">
                  <c:v>124453.31709182428</c:v>
                </c:pt>
                <c:pt idx="107">
                  <c:v>123638.31081632571</c:v>
                </c:pt>
                <c:pt idx="108">
                  <c:v>126628.46173468142</c:v>
                </c:pt>
                <c:pt idx="109">
                  <c:v>126515.73775507144</c:v>
                </c:pt>
                <c:pt idx="110">
                  <c:v>125052.96061214858</c:v>
                </c:pt>
                <c:pt idx="111">
                  <c:v>122637.70959174573</c:v>
                </c:pt>
                <c:pt idx="112">
                  <c:v>118826.66678566571</c:v>
                </c:pt>
                <c:pt idx="113">
                  <c:v>105850.16051013286</c:v>
                </c:pt>
                <c:pt idx="114">
                  <c:v>106386.12709180571</c:v>
                </c:pt>
                <c:pt idx="115">
                  <c:v>105145.47392854285</c:v>
                </c:pt>
                <c:pt idx="116">
                  <c:v>105164.39362244002</c:v>
                </c:pt>
                <c:pt idx="117">
                  <c:v>108587.11270416858</c:v>
                </c:pt>
                <c:pt idx="118">
                  <c:v>111367.85051025003</c:v>
                </c:pt>
                <c:pt idx="119">
                  <c:v>115154.57846939715</c:v>
                </c:pt>
                <c:pt idx="120">
                  <c:v>118130.95341835001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716-45FB-B102-941FB356C401}"/>
            </c:ext>
          </c:extLst>
        </c:ser>
        <c:ser>
          <c:idx val="4"/>
          <c:order val="4"/>
          <c:tx>
            <c:strRef>
              <c:f>NWP!$F$4</c:f>
              <c:strCache>
                <c:ptCount val="1"/>
                <c:pt idx="0">
                  <c:v>Plan (Boom)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val>
            <c:numRef>
              <c:f>NWP!$F$5:$F$125</c:f>
              <c:numCache>
                <c:formatCode>#,##0</c:formatCode>
                <c:ptCount val="121"/>
                <c:pt idx="0">
                  <c:v>143168.45166355453</c:v>
                </c:pt>
                <c:pt idx="1">
                  <c:v>143168.45166355453</c:v>
                </c:pt>
                <c:pt idx="2">
                  <c:v>143168.45166355453</c:v>
                </c:pt>
                <c:pt idx="3">
                  <c:v>143168.45166355453</c:v>
                </c:pt>
                <c:pt idx="4">
                  <c:v>143168.45166355453</c:v>
                </c:pt>
                <c:pt idx="5">
                  <c:v>143168.45166355453</c:v>
                </c:pt>
                <c:pt idx="6">
                  <c:v>143168.45166355453</c:v>
                </c:pt>
                <c:pt idx="7">
                  <c:v>143168.45166355453</c:v>
                </c:pt>
                <c:pt idx="8">
                  <c:v>143168.45166355453</c:v>
                </c:pt>
                <c:pt idx="9">
                  <c:v>143168.45166355453</c:v>
                </c:pt>
                <c:pt idx="10">
                  <c:v>143168.45166355453</c:v>
                </c:pt>
                <c:pt idx="11">
                  <c:v>143168.45166355453</c:v>
                </c:pt>
                <c:pt idx="12">
                  <c:v>143168.45166355453</c:v>
                </c:pt>
                <c:pt idx="13">
                  <c:v>143168.45166355453</c:v>
                </c:pt>
                <c:pt idx="14">
                  <c:v>144002.19072668548</c:v>
                </c:pt>
                <c:pt idx="15">
                  <c:v>144002.19072668548</c:v>
                </c:pt>
                <c:pt idx="16">
                  <c:v>144002.19072668548</c:v>
                </c:pt>
                <c:pt idx="17">
                  <c:v>144002.19072668548</c:v>
                </c:pt>
                <c:pt idx="18">
                  <c:v>144002.19072668548</c:v>
                </c:pt>
                <c:pt idx="19">
                  <c:v>144002.19072668548</c:v>
                </c:pt>
                <c:pt idx="20">
                  <c:v>144002.19072668548</c:v>
                </c:pt>
                <c:pt idx="21">
                  <c:v>144002.19072668548</c:v>
                </c:pt>
                <c:pt idx="22">
                  <c:v>144002.19072668548</c:v>
                </c:pt>
                <c:pt idx="23">
                  <c:v>144002.19072668548</c:v>
                </c:pt>
                <c:pt idx="24">
                  <c:v>144002.19072668548</c:v>
                </c:pt>
                <c:pt idx="25">
                  <c:v>144002.19072668548</c:v>
                </c:pt>
                <c:pt idx="26">
                  <c:v>144002.19072668548</c:v>
                </c:pt>
                <c:pt idx="27">
                  <c:v>144002.19072668548</c:v>
                </c:pt>
                <c:pt idx="28">
                  <c:v>144002.19072668548</c:v>
                </c:pt>
                <c:pt idx="29">
                  <c:v>144002.19072668548</c:v>
                </c:pt>
                <c:pt idx="30">
                  <c:v>144002.19072668548</c:v>
                </c:pt>
                <c:pt idx="31">
                  <c:v>144002.19072668548</c:v>
                </c:pt>
                <c:pt idx="32">
                  <c:v>144002.19072668548</c:v>
                </c:pt>
                <c:pt idx="33">
                  <c:v>144002.19072668548</c:v>
                </c:pt>
                <c:pt idx="34">
                  <c:v>144002.19072668548</c:v>
                </c:pt>
                <c:pt idx="35">
                  <c:v>144002.19072668548</c:v>
                </c:pt>
                <c:pt idx="36">
                  <c:v>144002.19072668548</c:v>
                </c:pt>
                <c:pt idx="37">
                  <c:v>144002.19072668548</c:v>
                </c:pt>
                <c:pt idx="38">
                  <c:v>144002.19072668548</c:v>
                </c:pt>
                <c:pt idx="39">
                  <c:v>144002.19072668548</c:v>
                </c:pt>
                <c:pt idx="40">
                  <c:v>144002.19072668548</c:v>
                </c:pt>
                <c:pt idx="41">
                  <c:v>144002.19072668548</c:v>
                </c:pt>
                <c:pt idx="42">
                  <c:v>144002.19072668548</c:v>
                </c:pt>
                <c:pt idx="43">
                  <c:v>144002.19072668548</c:v>
                </c:pt>
                <c:pt idx="44">
                  <c:v>144002.19072668548</c:v>
                </c:pt>
                <c:pt idx="45">
                  <c:v>146940.67594120422</c:v>
                </c:pt>
                <c:pt idx="46">
                  <c:v>146940.67594120422</c:v>
                </c:pt>
                <c:pt idx="47">
                  <c:v>146940.67594120422</c:v>
                </c:pt>
                <c:pt idx="48">
                  <c:v>146940.67594120422</c:v>
                </c:pt>
                <c:pt idx="49">
                  <c:v>146940.67594120422</c:v>
                </c:pt>
                <c:pt idx="50">
                  <c:v>146940.67594120422</c:v>
                </c:pt>
                <c:pt idx="51">
                  <c:v>146940.67594120422</c:v>
                </c:pt>
                <c:pt idx="52">
                  <c:v>146940.67594120422</c:v>
                </c:pt>
                <c:pt idx="53">
                  <c:v>146940.67594120422</c:v>
                </c:pt>
                <c:pt idx="54">
                  <c:v>146940.67594120422</c:v>
                </c:pt>
                <c:pt idx="55">
                  <c:v>146940.67594120422</c:v>
                </c:pt>
                <c:pt idx="56">
                  <c:v>146940.67594120422</c:v>
                </c:pt>
                <c:pt idx="57">
                  <c:v>146940.67594120422</c:v>
                </c:pt>
                <c:pt idx="58">
                  <c:v>146940.67594120422</c:v>
                </c:pt>
                <c:pt idx="59">
                  <c:v>146940.67594120422</c:v>
                </c:pt>
                <c:pt idx="60">
                  <c:v>146940.67594120422</c:v>
                </c:pt>
                <c:pt idx="61">
                  <c:v>146940.67594120422</c:v>
                </c:pt>
                <c:pt idx="62">
                  <c:v>146940.67594120422</c:v>
                </c:pt>
                <c:pt idx="63">
                  <c:v>146940.67594120422</c:v>
                </c:pt>
                <c:pt idx="64">
                  <c:v>146940.67594120422</c:v>
                </c:pt>
                <c:pt idx="65">
                  <c:v>146940.67594120422</c:v>
                </c:pt>
                <c:pt idx="66">
                  <c:v>146940.67594120422</c:v>
                </c:pt>
                <c:pt idx="67">
                  <c:v>146940.67594120422</c:v>
                </c:pt>
                <c:pt idx="68">
                  <c:v>146940.67594120422</c:v>
                </c:pt>
                <c:pt idx="69">
                  <c:v>146940.67594120422</c:v>
                </c:pt>
                <c:pt idx="70">
                  <c:v>146940.67594120422</c:v>
                </c:pt>
                <c:pt idx="71">
                  <c:v>146940.67594120422</c:v>
                </c:pt>
                <c:pt idx="72">
                  <c:v>146940.67594120422</c:v>
                </c:pt>
                <c:pt idx="73">
                  <c:v>146940.67594120422</c:v>
                </c:pt>
                <c:pt idx="74">
                  <c:v>146940.67594120422</c:v>
                </c:pt>
                <c:pt idx="75">
                  <c:v>151027.14087178677</c:v>
                </c:pt>
                <c:pt idx="76">
                  <c:v>151027.14087178677</c:v>
                </c:pt>
                <c:pt idx="77">
                  <c:v>151027.14087178677</c:v>
                </c:pt>
                <c:pt idx="78">
                  <c:v>151027.14087178677</c:v>
                </c:pt>
                <c:pt idx="79">
                  <c:v>151027.14087178677</c:v>
                </c:pt>
                <c:pt idx="80">
                  <c:v>151027.14087178677</c:v>
                </c:pt>
                <c:pt idx="81">
                  <c:v>151027.14087178677</c:v>
                </c:pt>
                <c:pt idx="82">
                  <c:v>151027.14087178677</c:v>
                </c:pt>
                <c:pt idx="83">
                  <c:v>151027.14087178677</c:v>
                </c:pt>
                <c:pt idx="84">
                  <c:v>151027.14087178677</c:v>
                </c:pt>
                <c:pt idx="85">
                  <c:v>151027.14087178677</c:v>
                </c:pt>
                <c:pt idx="86">
                  <c:v>151027.14087178677</c:v>
                </c:pt>
                <c:pt idx="87">
                  <c:v>151027.14087178677</c:v>
                </c:pt>
                <c:pt idx="88">
                  <c:v>151027.14087178677</c:v>
                </c:pt>
                <c:pt idx="89">
                  <c:v>151027.14087178677</c:v>
                </c:pt>
                <c:pt idx="90">
                  <c:v>151027.14087178677</c:v>
                </c:pt>
                <c:pt idx="91">
                  <c:v>151027.14087178677</c:v>
                </c:pt>
                <c:pt idx="92">
                  <c:v>151027.14087178677</c:v>
                </c:pt>
                <c:pt idx="93">
                  <c:v>151027.14087178677</c:v>
                </c:pt>
                <c:pt idx="94">
                  <c:v>151027.14087178677</c:v>
                </c:pt>
                <c:pt idx="95">
                  <c:v>151027.14087178677</c:v>
                </c:pt>
                <c:pt idx="96">
                  <c:v>151027.14087178677</c:v>
                </c:pt>
                <c:pt idx="97">
                  <c:v>151027.14087178677</c:v>
                </c:pt>
                <c:pt idx="98">
                  <c:v>151027.14087178677</c:v>
                </c:pt>
                <c:pt idx="99">
                  <c:v>151027.14087178677</c:v>
                </c:pt>
                <c:pt idx="100">
                  <c:v>151027.14087178677</c:v>
                </c:pt>
                <c:pt idx="101">
                  <c:v>151027.14087178677</c:v>
                </c:pt>
                <c:pt idx="102">
                  <c:v>151027.14087178677</c:v>
                </c:pt>
                <c:pt idx="103">
                  <c:v>151027.14087178677</c:v>
                </c:pt>
                <c:pt idx="104">
                  <c:v>151027.14087178677</c:v>
                </c:pt>
                <c:pt idx="105">
                  <c:v>151027.14087178677</c:v>
                </c:pt>
                <c:pt idx="106">
                  <c:v>155917.86923125098</c:v>
                </c:pt>
                <c:pt idx="107">
                  <c:v>155917.86923125098</c:v>
                </c:pt>
                <c:pt idx="108">
                  <c:v>155917.86923125098</c:v>
                </c:pt>
                <c:pt idx="109">
                  <c:v>155917.86923125098</c:v>
                </c:pt>
                <c:pt idx="110">
                  <c:v>155917.86923125098</c:v>
                </c:pt>
                <c:pt idx="111">
                  <c:v>155917.86923125098</c:v>
                </c:pt>
                <c:pt idx="112">
                  <c:v>155917.86923125098</c:v>
                </c:pt>
                <c:pt idx="113">
                  <c:v>155917.86923125098</c:v>
                </c:pt>
                <c:pt idx="114">
                  <c:v>155917.86923125098</c:v>
                </c:pt>
                <c:pt idx="115">
                  <c:v>155917.86923125098</c:v>
                </c:pt>
                <c:pt idx="116">
                  <c:v>155917.86923125098</c:v>
                </c:pt>
                <c:pt idx="117">
                  <c:v>155917.86923125098</c:v>
                </c:pt>
                <c:pt idx="118">
                  <c:v>155917.86923125098</c:v>
                </c:pt>
                <c:pt idx="119">
                  <c:v>155917.86923125098</c:v>
                </c:pt>
                <c:pt idx="120">
                  <c:v>155917.86923125098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F-401A-B4C1-A64A98852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v>Average NWP (Boom)</c:v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NWP!$I$5:$I$125</c:f>
              <c:numCache>
                <c:formatCode>#,##0</c:formatCode>
                <c:ptCount val="121"/>
                <c:pt idx="0">
                  <c:v>1085.5472289501233</c:v>
                </c:pt>
                <c:pt idx="1">
                  <c:v>1089.1230119319537</c:v>
                </c:pt>
                <c:pt idx="2">
                  <c:v>1089.1567020912901</c:v>
                </c:pt>
                <c:pt idx="3">
                  <c:v>897.06344445277102</c:v>
                </c:pt>
                <c:pt idx="4">
                  <c:v>1031.0182464583627</c:v>
                </c:pt>
                <c:pt idx="5">
                  <c:v>986.85095203956689</c:v>
                </c:pt>
                <c:pt idx="6">
                  <c:v>990.15157544374404</c:v>
                </c:pt>
                <c:pt idx="7">
                  <c:v>1066.9209803268989</c:v>
                </c:pt>
                <c:pt idx="8">
                  <c:v>1067.533837924492</c:v>
                </c:pt>
                <c:pt idx="9">
                  <c:v>1048.3320217366563</c:v>
                </c:pt>
                <c:pt idx="10">
                  <c:v>951.94215591163072</c:v>
                </c:pt>
                <c:pt idx="11">
                  <c:v>1074.8921292996615</c:v>
                </c:pt>
                <c:pt idx="12">
                  <c:v>1073.7964447174893</c:v>
                </c:pt>
                <c:pt idx="13">
                  <c:v>1000.0447056246361</c:v>
                </c:pt>
                <c:pt idx="14">
                  <c:v>1011.6754583042153</c:v>
                </c:pt>
                <c:pt idx="15">
                  <c:v>1039.7935709089006</c:v>
                </c:pt>
                <c:pt idx="16">
                  <c:v>974.03623946871164</c:v>
                </c:pt>
                <c:pt idx="17">
                  <c:v>1043.2680384118803</c:v>
                </c:pt>
                <c:pt idx="18">
                  <c:v>1228.5051107090717</c:v>
                </c:pt>
                <c:pt idx="19">
                  <c:v>1056.2587455671776</c:v>
                </c:pt>
                <c:pt idx="20">
                  <c:v>1029.6303803997253</c:v>
                </c:pt>
                <c:pt idx="21">
                  <c:v>1096.1180183902129</c:v>
                </c:pt>
                <c:pt idx="22">
                  <c:v>1090.0358808205767</c:v>
                </c:pt>
                <c:pt idx="23">
                  <c:v>1102.0196547763455</c:v>
                </c:pt>
                <c:pt idx="24">
                  <c:v>960.59922966479871</c:v>
                </c:pt>
                <c:pt idx="25">
                  <c:v>1049.6598620484756</c:v>
                </c:pt>
                <c:pt idx="26">
                  <c:v>1026.0567978358781</c:v>
                </c:pt>
                <c:pt idx="27">
                  <c:v>1027.4741834507288</c:v>
                </c:pt>
                <c:pt idx="28">
                  <c:v>1019.4835284612072</c:v>
                </c:pt>
                <c:pt idx="29">
                  <c:v>1214.3034511100536</c:v>
                </c:pt>
                <c:pt idx="30">
                  <c:v>1107.8591749587169</c:v>
                </c:pt>
                <c:pt idx="31">
                  <c:v>1071.2710568408429</c:v>
                </c:pt>
                <c:pt idx="32">
                  <c:v>1077.3038140180263</c:v>
                </c:pt>
                <c:pt idx="33">
                  <c:v>1013.8748587075706</c:v>
                </c:pt>
                <c:pt idx="34">
                  <c:v>1081.4027880595684</c:v>
                </c:pt>
                <c:pt idx="35">
                  <c:v>1077.9391726730425</c:v>
                </c:pt>
                <c:pt idx="36">
                  <c:v>1109.8845187150903</c:v>
                </c:pt>
                <c:pt idx="37">
                  <c:v>997.99423074249569</c:v>
                </c:pt>
                <c:pt idx="38">
                  <c:v>958.30984956868167</c:v>
                </c:pt>
                <c:pt idx="39">
                  <c:v>1026.7709920046236</c:v>
                </c:pt>
                <c:pt idx="40">
                  <c:v>1011.1259421617452</c:v>
                </c:pt>
                <c:pt idx="41">
                  <c:v>1129.5109713249135</c:v>
                </c:pt>
                <c:pt idx="42">
                  <c:v>1087.3484361337169</c:v>
                </c:pt>
                <c:pt idx="43">
                  <c:v>1077.1966610148063</c:v>
                </c:pt>
                <c:pt idx="44">
                  <c:v>996.18612309997206</c:v>
                </c:pt>
                <c:pt idx="45">
                  <c:v>980.60203783296902</c:v>
                </c:pt>
                <c:pt idx="46">
                  <c:v>993.41982431124734</c:v>
                </c:pt>
                <c:pt idx="47">
                  <c:v>1114.7986012442434</c:v>
                </c:pt>
                <c:pt idx="48">
                  <c:v>1097.5728486235159</c:v>
                </c:pt>
                <c:pt idx="49">
                  <c:v>971.68184527227947</c:v>
                </c:pt>
                <c:pt idx="50">
                  <c:v>1093.8717262119753</c:v>
                </c:pt>
                <c:pt idx="51">
                  <c:v>1093.7176608811483</c:v>
                </c:pt>
                <c:pt idx="52">
                  <c:v>996.86029072508938</c:v>
                </c:pt>
                <c:pt idx="53">
                  <c:v>1147.0833078965293</c:v>
                </c:pt>
                <c:pt idx="54">
                  <c:v>1082.0632439972933</c:v>
                </c:pt>
                <c:pt idx="55">
                  <c:v>970.18824447363602</c:v>
                </c:pt>
                <c:pt idx="56">
                  <c:v>1067.649106194571</c:v>
                </c:pt>
                <c:pt idx="57">
                  <c:v>1155.6327443579733</c:v>
                </c:pt>
                <c:pt idx="58">
                  <c:v>1011.9386968660067</c:v>
                </c:pt>
                <c:pt idx="59">
                  <c:v>862.97047991169484</c:v>
                </c:pt>
                <c:pt idx="60">
                  <c:v>1128.8641829087401</c:v>
                </c:pt>
                <c:pt idx="61">
                  <c:v>1094.9588322900884</c:v>
                </c:pt>
                <c:pt idx="62">
                  <c:v>955.94085735849853</c:v>
                </c:pt>
                <c:pt idx="63">
                  <c:v>1153.714680290173</c:v>
                </c:pt>
                <c:pt idx="64">
                  <c:v>1044.4054088374633</c:v>
                </c:pt>
                <c:pt idx="65">
                  <c:v>1106.1714071588999</c:v>
                </c:pt>
                <c:pt idx="66">
                  <c:v>994.80981532283442</c:v>
                </c:pt>
                <c:pt idx="67">
                  <c:v>1139.5942623401509</c:v>
                </c:pt>
                <c:pt idx="68">
                  <c:v>1047.9196555837052</c:v>
                </c:pt>
                <c:pt idx="69">
                  <c:v>1117.4442942183916</c:v>
                </c:pt>
                <c:pt idx="70">
                  <c:v>1135.2019738621013</c:v>
                </c:pt>
                <c:pt idx="71">
                  <c:v>1054.0047055721222</c:v>
                </c:pt>
                <c:pt idx="72">
                  <c:v>1095.1300433571494</c:v>
                </c:pt>
                <c:pt idx="73">
                  <c:v>1036.3792570561345</c:v>
                </c:pt>
                <c:pt idx="74">
                  <c:v>1069.6911884514209</c:v>
                </c:pt>
                <c:pt idx="75">
                  <c:v>1051.1542421336601</c:v>
                </c:pt>
                <c:pt idx="76">
                  <c:v>1060.1469026389257</c:v>
                </c:pt>
                <c:pt idx="77">
                  <c:v>1167.588150775164</c:v>
                </c:pt>
                <c:pt idx="78">
                  <c:v>1040.8066974961187</c:v>
                </c:pt>
                <c:pt idx="79">
                  <c:v>1118.8100418147053</c:v>
                </c:pt>
                <c:pt idx="80">
                  <c:v>1012.1291032073038</c:v>
                </c:pt>
                <c:pt idx="81">
                  <c:v>1192.5577441208725</c:v>
                </c:pt>
                <c:pt idx="82">
                  <c:v>966.74468973829937</c:v>
                </c:pt>
                <c:pt idx="83">
                  <c:v>1102.3555844010286</c:v>
                </c:pt>
                <c:pt idx="84">
                  <c:v>1093.7173112808418</c:v>
                </c:pt>
                <c:pt idx="85">
                  <c:v>1198.015035341007</c:v>
                </c:pt>
                <c:pt idx="86">
                  <c:v>1119.3697967265316</c:v>
                </c:pt>
                <c:pt idx="87">
                  <c:v>826.32444604775083</c:v>
                </c:pt>
                <c:pt idx="88">
                  <c:v>1190.2539304692634</c:v>
                </c:pt>
                <c:pt idx="89">
                  <c:v>1040.2611849014654</c:v>
                </c:pt>
                <c:pt idx="90">
                  <c:v>1019.744464021958</c:v>
                </c:pt>
                <c:pt idx="91">
                  <c:v>1080.9645639615389</c:v>
                </c:pt>
                <c:pt idx="92">
                  <c:v>1196.1989478375635</c:v>
                </c:pt>
                <c:pt idx="93">
                  <c:v>1103.4858235514153</c:v>
                </c:pt>
                <c:pt idx="94">
                  <c:v>962.28536855950654</c:v>
                </c:pt>
                <c:pt idx="95">
                  <c:v>1093.6506408932721</c:v>
                </c:pt>
                <c:pt idx="96">
                  <c:v>1101.1318179433742</c:v>
                </c:pt>
                <c:pt idx="97">
                  <c:v>1153.3066079400585</c:v>
                </c:pt>
                <c:pt idx="98">
                  <c:v>1087.2673193848864</c:v>
                </c:pt>
                <c:pt idx="99">
                  <c:v>1202.5291514009944</c:v>
                </c:pt>
                <c:pt idx="100">
                  <c:v>938.90201156930323</c:v>
                </c:pt>
                <c:pt idx="101">
                  <c:v>1039.0644372080919</c:v>
                </c:pt>
                <c:pt idx="102">
                  <c:v>1105.3041099833174</c:v>
                </c:pt>
                <c:pt idx="103">
                  <c:v>1112.669771203897</c:v>
                </c:pt>
                <c:pt idx="104">
                  <c:v>1021.5201825192295</c:v>
                </c:pt>
                <c:pt idx="105">
                  <c:v>1002.3282088179822</c:v>
                </c:pt>
                <c:pt idx="106">
                  <c:v>1074.9534811611281</c:v>
                </c:pt>
                <c:pt idx="107">
                  <c:v>1113.3418922303517</c:v>
                </c:pt>
                <c:pt idx="108">
                  <c:v>1338.6318164886845</c:v>
                </c:pt>
                <c:pt idx="109">
                  <c:v>1242.5286138494814</c:v>
                </c:pt>
                <c:pt idx="110">
                  <c:v>1178.2229374632188</c:v>
                </c:pt>
                <c:pt idx="111">
                  <c:v>1153.1136135896122</c:v>
                </c:pt>
                <c:pt idx="112">
                  <c:v>1214.6596900207855</c:v>
                </c:pt>
                <c:pt idx="113">
                  <c:v>1183.0824281935763</c:v>
                </c:pt>
                <c:pt idx="114">
                  <c:v>1117.8317586618746</c:v>
                </c:pt>
                <c:pt idx="115">
                  <c:v>1025.7197718733682</c:v>
                </c:pt>
                <c:pt idx="116">
                  <c:v>1118.34759142385</c:v>
                </c:pt>
                <c:pt idx="117">
                  <c:v>1137.7229812072685</c:v>
                </c:pt>
                <c:pt idx="118">
                  <c:v>1127.1297191425599</c:v>
                </c:pt>
                <c:pt idx="119">
                  <c:v>1166.1040149167216</c:v>
                </c:pt>
                <c:pt idx="120">
                  <c:v>1111.5731491272757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716-45FB-B102-941FB356C401}"/>
            </c:ext>
          </c:extLst>
        </c:ser>
        <c:ser>
          <c:idx val="3"/>
          <c:order val="3"/>
          <c:tx>
            <c:v>Average NWP - 7 Day Average (Boom)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NWP!$J$5:$J$125</c:f>
              <c:numCache>
                <c:formatCode>#,##0</c:formatCode>
                <c:ptCount val="121"/>
                <c:pt idx="6">
                  <c:v>1024.1301659096875</c:v>
                </c:pt>
                <c:pt idx="7">
                  <c:v>1021.4692732492268</c:v>
                </c:pt>
                <c:pt idx="8">
                  <c:v>1018.3851055338752</c:v>
                </c:pt>
                <c:pt idx="9">
                  <c:v>1012.5530083403561</c:v>
                </c:pt>
                <c:pt idx="10">
                  <c:v>1020.3928242630502</c:v>
                </c:pt>
                <c:pt idx="11">
                  <c:v>1026.6605218118073</c:v>
                </c:pt>
                <c:pt idx="12">
                  <c:v>1039.0813064800818</c:v>
                </c:pt>
                <c:pt idx="13">
                  <c:v>1040.4946107916378</c:v>
                </c:pt>
                <c:pt idx="14">
                  <c:v>1032.6023933598258</c:v>
                </c:pt>
                <c:pt idx="15">
                  <c:v>1028.6394980718844</c:v>
                </c:pt>
                <c:pt idx="16">
                  <c:v>1018.0258148907494</c:v>
                </c:pt>
                <c:pt idx="17">
                  <c:v>1031.0723695336421</c:v>
                </c:pt>
                <c:pt idx="18">
                  <c:v>1053.0170811635578</c:v>
                </c:pt>
                <c:pt idx="19">
                  <c:v>1050.511695570656</c:v>
                </c:pt>
                <c:pt idx="20">
                  <c:v>1054.7382205385261</c:v>
                </c:pt>
                <c:pt idx="21">
                  <c:v>1066.8014434079544</c:v>
                </c:pt>
                <c:pt idx="22">
                  <c:v>1073.9789162524794</c:v>
                </c:pt>
                <c:pt idx="23">
                  <c:v>1092.2622612964271</c:v>
                </c:pt>
                <c:pt idx="24">
                  <c:v>1080.4524314754156</c:v>
                </c:pt>
                <c:pt idx="25">
                  <c:v>1054.9031102381875</c:v>
                </c:pt>
                <c:pt idx="26">
                  <c:v>1050.5885462765732</c:v>
                </c:pt>
                <c:pt idx="27">
                  <c:v>1050.2805181410024</c:v>
                </c:pt>
                <c:pt idx="28">
                  <c:v>1039.3327338654301</c:v>
                </c:pt>
                <c:pt idx="29">
                  <c:v>1057.0852439067839</c:v>
                </c:pt>
                <c:pt idx="30">
                  <c:v>1057.919461075694</c:v>
                </c:pt>
                <c:pt idx="31">
                  <c:v>1073.7297221008432</c:v>
                </c:pt>
                <c:pt idx="32">
                  <c:v>1077.6788580964935</c:v>
                </c:pt>
                <c:pt idx="33">
                  <c:v>1075.9385810781637</c:v>
                </c:pt>
                <c:pt idx="34">
                  <c:v>1083.6426674508552</c:v>
                </c:pt>
                <c:pt idx="35">
                  <c:v>1091.9934737668316</c:v>
                </c:pt>
                <c:pt idx="36">
                  <c:v>1077.0764834246941</c:v>
                </c:pt>
                <c:pt idx="37">
                  <c:v>1061.3814913938052</c:v>
                </c:pt>
                <c:pt idx="38">
                  <c:v>1045.2441760692107</c:v>
                </c:pt>
                <c:pt idx="39">
                  <c:v>1038.0252014958676</c:v>
                </c:pt>
                <c:pt idx="40">
                  <c:v>1037.6324991321783</c:v>
                </c:pt>
                <c:pt idx="41">
                  <c:v>1044.5050967415132</c:v>
                </c:pt>
                <c:pt idx="42">
                  <c:v>1045.8492772358954</c:v>
                </c:pt>
                <c:pt idx="43">
                  <c:v>1041.1795832787118</c:v>
                </c:pt>
                <c:pt idx="44">
                  <c:v>1040.9212821869228</c:v>
                </c:pt>
                <c:pt idx="45">
                  <c:v>1044.1058805103926</c:v>
                </c:pt>
                <c:pt idx="46">
                  <c:v>1039.3414279827671</c:v>
                </c:pt>
                <c:pt idx="47">
                  <c:v>1054.1518078516954</c:v>
                </c:pt>
                <c:pt idx="48">
                  <c:v>1049.5892188943531</c:v>
                </c:pt>
                <c:pt idx="49">
                  <c:v>1033.0654201998618</c:v>
                </c:pt>
                <c:pt idx="50">
                  <c:v>1035.4475723708861</c:v>
                </c:pt>
                <c:pt idx="51">
                  <c:v>1049.3806491967682</c:v>
                </c:pt>
                <c:pt idx="52">
                  <c:v>1051.7032567527856</c:v>
                </c:pt>
                <c:pt idx="53">
                  <c:v>1073.6551829792545</c:v>
                </c:pt>
                <c:pt idx="54">
                  <c:v>1068.9787033725472</c:v>
                </c:pt>
                <c:pt idx="55">
                  <c:v>1050.7809027797073</c:v>
                </c:pt>
                <c:pt idx="56">
                  <c:v>1064.4905114828919</c:v>
                </c:pt>
                <c:pt idx="57">
                  <c:v>1073.313514075177</c:v>
                </c:pt>
                <c:pt idx="58">
                  <c:v>1061.6308049301567</c:v>
                </c:pt>
                <c:pt idx="59">
                  <c:v>1042.5036890996721</c:v>
                </c:pt>
                <c:pt idx="60">
                  <c:v>1039.9009569585592</c:v>
                </c:pt>
                <c:pt idx="61">
                  <c:v>1041.7431838575301</c:v>
                </c:pt>
                <c:pt idx="62">
                  <c:v>1039.7078428410819</c:v>
                </c:pt>
                <c:pt idx="63">
                  <c:v>1052.0029248547394</c:v>
                </c:pt>
                <c:pt idx="64">
                  <c:v>1036.1133054946663</c:v>
                </c:pt>
                <c:pt idx="65">
                  <c:v>1049.5751212507942</c:v>
                </c:pt>
                <c:pt idx="66">
                  <c:v>1068.409312023814</c:v>
                </c:pt>
                <c:pt idx="67">
                  <c:v>1069.9421805140153</c:v>
                </c:pt>
                <c:pt idx="68">
                  <c:v>1063.2222981273894</c:v>
                </c:pt>
                <c:pt idx="69">
                  <c:v>1086.2942176788026</c:v>
                </c:pt>
                <c:pt idx="70">
                  <c:v>1083.6495453319351</c:v>
                </c:pt>
                <c:pt idx="71">
                  <c:v>1085.0208734368864</c:v>
                </c:pt>
                <c:pt idx="72">
                  <c:v>1083.4435357509221</c:v>
                </c:pt>
                <c:pt idx="73">
                  <c:v>1089.3820274271079</c:v>
                </c:pt>
                <c:pt idx="74">
                  <c:v>1079.3958740144321</c:v>
                </c:pt>
                <c:pt idx="75">
                  <c:v>1079.8579578072829</c:v>
                </c:pt>
                <c:pt idx="76">
                  <c:v>1071.6726161530735</c:v>
                </c:pt>
                <c:pt idx="77">
                  <c:v>1076.2992128549395</c:v>
                </c:pt>
                <c:pt idx="78">
                  <c:v>1074.4137831297962</c:v>
                </c:pt>
                <c:pt idx="79">
                  <c:v>1077.7966400523042</c:v>
                </c:pt>
                <c:pt idx="80">
                  <c:v>1074.3323323596139</c:v>
                </c:pt>
                <c:pt idx="81">
                  <c:v>1091.88469745525</c:v>
                </c:pt>
                <c:pt idx="82">
                  <c:v>1079.8261899701986</c:v>
                </c:pt>
                <c:pt idx="83">
                  <c:v>1085.8560016504991</c:v>
                </c:pt>
                <c:pt idx="84">
                  <c:v>1075.3030245798816</c:v>
                </c:pt>
                <c:pt idx="85">
                  <c:v>1097.7613585577228</c:v>
                </c:pt>
                <c:pt idx="86">
                  <c:v>1097.8413235451264</c:v>
                </c:pt>
                <c:pt idx="87">
                  <c:v>1071.2978010937618</c:v>
                </c:pt>
                <c:pt idx="88">
                  <c:v>1070.9686848578176</c:v>
                </c:pt>
                <c:pt idx="89">
                  <c:v>1081.4710413096984</c:v>
                </c:pt>
                <c:pt idx="90">
                  <c:v>1069.669452684117</c:v>
                </c:pt>
                <c:pt idx="91">
                  <c:v>1067.8476316385024</c:v>
                </c:pt>
                <c:pt idx="92">
                  <c:v>1067.5881905665817</c:v>
                </c:pt>
                <c:pt idx="93">
                  <c:v>1065.3190515415649</c:v>
                </c:pt>
                <c:pt idx="94">
                  <c:v>1084.7420404718157</c:v>
                </c:pt>
                <c:pt idx="95">
                  <c:v>1070.9415705323884</c:v>
                </c:pt>
                <c:pt idx="96">
                  <c:v>1079.6373752526613</c:v>
                </c:pt>
                <c:pt idx="97">
                  <c:v>1098.7176815266755</c:v>
                </c:pt>
                <c:pt idx="98">
                  <c:v>1099.6180751585823</c:v>
                </c:pt>
                <c:pt idx="99">
                  <c:v>1100.5223899533582</c:v>
                </c:pt>
                <c:pt idx="100">
                  <c:v>1077.0104168130565</c:v>
                </c:pt>
                <c:pt idx="101">
                  <c:v>1087.9788551914257</c:v>
                </c:pt>
                <c:pt idx="102">
                  <c:v>1089.6436364900037</c:v>
                </c:pt>
                <c:pt idx="103">
                  <c:v>1091.2919155272211</c:v>
                </c:pt>
                <c:pt idx="104">
                  <c:v>1072.4652833242458</c:v>
                </c:pt>
                <c:pt idx="105">
                  <c:v>1060.3311246718308</c:v>
                </c:pt>
                <c:pt idx="106">
                  <c:v>1042.1060289232785</c:v>
                </c:pt>
                <c:pt idx="107">
                  <c:v>1067.026011874857</c:v>
                </c:pt>
                <c:pt idx="108">
                  <c:v>1109.8213517720844</c:v>
                </c:pt>
                <c:pt idx="109">
                  <c:v>1129.4248523243934</c:v>
                </c:pt>
                <c:pt idx="110">
                  <c:v>1138.7895903614394</c:v>
                </c:pt>
                <c:pt idx="111">
                  <c:v>1157.5886519429228</c:v>
                </c:pt>
                <c:pt idx="112">
                  <c:v>1187.9217206861802</c:v>
                </c:pt>
                <c:pt idx="113">
                  <c:v>1203.3687131193872</c:v>
                </c:pt>
                <c:pt idx="114">
                  <c:v>1204.0101226096049</c:v>
                </c:pt>
                <c:pt idx="115">
                  <c:v>1159.3084019502737</c:v>
                </c:pt>
                <c:pt idx="116">
                  <c:v>1141.5682558894694</c:v>
                </c:pt>
                <c:pt idx="117">
                  <c:v>1135.7825478529051</c:v>
                </c:pt>
                <c:pt idx="118">
                  <c:v>1132.0705629318975</c:v>
                </c:pt>
                <c:pt idx="119">
                  <c:v>1125.1340379170313</c:v>
                </c:pt>
                <c:pt idx="120">
                  <c:v>1114.9184266218456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716-45FB-B102-941FB356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300"/>
          <c:min val="9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Subscription (Excl. Monthly Rens, Annualised Prems):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NWP (Boom Subscription)</c:v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NWP!$AE$5:$AE$125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3-42E6-BE5D-DE1C69A7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v>NWP - 7 Day Average (Boom Subscription)</c:v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NWP!$AF$5:$AF$125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3-42E6-BE5D-DE1C69A7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Plan (Boom Subscription)</c:v>
                </c:tx>
                <c:spPr>
                  <a:ln w="28575">
                    <a:solidFill>
                      <a:srgbClr val="001141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NWP!$A$5:$A$125</c15:sqref>
                        </c15:formulaRef>
                      </c:ext>
                    </c:extLst>
                    <c:numCache>
                      <c:formatCode>m/d/yyyy</c:formatCode>
                      <c:ptCount val="121"/>
                      <c:pt idx="0">
                        <c:v>45764</c:v>
                      </c:pt>
                      <c:pt idx="1">
                        <c:v>45765</c:v>
                      </c:pt>
                      <c:pt idx="2">
                        <c:v>45766</c:v>
                      </c:pt>
                      <c:pt idx="3">
                        <c:v>45767</c:v>
                      </c:pt>
                      <c:pt idx="4">
                        <c:v>45768</c:v>
                      </c:pt>
                      <c:pt idx="5">
                        <c:v>45769</c:v>
                      </c:pt>
                      <c:pt idx="6">
                        <c:v>45770</c:v>
                      </c:pt>
                      <c:pt idx="7">
                        <c:v>45771</c:v>
                      </c:pt>
                      <c:pt idx="8">
                        <c:v>45772</c:v>
                      </c:pt>
                      <c:pt idx="9">
                        <c:v>45773</c:v>
                      </c:pt>
                      <c:pt idx="10">
                        <c:v>45774</c:v>
                      </c:pt>
                      <c:pt idx="11">
                        <c:v>45775</c:v>
                      </c:pt>
                      <c:pt idx="12">
                        <c:v>45776</c:v>
                      </c:pt>
                      <c:pt idx="13">
                        <c:v>45777</c:v>
                      </c:pt>
                      <c:pt idx="14">
                        <c:v>45778</c:v>
                      </c:pt>
                      <c:pt idx="15">
                        <c:v>45779</c:v>
                      </c:pt>
                      <c:pt idx="16">
                        <c:v>45780</c:v>
                      </c:pt>
                      <c:pt idx="17">
                        <c:v>45781</c:v>
                      </c:pt>
                      <c:pt idx="18">
                        <c:v>45782</c:v>
                      </c:pt>
                      <c:pt idx="19">
                        <c:v>45783</c:v>
                      </c:pt>
                      <c:pt idx="20">
                        <c:v>45784</c:v>
                      </c:pt>
                      <c:pt idx="21">
                        <c:v>45785</c:v>
                      </c:pt>
                      <c:pt idx="22">
                        <c:v>45786</c:v>
                      </c:pt>
                      <c:pt idx="23">
                        <c:v>45787</c:v>
                      </c:pt>
                      <c:pt idx="24">
                        <c:v>45788</c:v>
                      </c:pt>
                      <c:pt idx="25">
                        <c:v>45789</c:v>
                      </c:pt>
                      <c:pt idx="26">
                        <c:v>45790</c:v>
                      </c:pt>
                      <c:pt idx="27">
                        <c:v>45791</c:v>
                      </c:pt>
                      <c:pt idx="28">
                        <c:v>45792</c:v>
                      </c:pt>
                      <c:pt idx="29">
                        <c:v>45793</c:v>
                      </c:pt>
                      <c:pt idx="30">
                        <c:v>45794</c:v>
                      </c:pt>
                      <c:pt idx="31">
                        <c:v>45795</c:v>
                      </c:pt>
                      <c:pt idx="32">
                        <c:v>45796</c:v>
                      </c:pt>
                      <c:pt idx="33">
                        <c:v>45797</c:v>
                      </c:pt>
                      <c:pt idx="34">
                        <c:v>45798</c:v>
                      </c:pt>
                      <c:pt idx="35">
                        <c:v>45799</c:v>
                      </c:pt>
                      <c:pt idx="36">
                        <c:v>45800</c:v>
                      </c:pt>
                      <c:pt idx="37">
                        <c:v>45801</c:v>
                      </c:pt>
                      <c:pt idx="38">
                        <c:v>45802</c:v>
                      </c:pt>
                      <c:pt idx="39">
                        <c:v>45803</c:v>
                      </c:pt>
                      <c:pt idx="40">
                        <c:v>45804</c:v>
                      </c:pt>
                      <c:pt idx="41">
                        <c:v>45805</c:v>
                      </c:pt>
                      <c:pt idx="42">
                        <c:v>45806</c:v>
                      </c:pt>
                      <c:pt idx="43">
                        <c:v>45807</c:v>
                      </c:pt>
                      <c:pt idx="44">
                        <c:v>45808</c:v>
                      </c:pt>
                      <c:pt idx="45">
                        <c:v>45809</c:v>
                      </c:pt>
                      <c:pt idx="46">
                        <c:v>45810</c:v>
                      </c:pt>
                      <c:pt idx="47">
                        <c:v>45811</c:v>
                      </c:pt>
                      <c:pt idx="48">
                        <c:v>45812</c:v>
                      </c:pt>
                      <c:pt idx="49">
                        <c:v>45813</c:v>
                      </c:pt>
                      <c:pt idx="50">
                        <c:v>45814</c:v>
                      </c:pt>
                      <c:pt idx="51">
                        <c:v>45815</c:v>
                      </c:pt>
                      <c:pt idx="52">
                        <c:v>45816</c:v>
                      </c:pt>
                      <c:pt idx="53">
                        <c:v>45817</c:v>
                      </c:pt>
                      <c:pt idx="54">
                        <c:v>45818</c:v>
                      </c:pt>
                      <c:pt idx="55">
                        <c:v>45819</c:v>
                      </c:pt>
                      <c:pt idx="56">
                        <c:v>45820</c:v>
                      </c:pt>
                      <c:pt idx="57">
                        <c:v>45821</c:v>
                      </c:pt>
                      <c:pt idx="58">
                        <c:v>45822</c:v>
                      </c:pt>
                      <c:pt idx="59">
                        <c:v>45823</c:v>
                      </c:pt>
                      <c:pt idx="60">
                        <c:v>45824</c:v>
                      </c:pt>
                      <c:pt idx="61">
                        <c:v>45825</c:v>
                      </c:pt>
                      <c:pt idx="62">
                        <c:v>45826</c:v>
                      </c:pt>
                      <c:pt idx="63">
                        <c:v>45827</c:v>
                      </c:pt>
                      <c:pt idx="64">
                        <c:v>45828</c:v>
                      </c:pt>
                      <c:pt idx="65">
                        <c:v>45829</c:v>
                      </c:pt>
                      <c:pt idx="66">
                        <c:v>45830</c:v>
                      </c:pt>
                      <c:pt idx="67">
                        <c:v>45831</c:v>
                      </c:pt>
                      <c:pt idx="68">
                        <c:v>45832</c:v>
                      </c:pt>
                      <c:pt idx="69">
                        <c:v>45833</c:v>
                      </c:pt>
                      <c:pt idx="70">
                        <c:v>45834</c:v>
                      </c:pt>
                      <c:pt idx="71">
                        <c:v>45835</c:v>
                      </c:pt>
                      <c:pt idx="72">
                        <c:v>45836</c:v>
                      </c:pt>
                      <c:pt idx="73">
                        <c:v>45837</c:v>
                      </c:pt>
                      <c:pt idx="74">
                        <c:v>45838</c:v>
                      </c:pt>
                      <c:pt idx="75">
                        <c:v>45839</c:v>
                      </c:pt>
                      <c:pt idx="76">
                        <c:v>45840</c:v>
                      </c:pt>
                      <c:pt idx="77">
                        <c:v>45841</c:v>
                      </c:pt>
                      <c:pt idx="78">
                        <c:v>45842</c:v>
                      </c:pt>
                      <c:pt idx="79">
                        <c:v>45843</c:v>
                      </c:pt>
                      <c:pt idx="80">
                        <c:v>45844</c:v>
                      </c:pt>
                      <c:pt idx="81">
                        <c:v>45845</c:v>
                      </c:pt>
                      <c:pt idx="82">
                        <c:v>45846</c:v>
                      </c:pt>
                      <c:pt idx="83">
                        <c:v>45847</c:v>
                      </c:pt>
                      <c:pt idx="84">
                        <c:v>45848</c:v>
                      </c:pt>
                      <c:pt idx="85">
                        <c:v>45849</c:v>
                      </c:pt>
                      <c:pt idx="86">
                        <c:v>45850</c:v>
                      </c:pt>
                      <c:pt idx="87">
                        <c:v>45851</c:v>
                      </c:pt>
                      <c:pt idx="88">
                        <c:v>45852</c:v>
                      </c:pt>
                      <c:pt idx="89">
                        <c:v>45853</c:v>
                      </c:pt>
                      <c:pt idx="90">
                        <c:v>45854</c:v>
                      </c:pt>
                      <c:pt idx="91">
                        <c:v>45855</c:v>
                      </c:pt>
                      <c:pt idx="92">
                        <c:v>45856</c:v>
                      </c:pt>
                      <c:pt idx="93">
                        <c:v>45857</c:v>
                      </c:pt>
                      <c:pt idx="94">
                        <c:v>45858</c:v>
                      </c:pt>
                      <c:pt idx="95">
                        <c:v>45859</c:v>
                      </c:pt>
                      <c:pt idx="96">
                        <c:v>45860</c:v>
                      </c:pt>
                      <c:pt idx="97">
                        <c:v>45861</c:v>
                      </c:pt>
                      <c:pt idx="98">
                        <c:v>45862</c:v>
                      </c:pt>
                      <c:pt idx="99">
                        <c:v>45863</c:v>
                      </c:pt>
                      <c:pt idx="100">
                        <c:v>45864</c:v>
                      </c:pt>
                      <c:pt idx="101">
                        <c:v>45865</c:v>
                      </c:pt>
                      <c:pt idx="102">
                        <c:v>45866</c:v>
                      </c:pt>
                      <c:pt idx="103">
                        <c:v>45867</c:v>
                      </c:pt>
                      <c:pt idx="104">
                        <c:v>45868</c:v>
                      </c:pt>
                      <c:pt idx="105">
                        <c:v>45869</c:v>
                      </c:pt>
                      <c:pt idx="106">
                        <c:v>45870</c:v>
                      </c:pt>
                      <c:pt idx="107">
                        <c:v>45871</c:v>
                      </c:pt>
                      <c:pt idx="108">
                        <c:v>45872</c:v>
                      </c:pt>
                      <c:pt idx="109">
                        <c:v>45873</c:v>
                      </c:pt>
                      <c:pt idx="110">
                        <c:v>45874</c:v>
                      </c:pt>
                      <c:pt idx="111">
                        <c:v>45875</c:v>
                      </c:pt>
                      <c:pt idx="112">
                        <c:v>45876</c:v>
                      </c:pt>
                      <c:pt idx="113">
                        <c:v>45877</c:v>
                      </c:pt>
                      <c:pt idx="114">
                        <c:v>45878</c:v>
                      </c:pt>
                      <c:pt idx="115">
                        <c:v>45879</c:v>
                      </c:pt>
                      <c:pt idx="116">
                        <c:v>45880</c:v>
                      </c:pt>
                      <c:pt idx="117">
                        <c:v>45881</c:v>
                      </c:pt>
                      <c:pt idx="118">
                        <c:v>45882</c:v>
                      </c:pt>
                      <c:pt idx="119">
                        <c:v>45883</c:v>
                      </c:pt>
                      <c:pt idx="120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NWP!$AI$5:$AI$125</c15:sqref>
                        </c15:formulaRef>
                      </c:ext>
                    </c:extLst>
                    <c:numCache>
                      <c:formatCode>#,##0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593-42E6-BE5D-DE1C69A74DD2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v>Average NWP (Boom Subscription)</c:v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NWP!$AG$5:$AG$125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3-42E6-BE5D-DE1C69A74DD2}"/>
            </c:ext>
          </c:extLst>
        </c:ser>
        <c:ser>
          <c:idx val="3"/>
          <c:order val="3"/>
          <c:tx>
            <c:v>Average NWP - 7 Day Average (Boom Subscription)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NWP!$AH$5:$AH$125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3-42E6-BE5D-DE1C69A7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700"/>
          <c:min val="9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Subscription (Excl. Monthly Rens):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NWP!$U$4</c:f>
              <c:strCache>
                <c:ptCount val="1"/>
                <c:pt idx="0">
                  <c:v>NWP (Boom Subscription)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NWP!$U$5:$U$125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9-4FF0-9624-09F3795E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NWP!$V$4</c:f>
              <c:strCache>
                <c:ptCount val="1"/>
                <c:pt idx="0">
                  <c:v>NWP - 7 Day Average (Boom Subscription)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NWP!$V$5:$V$125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9-4FF0-9624-09F3795E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NWP!$Y$4</c15:sqref>
                        </c15:formulaRef>
                      </c:ext>
                    </c:extLst>
                    <c:strCache>
                      <c:ptCount val="1"/>
                      <c:pt idx="0">
                        <c:v>Plan (Boom Subscription)</c:v>
                      </c:pt>
                    </c:strCache>
                  </c:strRef>
                </c:tx>
                <c:spPr>
                  <a:ln w="28575">
                    <a:solidFill>
                      <a:srgbClr val="001141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NWP!$A$5:$A$125</c15:sqref>
                        </c15:formulaRef>
                      </c:ext>
                    </c:extLst>
                    <c:numCache>
                      <c:formatCode>m/d/yyyy</c:formatCode>
                      <c:ptCount val="121"/>
                      <c:pt idx="0">
                        <c:v>45764</c:v>
                      </c:pt>
                      <c:pt idx="1">
                        <c:v>45765</c:v>
                      </c:pt>
                      <c:pt idx="2">
                        <c:v>45766</c:v>
                      </c:pt>
                      <c:pt idx="3">
                        <c:v>45767</c:v>
                      </c:pt>
                      <c:pt idx="4">
                        <c:v>45768</c:v>
                      </c:pt>
                      <c:pt idx="5">
                        <c:v>45769</c:v>
                      </c:pt>
                      <c:pt idx="6">
                        <c:v>45770</c:v>
                      </c:pt>
                      <c:pt idx="7">
                        <c:v>45771</c:v>
                      </c:pt>
                      <c:pt idx="8">
                        <c:v>45772</c:v>
                      </c:pt>
                      <c:pt idx="9">
                        <c:v>45773</c:v>
                      </c:pt>
                      <c:pt idx="10">
                        <c:v>45774</c:v>
                      </c:pt>
                      <c:pt idx="11">
                        <c:v>45775</c:v>
                      </c:pt>
                      <c:pt idx="12">
                        <c:v>45776</c:v>
                      </c:pt>
                      <c:pt idx="13">
                        <c:v>45777</c:v>
                      </c:pt>
                      <c:pt idx="14">
                        <c:v>45778</c:v>
                      </c:pt>
                      <c:pt idx="15">
                        <c:v>45779</c:v>
                      </c:pt>
                      <c:pt idx="16">
                        <c:v>45780</c:v>
                      </c:pt>
                      <c:pt idx="17">
                        <c:v>45781</c:v>
                      </c:pt>
                      <c:pt idx="18">
                        <c:v>45782</c:v>
                      </c:pt>
                      <c:pt idx="19">
                        <c:v>45783</c:v>
                      </c:pt>
                      <c:pt idx="20">
                        <c:v>45784</c:v>
                      </c:pt>
                      <c:pt idx="21">
                        <c:v>45785</c:v>
                      </c:pt>
                      <c:pt idx="22">
                        <c:v>45786</c:v>
                      </c:pt>
                      <c:pt idx="23">
                        <c:v>45787</c:v>
                      </c:pt>
                      <c:pt idx="24">
                        <c:v>45788</c:v>
                      </c:pt>
                      <c:pt idx="25">
                        <c:v>45789</c:v>
                      </c:pt>
                      <c:pt idx="26">
                        <c:v>45790</c:v>
                      </c:pt>
                      <c:pt idx="27">
                        <c:v>45791</c:v>
                      </c:pt>
                      <c:pt idx="28">
                        <c:v>45792</c:v>
                      </c:pt>
                      <c:pt idx="29">
                        <c:v>45793</c:v>
                      </c:pt>
                      <c:pt idx="30">
                        <c:v>45794</c:v>
                      </c:pt>
                      <c:pt idx="31">
                        <c:v>45795</c:v>
                      </c:pt>
                      <c:pt idx="32">
                        <c:v>45796</c:v>
                      </c:pt>
                      <c:pt idx="33">
                        <c:v>45797</c:v>
                      </c:pt>
                      <c:pt idx="34">
                        <c:v>45798</c:v>
                      </c:pt>
                      <c:pt idx="35">
                        <c:v>45799</c:v>
                      </c:pt>
                      <c:pt idx="36">
                        <c:v>45800</c:v>
                      </c:pt>
                      <c:pt idx="37">
                        <c:v>45801</c:v>
                      </c:pt>
                      <c:pt idx="38">
                        <c:v>45802</c:v>
                      </c:pt>
                      <c:pt idx="39">
                        <c:v>45803</c:v>
                      </c:pt>
                      <c:pt idx="40">
                        <c:v>45804</c:v>
                      </c:pt>
                      <c:pt idx="41">
                        <c:v>45805</c:v>
                      </c:pt>
                      <c:pt idx="42">
                        <c:v>45806</c:v>
                      </c:pt>
                      <c:pt idx="43">
                        <c:v>45807</c:v>
                      </c:pt>
                      <c:pt idx="44">
                        <c:v>45808</c:v>
                      </c:pt>
                      <c:pt idx="45">
                        <c:v>45809</c:v>
                      </c:pt>
                      <c:pt idx="46">
                        <c:v>45810</c:v>
                      </c:pt>
                      <c:pt idx="47">
                        <c:v>45811</c:v>
                      </c:pt>
                      <c:pt idx="48">
                        <c:v>45812</c:v>
                      </c:pt>
                      <c:pt idx="49">
                        <c:v>45813</c:v>
                      </c:pt>
                      <c:pt idx="50">
                        <c:v>45814</c:v>
                      </c:pt>
                      <c:pt idx="51">
                        <c:v>45815</c:v>
                      </c:pt>
                      <c:pt idx="52">
                        <c:v>45816</c:v>
                      </c:pt>
                      <c:pt idx="53">
                        <c:v>45817</c:v>
                      </c:pt>
                      <c:pt idx="54">
                        <c:v>45818</c:v>
                      </c:pt>
                      <c:pt idx="55">
                        <c:v>45819</c:v>
                      </c:pt>
                      <c:pt idx="56">
                        <c:v>45820</c:v>
                      </c:pt>
                      <c:pt idx="57">
                        <c:v>45821</c:v>
                      </c:pt>
                      <c:pt idx="58">
                        <c:v>45822</c:v>
                      </c:pt>
                      <c:pt idx="59">
                        <c:v>45823</c:v>
                      </c:pt>
                      <c:pt idx="60">
                        <c:v>45824</c:v>
                      </c:pt>
                      <c:pt idx="61">
                        <c:v>45825</c:v>
                      </c:pt>
                      <c:pt idx="62">
                        <c:v>45826</c:v>
                      </c:pt>
                      <c:pt idx="63">
                        <c:v>45827</c:v>
                      </c:pt>
                      <c:pt idx="64">
                        <c:v>45828</c:v>
                      </c:pt>
                      <c:pt idx="65">
                        <c:v>45829</c:v>
                      </c:pt>
                      <c:pt idx="66">
                        <c:v>45830</c:v>
                      </c:pt>
                      <c:pt idx="67">
                        <c:v>45831</c:v>
                      </c:pt>
                      <c:pt idx="68">
                        <c:v>45832</c:v>
                      </c:pt>
                      <c:pt idx="69">
                        <c:v>45833</c:v>
                      </c:pt>
                      <c:pt idx="70">
                        <c:v>45834</c:v>
                      </c:pt>
                      <c:pt idx="71">
                        <c:v>45835</c:v>
                      </c:pt>
                      <c:pt idx="72">
                        <c:v>45836</c:v>
                      </c:pt>
                      <c:pt idx="73">
                        <c:v>45837</c:v>
                      </c:pt>
                      <c:pt idx="74">
                        <c:v>45838</c:v>
                      </c:pt>
                      <c:pt idx="75">
                        <c:v>45839</c:v>
                      </c:pt>
                      <c:pt idx="76">
                        <c:v>45840</c:v>
                      </c:pt>
                      <c:pt idx="77">
                        <c:v>45841</c:v>
                      </c:pt>
                      <c:pt idx="78">
                        <c:v>45842</c:v>
                      </c:pt>
                      <c:pt idx="79">
                        <c:v>45843</c:v>
                      </c:pt>
                      <c:pt idx="80">
                        <c:v>45844</c:v>
                      </c:pt>
                      <c:pt idx="81">
                        <c:v>45845</c:v>
                      </c:pt>
                      <c:pt idx="82">
                        <c:v>45846</c:v>
                      </c:pt>
                      <c:pt idx="83">
                        <c:v>45847</c:v>
                      </c:pt>
                      <c:pt idx="84">
                        <c:v>45848</c:v>
                      </c:pt>
                      <c:pt idx="85">
                        <c:v>45849</c:v>
                      </c:pt>
                      <c:pt idx="86">
                        <c:v>45850</c:v>
                      </c:pt>
                      <c:pt idx="87">
                        <c:v>45851</c:v>
                      </c:pt>
                      <c:pt idx="88">
                        <c:v>45852</c:v>
                      </c:pt>
                      <c:pt idx="89">
                        <c:v>45853</c:v>
                      </c:pt>
                      <c:pt idx="90">
                        <c:v>45854</c:v>
                      </c:pt>
                      <c:pt idx="91">
                        <c:v>45855</c:v>
                      </c:pt>
                      <c:pt idx="92">
                        <c:v>45856</c:v>
                      </c:pt>
                      <c:pt idx="93">
                        <c:v>45857</c:v>
                      </c:pt>
                      <c:pt idx="94">
                        <c:v>45858</c:v>
                      </c:pt>
                      <c:pt idx="95">
                        <c:v>45859</c:v>
                      </c:pt>
                      <c:pt idx="96">
                        <c:v>45860</c:v>
                      </c:pt>
                      <c:pt idx="97">
                        <c:v>45861</c:v>
                      </c:pt>
                      <c:pt idx="98">
                        <c:v>45862</c:v>
                      </c:pt>
                      <c:pt idx="99">
                        <c:v>45863</c:v>
                      </c:pt>
                      <c:pt idx="100">
                        <c:v>45864</c:v>
                      </c:pt>
                      <c:pt idx="101">
                        <c:v>45865</c:v>
                      </c:pt>
                      <c:pt idx="102">
                        <c:v>45866</c:v>
                      </c:pt>
                      <c:pt idx="103">
                        <c:v>45867</c:v>
                      </c:pt>
                      <c:pt idx="104">
                        <c:v>45868</c:v>
                      </c:pt>
                      <c:pt idx="105">
                        <c:v>45869</c:v>
                      </c:pt>
                      <c:pt idx="106">
                        <c:v>45870</c:v>
                      </c:pt>
                      <c:pt idx="107">
                        <c:v>45871</c:v>
                      </c:pt>
                      <c:pt idx="108">
                        <c:v>45872</c:v>
                      </c:pt>
                      <c:pt idx="109">
                        <c:v>45873</c:v>
                      </c:pt>
                      <c:pt idx="110">
                        <c:v>45874</c:v>
                      </c:pt>
                      <c:pt idx="111">
                        <c:v>45875</c:v>
                      </c:pt>
                      <c:pt idx="112">
                        <c:v>45876</c:v>
                      </c:pt>
                      <c:pt idx="113">
                        <c:v>45877</c:v>
                      </c:pt>
                      <c:pt idx="114">
                        <c:v>45878</c:v>
                      </c:pt>
                      <c:pt idx="115">
                        <c:v>45879</c:v>
                      </c:pt>
                      <c:pt idx="116">
                        <c:v>45880</c:v>
                      </c:pt>
                      <c:pt idx="117">
                        <c:v>45881</c:v>
                      </c:pt>
                      <c:pt idx="118">
                        <c:v>45882</c:v>
                      </c:pt>
                      <c:pt idx="119">
                        <c:v>45883</c:v>
                      </c:pt>
                      <c:pt idx="120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NWP!$Y$5:$Y$125</c15:sqref>
                        </c15:formulaRef>
                      </c:ext>
                    </c:extLst>
                    <c:numCache>
                      <c:formatCode>#,##0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659-4FF0-9624-09F3795E01C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NWP!$W$4</c:f>
              <c:strCache>
                <c:ptCount val="1"/>
                <c:pt idx="0">
                  <c:v>Average NWP (Boom Subscription)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NWP!$W$5:$W$125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59-4FF0-9624-09F3795E01CD}"/>
            </c:ext>
          </c:extLst>
        </c:ser>
        <c:ser>
          <c:idx val="3"/>
          <c:order val="3"/>
          <c:tx>
            <c:strRef>
              <c:f>NWP!$X$4</c:f>
              <c:strCache>
                <c:ptCount val="1"/>
                <c:pt idx="0">
                  <c:v>Average NWP - 7 Day Average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NWP!$X$5:$X$125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59-4FF0-9624-09F3795E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700"/>
          <c:min val="11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 Finance: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NWP!$P$4</c:f>
              <c:strCache>
                <c:ptCount val="1"/>
                <c:pt idx="0">
                  <c:v>NWP (Boom Premium Finance)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NWP!$P$5:$P$125</c:f>
              <c:numCache>
                <c:formatCode>#,##0</c:formatCode>
                <c:ptCount val="121"/>
                <c:pt idx="0">
                  <c:v>132266.3564285</c:v>
                </c:pt>
                <c:pt idx="1">
                  <c:v>165142.16035681998</c:v>
                </c:pt>
                <c:pt idx="2">
                  <c:v>124730.27285700999</c:v>
                </c:pt>
                <c:pt idx="3">
                  <c:v>80917.373214359992</c:v>
                </c:pt>
                <c:pt idx="4">
                  <c:v>108926.50964294</c:v>
                </c:pt>
                <c:pt idx="5">
                  <c:v>106109.91928541998</c:v>
                </c:pt>
                <c:pt idx="6">
                  <c:v>99439.868214379996</c:v>
                </c:pt>
                <c:pt idx="7">
                  <c:v>120695.64821429001</c:v>
                </c:pt>
                <c:pt idx="8">
                  <c:v>175058.99178571001</c:v>
                </c:pt>
                <c:pt idx="9">
                  <c:v>123051.77178573998</c:v>
                </c:pt>
                <c:pt idx="10">
                  <c:v>83713.664999879999</c:v>
                </c:pt>
                <c:pt idx="11">
                  <c:v>170607.53714254999</c:v>
                </c:pt>
                <c:pt idx="12">
                  <c:v>134080.12678575999</c:v>
                </c:pt>
                <c:pt idx="13">
                  <c:v>160682.05071445002</c:v>
                </c:pt>
                <c:pt idx="14">
                  <c:v>211566.53928565996</c:v>
                </c:pt>
                <c:pt idx="15">
                  <c:v>147005.01964278999</c:v>
                </c:pt>
                <c:pt idx="16">
                  <c:v>120457.14714275001</c:v>
                </c:pt>
                <c:pt idx="17">
                  <c:v>110765.19035722001</c:v>
                </c:pt>
                <c:pt idx="18">
                  <c:v>116068.37499995</c:v>
                </c:pt>
                <c:pt idx="19">
                  <c:v>121395.2135716</c:v>
                </c:pt>
                <c:pt idx="20">
                  <c:v>109661.62392872</c:v>
                </c:pt>
                <c:pt idx="21">
                  <c:v>104948.59964280001</c:v>
                </c:pt>
                <c:pt idx="22">
                  <c:v>135975.94857143</c:v>
                </c:pt>
                <c:pt idx="23">
                  <c:v>135361.52999998999</c:v>
                </c:pt>
                <c:pt idx="24">
                  <c:v>72808.472142840008</c:v>
                </c:pt>
                <c:pt idx="25">
                  <c:v>128025.41321438998</c:v>
                </c:pt>
                <c:pt idx="26">
                  <c:v>100770.01214252</c:v>
                </c:pt>
                <c:pt idx="27">
                  <c:v>107861.61178597999</c:v>
                </c:pt>
                <c:pt idx="28">
                  <c:v>122876.51857142001</c:v>
                </c:pt>
                <c:pt idx="29">
                  <c:v>143691.86607135</c:v>
                </c:pt>
                <c:pt idx="30">
                  <c:v>108117.02857122</c:v>
                </c:pt>
                <c:pt idx="31">
                  <c:v>78869.523214629997</c:v>
                </c:pt>
                <c:pt idx="32">
                  <c:v>109740.05428574001</c:v>
                </c:pt>
                <c:pt idx="33">
                  <c:v>113168.28821441</c:v>
                </c:pt>
                <c:pt idx="34">
                  <c:v>101092.5567855</c:v>
                </c:pt>
                <c:pt idx="35">
                  <c:v>124333.5985713</c:v>
                </c:pt>
                <c:pt idx="36">
                  <c:v>157675.93857142999</c:v>
                </c:pt>
                <c:pt idx="37">
                  <c:v>110049.96285722</c:v>
                </c:pt>
                <c:pt idx="38">
                  <c:v>103007.28178587</c:v>
                </c:pt>
                <c:pt idx="39">
                  <c:v>110890.99714305997</c:v>
                </c:pt>
                <c:pt idx="40">
                  <c:v>105823.19928582</c:v>
                </c:pt>
                <c:pt idx="41">
                  <c:v>131282.1046427</c:v>
                </c:pt>
                <c:pt idx="42">
                  <c:v>99259.241428719979</c:v>
                </c:pt>
                <c:pt idx="43">
                  <c:v>191634.31571385</c:v>
                </c:pt>
                <c:pt idx="44">
                  <c:v>109712.14500022</c:v>
                </c:pt>
                <c:pt idx="45">
                  <c:v>159626.28892884002</c:v>
                </c:pt>
                <c:pt idx="46">
                  <c:v>127709.29571428998</c:v>
                </c:pt>
                <c:pt idx="47">
                  <c:v>89144.738214389989</c:v>
                </c:pt>
                <c:pt idx="48">
                  <c:v>103537.58571401</c:v>
                </c:pt>
                <c:pt idx="49">
                  <c:v>111493.94642865</c:v>
                </c:pt>
                <c:pt idx="50">
                  <c:v>131406.36428591999</c:v>
                </c:pt>
                <c:pt idx="51">
                  <c:v>131682.27214296002</c:v>
                </c:pt>
                <c:pt idx="52">
                  <c:v>70063.836071500002</c:v>
                </c:pt>
                <c:pt idx="53">
                  <c:v>117835.10678589999</c:v>
                </c:pt>
                <c:pt idx="54">
                  <c:v>121886.43750017001</c:v>
                </c:pt>
                <c:pt idx="55">
                  <c:v>83597.522857190008</c:v>
                </c:pt>
                <c:pt idx="56">
                  <c:v>119745.44285722001</c:v>
                </c:pt>
                <c:pt idx="57">
                  <c:v>138926.86321412001</c:v>
                </c:pt>
                <c:pt idx="58">
                  <c:v>105387.81178580999</c:v>
                </c:pt>
                <c:pt idx="59">
                  <c:v>66054.252857280007</c:v>
                </c:pt>
                <c:pt idx="60">
                  <c:v>112785.69678560999</c:v>
                </c:pt>
                <c:pt idx="61">
                  <c:v>97596.805714479997</c:v>
                </c:pt>
                <c:pt idx="62">
                  <c:v>90368.368928789991</c:v>
                </c:pt>
                <c:pt idx="63">
                  <c:v>97637.078214560024</c:v>
                </c:pt>
                <c:pt idx="64">
                  <c:v>110641.39857142</c:v>
                </c:pt>
                <c:pt idx="65">
                  <c:v>111075.50107134</c:v>
                </c:pt>
                <c:pt idx="66">
                  <c:v>73211.820714339992</c:v>
                </c:pt>
                <c:pt idx="67">
                  <c:v>112553.42464283001</c:v>
                </c:pt>
                <c:pt idx="68">
                  <c:v>102662.7492857</c:v>
                </c:pt>
                <c:pt idx="69">
                  <c:v>119002.02321460001</c:v>
                </c:pt>
                <c:pt idx="70">
                  <c:v>103473.51535691001</c:v>
                </c:pt>
                <c:pt idx="71">
                  <c:v>131041.26428583999</c:v>
                </c:pt>
                <c:pt idx="72">
                  <c:v>108580.2649999</c:v>
                </c:pt>
                <c:pt idx="73">
                  <c:v>87946.312857219993</c:v>
                </c:pt>
                <c:pt idx="74">
                  <c:v>153552.44250029998</c:v>
                </c:pt>
                <c:pt idx="75">
                  <c:v>195364.65392864999</c:v>
                </c:pt>
                <c:pt idx="76">
                  <c:v>101440.01785720001</c:v>
                </c:pt>
                <c:pt idx="77">
                  <c:v>92327.191071270019</c:v>
                </c:pt>
                <c:pt idx="78">
                  <c:v>120503.71535700001</c:v>
                </c:pt>
                <c:pt idx="79">
                  <c:v>128939.63821438</c:v>
                </c:pt>
                <c:pt idx="80">
                  <c:v>88514.908928449993</c:v>
                </c:pt>
                <c:pt idx="81">
                  <c:v>122651.35928562999</c:v>
                </c:pt>
                <c:pt idx="82">
                  <c:v>96312.598214340003</c:v>
                </c:pt>
                <c:pt idx="83">
                  <c:v>92437.621428719998</c:v>
                </c:pt>
                <c:pt idx="84">
                  <c:v>113056.15071423998</c:v>
                </c:pt>
                <c:pt idx="85">
                  <c:v>140315.32285733</c:v>
                </c:pt>
                <c:pt idx="86">
                  <c:v>81124.836071430007</c:v>
                </c:pt>
                <c:pt idx="87">
                  <c:v>62552.047500049994</c:v>
                </c:pt>
                <c:pt idx="88">
                  <c:v>127216.99464287999</c:v>
                </c:pt>
                <c:pt idx="89">
                  <c:v>104377.42142863001</c:v>
                </c:pt>
                <c:pt idx="90">
                  <c:v>72986.141428440009</c:v>
                </c:pt>
                <c:pt idx="91">
                  <c:v>73221.274642939999</c:v>
                </c:pt>
                <c:pt idx="92">
                  <c:v>126266.76535747999</c:v>
                </c:pt>
                <c:pt idx="93">
                  <c:v>79050.279285579993</c:v>
                </c:pt>
                <c:pt idx="94">
                  <c:v>58858.650000020003</c:v>
                </c:pt>
                <c:pt idx="95">
                  <c:v>81194.742499989996</c:v>
                </c:pt>
                <c:pt idx="96">
                  <c:v>100418.08214284999</c:v>
                </c:pt>
                <c:pt idx="97">
                  <c:v>89089.307499960021</c:v>
                </c:pt>
                <c:pt idx="98">
                  <c:v>100861.90928562</c:v>
                </c:pt>
                <c:pt idx="99">
                  <c:v>135128.82785708003</c:v>
                </c:pt>
                <c:pt idx="100">
                  <c:v>95769.94999980001</c:v>
                </c:pt>
                <c:pt idx="101">
                  <c:v>64527.086428619994</c:v>
                </c:pt>
                <c:pt idx="102">
                  <c:v>115669.04785720003</c:v>
                </c:pt>
                <c:pt idx="103">
                  <c:v>90059.841071340008</c:v>
                </c:pt>
                <c:pt idx="104">
                  <c:v>89720.838928689991</c:v>
                </c:pt>
                <c:pt idx="105">
                  <c:v>98368.698213939992</c:v>
                </c:pt>
                <c:pt idx="106">
                  <c:v>189245.97892863001</c:v>
                </c:pt>
                <c:pt idx="107">
                  <c:v>87752.843214209992</c:v>
                </c:pt>
                <c:pt idx="108">
                  <c:v>86369.225000119986</c:v>
                </c:pt>
                <c:pt idx="109">
                  <c:v>107746.03249993999</c:v>
                </c:pt>
                <c:pt idx="110">
                  <c:v>76412.987856780004</c:v>
                </c:pt>
                <c:pt idx="111">
                  <c:v>73147.107857279989</c:v>
                </c:pt>
                <c:pt idx="112">
                  <c:v>78018.820000050007</c:v>
                </c:pt>
                <c:pt idx="113">
                  <c:v>102371.3075</c:v>
                </c:pt>
                <c:pt idx="114">
                  <c:v>90305.490357219998</c:v>
                </c:pt>
                <c:pt idx="115">
                  <c:v>77736.318928689987</c:v>
                </c:pt>
                <c:pt idx="116">
                  <c:v>103659.86321437001</c:v>
                </c:pt>
                <c:pt idx="117">
                  <c:v>94992.013571749994</c:v>
                </c:pt>
                <c:pt idx="118">
                  <c:v>84480.242142789997</c:v>
                </c:pt>
                <c:pt idx="119">
                  <c:v>99096.903213919999</c:v>
                </c:pt>
                <c:pt idx="120">
                  <c:v>131885.14749973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7A8-42C7-98F9-14320A17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NWP!$Q$4</c:f>
              <c:strCache>
                <c:ptCount val="1"/>
                <c:pt idx="0">
                  <c:v>NWP - 7 Day Average (Boom Premium Finance)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NWP!$Q$5:$Q$125</c:f>
              <c:numCache>
                <c:formatCode>#,##0</c:formatCode>
                <c:ptCount val="121"/>
                <c:pt idx="6">
                  <c:v>116790.35142849</c:v>
                </c:pt>
                <c:pt idx="7">
                  <c:v>115137.39311217428</c:v>
                </c:pt>
                <c:pt idx="8">
                  <c:v>116554.08331630143</c:v>
                </c:pt>
                <c:pt idx="9">
                  <c:v>116314.29744897713</c:v>
                </c:pt>
                <c:pt idx="10">
                  <c:v>116713.76770405144</c:v>
                </c:pt>
                <c:pt idx="11">
                  <c:v>125525.34306113857</c:v>
                </c:pt>
                <c:pt idx="12">
                  <c:v>129521.08698975857</c:v>
                </c:pt>
                <c:pt idx="13">
                  <c:v>138269.97020405429</c:v>
                </c:pt>
                <c:pt idx="14">
                  <c:v>151251.52607139287</c:v>
                </c:pt>
                <c:pt idx="15">
                  <c:v>147243.81576526145</c:v>
                </c:pt>
                <c:pt idx="16">
                  <c:v>146873.15510197714</c:v>
                </c:pt>
                <c:pt idx="17">
                  <c:v>150737.65872445426</c:v>
                </c:pt>
                <c:pt idx="18">
                  <c:v>142946.34984693999</c:v>
                </c:pt>
                <c:pt idx="19">
                  <c:v>141134.21938777427</c:v>
                </c:pt>
                <c:pt idx="20">
                  <c:v>133845.58698981284</c:v>
                </c:pt>
                <c:pt idx="21">
                  <c:v>118614.45275511859</c:v>
                </c:pt>
                <c:pt idx="22">
                  <c:v>117038.87117349573</c:v>
                </c:pt>
                <c:pt idx="23">
                  <c:v>119168.06872453002</c:v>
                </c:pt>
                <c:pt idx="24">
                  <c:v>113745.68040819</c:v>
                </c:pt>
                <c:pt idx="25">
                  <c:v>115453.82872453856</c:v>
                </c:pt>
                <c:pt idx="26">
                  <c:v>112507.37137752715</c:v>
                </c:pt>
                <c:pt idx="27">
                  <c:v>112250.22678570714</c:v>
                </c:pt>
                <c:pt idx="28">
                  <c:v>114811.35806122427</c:v>
                </c:pt>
                <c:pt idx="29">
                  <c:v>115913.63198978428</c:v>
                </c:pt>
                <c:pt idx="30">
                  <c:v>112021.56035710285</c:v>
                </c:pt>
                <c:pt idx="31">
                  <c:v>112887.42479593</c:v>
                </c:pt>
                <c:pt idx="32">
                  <c:v>110275.23066326571</c:v>
                </c:pt>
                <c:pt idx="33">
                  <c:v>112046.41295925</c:v>
                </c:pt>
                <c:pt idx="34">
                  <c:v>111079.40510203857</c:v>
                </c:pt>
                <c:pt idx="35">
                  <c:v>111287.55938773572</c:v>
                </c:pt>
                <c:pt idx="36">
                  <c:v>113285.28403060428</c:v>
                </c:pt>
                <c:pt idx="37">
                  <c:v>113561.41750003285</c:v>
                </c:pt>
                <c:pt idx="38">
                  <c:v>117009.6687244957</c:v>
                </c:pt>
                <c:pt idx="39">
                  <c:v>117174.08913268427</c:v>
                </c:pt>
                <c:pt idx="40">
                  <c:v>116124.79071431428</c:v>
                </c:pt>
                <c:pt idx="41">
                  <c:v>120437.58326534285</c:v>
                </c:pt>
                <c:pt idx="42">
                  <c:v>116855.53224497427</c:v>
                </c:pt>
                <c:pt idx="43">
                  <c:v>121706.7289796057</c:v>
                </c:pt>
                <c:pt idx="44">
                  <c:v>121658.46928574856</c:v>
                </c:pt>
                <c:pt idx="45">
                  <c:v>129746.89887760144</c:v>
                </c:pt>
                <c:pt idx="46">
                  <c:v>132149.51295920572</c:v>
                </c:pt>
                <c:pt idx="47">
                  <c:v>129766.87566328714</c:v>
                </c:pt>
                <c:pt idx="48">
                  <c:v>125803.37295918858</c:v>
                </c:pt>
                <c:pt idx="49">
                  <c:v>127551.18795917858</c:v>
                </c:pt>
                <c:pt idx="50">
                  <c:v>118947.19489804572</c:v>
                </c:pt>
                <c:pt idx="51">
                  <c:v>122085.78448986572</c:v>
                </c:pt>
                <c:pt idx="52">
                  <c:v>109291.14836738855</c:v>
                </c:pt>
                <c:pt idx="53">
                  <c:v>107880.54994904714</c:v>
                </c:pt>
                <c:pt idx="54">
                  <c:v>112557.93556130142</c:v>
                </c:pt>
                <c:pt idx="55">
                  <c:v>109709.35515318427</c:v>
                </c:pt>
                <c:pt idx="56">
                  <c:v>110888.14035726571</c:v>
                </c:pt>
                <c:pt idx="57">
                  <c:v>111962.4973470086</c:v>
                </c:pt>
                <c:pt idx="58">
                  <c:v>108206.1458674157</c:v>
                </c:pt>
                <c:pt idx="59">
                  <c:v>107633.34826538429</c:v>
                </c:pt>
                <c:pt idx="60">
                  <c:v>106912.00397962857</c:v>
                </c:pt>
                <c:pt idx="61">
                  <c:v>103442.05658167286</c:v>
                </c:pt>
                <c:pt idx="62">
                  <c:v>104409.32030618715</c:v>
                </c:pt>
                <c:pt idx="63">
                  <c:v>101250.98250009285</c:v>
                </c:pt>
                <c:pt idx="64">
                  <c:v>97210.201836849999</c:v>
                </c:pt>
                <c:pt idx="65">
                  <c:v>98022.728877639995</c:v>
                </c:pt>
                <c:pt idx="66">
                  <c:v>99045.238571505717</c:v>
                </c:pt>
                <c:pt idx="67">
                  <c:v>99012.056836822871</c:v>
                </c:pt>
                <c:pt idx="68">
                  <c:v>99735.76306128288</c:v>
                </c:pt>
                <c:pt idx="69">
                  <c:v>103826.28510211287</c:v>
                </c:pt>
                <c:pt idx="70">
                  <c:v>104660.06183673431</c:v>
                </c:pt>
                <c:pt idx="71">
                  <c:v>107574.32836736571</c:v>
                </c:pt>
                <c:pt idx="72">
                  <c:v>107217.86607144572</c:v>
                </c:pt>
                <c:pt idx="73">
                  <c:v>109322.79352042857</c:v>
                </c:pt>
                <c:pt idx="74">
                  <c:v>115179.79607149572</c:v>
                </c:pt>
                <c:pt idx="75">
                  <c:v>128422.92530620284</c:v>
                </c:pt>
                <c:pt idx="76">
                  <c:v>125914.06739800285</c:v>
                </c:pt>
                <c:pt idx="77">
                  <c:v>124321.73535719713</c:v>
                </c:pt>
                <c:pt idx="78">
                  <c:v>122816.37122450571</c:v>
                </c:pt>
                <c:pt idx="79">
                  <c:v>125724.85311228856</c:v>
                </c:pt>
                <c:pt idx="80">
                  <c:v>125806.08112246428</c:v>
                </c:pt>
                <c:pt idx="81">
                  <c:v>121391.6406632257</c:v>
                </c:pt>
                <c:pt idx="82">
                  <c:v>107241.34698975287</c:v>
                </c:pt>
                <c:pt idx="83">
                  <c:v>105955.29035711287</c:v>
                </c:pt>
                <c:pt idx="84">
                  <c:v>108916.57030610857</c:v>
                </c:pt>
                <c:pt idx="85">
                  <c:v>111746.79994901284</c:v>
                </c:pt>
                <c:pt idx="86">
                  <c:v>104916.11392859144</c:v>
                </c:pt>
                <c:pt idx="87">
                  <c:v>101207.13372453429</c:v>
                </c:pt>
                <c:pt idx="88">
                  <c:v>101859.36734699857</c:v>
                </c:pt>
                <c:pt idx="89">
                  <c:v>103011.48494903999</c:v>
                </c:pt>
                <c:pt idx="90">
                  <c:v>100232.70209185714</c:v>
                </c:pt>
                <c:pt idx="91">
                  <c:v>94542.005510242874</c:v>
                </c:pt>
                <c:pt idx="92">
                  <c:v>92535.068724550001</c:v>
                </c:pt>
                <c:pt idx="93">
                  <c:v>92238.703469428583</c:v>
                </c:pt>
                <c:pt idx="94">
                  <c:v>91711.075255138567</c:v>
                </c:pt>
                <c:pt idx="95">
                  <c:v>85136.46780615428</c:v>
                </c:pt>
                <c:pt idx="96">
                  <c:v>84570.847908185708</c:v>
                </c:pt>
                <c:pt idx="97">
                  <c:v>86871.300204117128</c:v>
                </c:pt>
                <c:pt idx="98">
                  <c:v>90819.962295928577</c:v>
                </c:pt>
                <c:pt idx="99">
                  <c:v>92085.971224442852</c:v>
                </c:pt>
                <c:pt idx="100">
                  <c:v>94474.495612188577</c:v>
                </c:pt>
                <c:pt idx="101">
                  <c:v>95284.272244845735</c:v>
                </c:pt>
                <c:pt idx="102">
                  <c:v>100209.17301016145</c:v>
                </c:pt>
                <c:pt idx="103">
                  <c:v>98729.424285660018</c:v>
                </c:pt>
                <c:pt idx="104">
                  <c:v>98819.643061192852</c:v>
                </c:pt>
                <c:pt idx="105">
                  <c:v>98463.470050952863</c:v>
                </c:pt>
                <c:pt idx="106">
                  <c:v>106194.49163260286</c:v>
                </c:pt>
                <c:pt idx="107">
                  <c:v>105049.19066323286</c:v>
                </c:pt>
                <c:pt idx="108">
                  <c:v>108169.49617344714</c:v>
                </c:pt>
                <c:pt idx="109">
                  <c:v>107037.63683669572</c:v>
                </c:pt>
                <c:pt idx="110">
                  <c:v>105088.08637747285</c:v>
                </c:pt>
                <c:pt idx="111">
                  <c:v>102720.41051012857</c:v>
                </c:pt>
                <c:pt idx="112">
                  <c:v>99813.285051001425</c:v>
                </c:pt>
                <c:pt idx="113">
                  <c:v>87402.617704054268</c:v>
                </c:pt>
                <c:pt idx="114">
                  <c:v>87767.281581627132</c:v>
                </c:pt>
                <c:pt idx="115">
                  <c:v>86534.009285708555</c:v>
                </c:pt>
                <c:pt idx="116">
                  <c:v>85950.270816341421</c:v>
                </c:pt>
                <c:pt idx="117">
                  <c:v>88604.417347051436</c:v>
                </c:pt>
                <c:pt idx="118">
                  <c:v>90223.436530695719</c:v>
                </c:pt>
                <c:pt idx="119">
                  <c:v>93234.591275534272</c:v>
                </c:pt>
                <c:pt idx="120">
                  <c:v>97450.85413263856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7A8-42C7-98F9-14320A17AEB1}"/>
            </c:ext>
          </c:extLst>
        </c:ser>
        <c:ser>
          <c:idx val="4"/>
          <c:order val="4"/>
          <c:tx>
            <c:strRef>
              <c:f>NWP!$T$4</c:f>
              <c:strCache>
                <c:ptCount val="1"/>
                <c:pt idx="0">
                  <c:v>Plan (Boom Premium Finance)</c:v>
                </c:pt>
              </c:strCache>
              <c:extLst xmlns:c15="http://schemas.microsoft.com/office/drawing/2012/chart"/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  <c:extLst xmlns:c15="http://schemas.microsoft.com/office/drawing/2012/chart"/>
            </c:numRef>
          </c:cat>
          <c:val>
            <c:numRef>
              <c:f>NWP!$T$5:$T$125</c:f>
              <c:numCache>
                <c:formatCode>#,##0</c:formatCode>
                <c:ptCount val="121"/>
                <c:pt idx="0">
                  <c:v>118732.90661547457</c:v>
                </c:pt>
                <c:pt idx="1">
                  <c:v>118732.90661547457</c:v>
                </c:pt>
                <c:pt idx="2">
                  <c:v>118732.90661547457</c:v>
                </c:pt>
                <c:pt idx="3">
                  <c:v>118732.90661547457</c:v>
                </c:pt>
                <c:pt idx="4">
                  <c:v>118732.90661547457</c:v>
                </c:pt>
                <c:pt idx="5">
                  <c:v>118732.90661547457</c:v>
                </c:pt>
                <c:pt idx="6">
                  <c:v>118732.90661547457</c:v>
                </c:pt>
                <c:pt idx="7">
                  <c:v>118732.90661547457</c:v>
                </c:pt>
                <c:pt idx="8">
                  <c:v>118732.90661547457</c:v>
                </c:pt>
                <c:pt idx="9">
                  <c:v>118732.90661547457</c:v>
                </c:pt>
                <c:pt idx="10">
                  <c:v>118732.90661547457</c:v>
                </c:pt>
                <c:pt idx="11">
                  <c:v>118732.90661547457</c:v>
                </c:pt>
                <c:pt idx="12">
                  <c:v>118732.90661547457</c:v>
                </c:pt>
                <c:pt idx="13">
                  <c:v>118732.90661547457</c:v>
                </c:pt>
                <c:pt idx="14">
                  <c:v>119424.34569422519</c:v>
                </c:pt>
                <c:pt idx="15">
                  <c:v>119424.34569422519</c:v>
                </c:pt>
                <c:pt idx="16">
                  <c:v>119424.34569422519</c:v>
                </c:pt>
                <c:pt idx="17">
                  <c:v>119424.34569422519</c:v>
                </c:pt>
                <c:pt idx="18">
                  <c:v>119424.34569422519</c:v>
                </c:pt>
                <c:pt idx="19">
                  <c:v>119424.34569422519</c:v>
                </c:pt>
                <c:pt idx="20">
                  <c:v>119424.34569422519</c:v>
                </c:pt>
                <c:pt idx="21">
                  <c:v>119424.34569422519</c:v>
                </c:pt>
                <c:pt idx="22">
                  <c:v>119424.34569422519</c:v>
                </c:pt>
                <c:pt idx="23">
                  <c:v>119424.34569422519</c:v>
                </c:pt>
                <c:pt idx="24">
                  <c:v>119424.34569422519</c:v>
                </c:pt>
                <c:pt idx="25">
                  <c:v>119424.34569422519</c:v>
                </c:pt>
                <c:pt idx="26">
                  <c:v>119424.34569422519</c:v>
                </c:pt>
                <c:pt idx="27">
                  <c:v>119424.34569422519</c:v>
                </c:pt>
                <c:pt idx="28">
                  <c:v>119424.34569422519</c:v>
                </c:pt>
                <c:pt idx="29">
                  <c:v>119424.34569422519</c:v>
                </c:pt>
                <c:pt idx="30">
                  <c:v>119424.34569422519</c:v>
                </c:pt>
                <c:pt idx="31">
                  <c:v>119424.34569422519</c:v>
                </c:pt>
                <c:pt idx="32">
                  <c:v>119424.34569422519</c:v>
                </c:pt>
                <c:pt idx="33">
                  <c:v>119424.34569422519</c:v>
                </c:pt>
                <c:pt idx="34">
                  <c:v>119424.34569422519</c:v>
                </c:pt>
                <c:pt idx="35">
                  <c:v>119424.34569422519</c:v>
                </c:pt>
                <c:pt idx="36">
                  <c:v>119424.34569422519</c:v>
                </c:pt>
                <c:pt idx="37">
                  <c:v>119424.34569422519</c:v>
                </c:pt>
                <c:pt idx="38">
                  <c:v>119424.34569422519</c:v>
                </c:pt>
                <c:pt idx="39">
                  <c:v>119424.34569422519</c:v>
                </c:pt>
                <c:pt idx="40">
                  <c:v>119424.34569422519</c:v>
                </c:pt>
                <c:pt idx="41">
                  <c:v>119424.34569422519</c:v>
                </c:pt>
                <c:pt idx="42">
                  <c:v>119424.34569422519</c:v>
                </c:pt>
                <c:pt idx="43">
                  <c:v>119424.34569422519</c:v>
                </c:pt>
                <c:pt idx="44">
                  <c:v>119424.34569422519</c:v>
                </c:pt>
                <c:pt idx="45">
                  <c:v>121861.29941211765</c:v>
                </c:pt>
                <c:pt idx="46">
                  <c:v>121861.29941211765</c:v>
                </c:pt>
                <c:pt idx="47">
                  <c:v>121861.29941211765</c:v>
                </c:pt>
                <c:pt idx="48">
                  <c:v>121861.29941211765</c:v>
                </c:pt>
                <c:pt idx="49">
                  <c:v>121861.29941211765</c:v>
                </c:pt>
                <c:pt idx="50">
                  <c:v>121861.29941211765</c:v>
                </c:pt>
                <c:pt idx="51">
                  <c:v>121861.29941211765</c:v>
                </c:pt>
                <c:pt idx="52">
                  <c:v>121861.29941211765</c:v>
                </c:pt>
                <c:pt idx="53">
                  <c:v>121861.29941211765</c:v>
                </c:pt>
                <c:pt idx="54">
                  <c:v>121861.29941211765</c:v>
                </c:pt>
                <c:pt idx="55">
                  <c:v>121861.29941211765</c:v>
                </c:pt>
                <c:pt idx="56">
                  <c:v>121861.29941211765</c:v>
                </c:pt>
                <c:pt idx="57">
                  <c:v>121861.29941211765</c:v>
                </c:pt>
                <c:pt idx="58">
                  <c:v>121861.29941211765</c:v>
                </c:pt>
                <c:pt idx="59">
                  <c:v>121861.29941211765</c:v>
                </c:pt>
                <c:pt idx="60">
                  <c:v>121861.29941211765</c:v>
                </c:pt>
                <c:pt idx="61">
                  <c:v>121861.29941211765</c:v>
                </c:pt>
                <c:pt idx="62">
                  <c:v>121861.29941211765</c:v>
                </c:pt>
                <c:pt idx="63">
                  <c:v>121861.29941211765</c:v>
                </c:pt>
                <c:pt idx="64">
                  <c:v>121861.29941211765</c:v>
                </c:pt>
                <c:pt idx="65">
                  <c:v>121861.29941211765</c:v>
                </c:pt>
                <c:pt idx="66">
                  <c:v>121861.29941211765</c:v>
                </c:pt>
                <c:pt idx="67">
                  <c:v>121861.29941211765</c:v>
                </c:pt>
                <c:pt idx="68">
                  <c:v>121861.29941211765</c:v>
                </c:pt>
                <c:pt idx="69">
                  <c:v>121861.29941211765</c:v>
                </c:pt>
                <c:pt idx="70">
                  <c:v>121861.29941211765</c:v>
                </c:pt>
                <c:pt idx="71">
                  <c:v>121861.29941211765</c:v>
                </c:pt>
                <c:pt idx="72">
                  <c:v>121861.29941211765</c:v>
                </c:pt>
                <c:pt idx="73">
                  <c:v>121861.29941211765</c:v>
                </c:pt>
                <c:pt idx="74">
                  <c:v>121861.29941211765</c:v>
                </c:pt>
                <c:pt idx="75">
                  <c:v>125250.29924659574</c:v>
                </c:pt>
                <c:pt idx="76">
                  <c:v>125250.29924659574</c:v>
                </c:pt>
                <c:pt idx="77">
                  <c:v>125250.29924659574</c:v>
                </c:pt>
                <c:pt idx="78">
                  <c:v>125250.29924659574</c:v>
                </c:pt>
                <c:pt idx="79">
                  <c:v>125250.29924659574</c:v>
                </c:pt>
                <c:pt idx="80">
                  <c:v>125250.29924659574</c:v>
                </c:pt>
                <c:pt idx="81">
                  <c:v>125250.29924659574</c:v>
                </c:pt>
                <c:pt idx="82">
                  <c:v>125250.29924659574</c:v>
                </c:pt>
                <c:pt idx="83">
                  <c:v>125250.29924659574</c:v>
                </c:pt>
                <c:pt idx="84">
                  <c:v>125250.29924659574</c:v>
                </c:pt>
                <c:pt idx="85">
                  <c:v>125250.29924659574</c:v>
                </c:pt>
                <c:pt idx="86">
                  <c:v>125250.29924659574</c:v>
                </c:pt>
                <c:pt idx="87">
                  <c:v>125250.29924659574</c:v>
                </c:pt>
                <c:pt idx="88">
                  <c:v>125250.29924659574</c:v>
                </c:pt>
                <c:pt idx="89">
                  <c:v>125250.29924659574</c:v>
                </c:pt>
                <c:pt idx="90">
                  <c:v>125250.29924659574</c:v>
                </c:pt>
                <c:pt idx="91">
                  <c:v>125250.29924659574</c:v>
                </c:pt>
                <c:pt idx="92">
                  <c:v>125250.29924659574</c:v>
                </c:pt>
                <c:pt idx="93">
                  <c:v>125250.29924659574</c:v>
                </c:pt>
                <c:pt idx="94">
                  <c:v>125250.29924659574</c:v>
                </c:pt>
                <c:pt idx="95">
                  <c:v>125250.29924659574</c:v>
                </c:pt>
                <c:pt idx="96">
                  <c:v>125250.29924659574</c:v>
                </c:pt>
                <c:pt idx="97">
                  <c:v>125250.29924659574</c:v>
                </c:pt>
                <c:pt idx="98">
                  <c:v>125250.29924659574</c:v>
                </c:pt>
                <c:pt idx="99">
                  <c:v>125250.29924659574</c:v>
                </c:pt>
                <c:pt idx="100">
                  <c:v>125250.29924659574</c:v>
                </c:pt>
                <c:pt idx="101">
                  <c:v>125250.29924659574</c:v>
                </c:pt>
                <c:pt idx="102">
                  <c:v>125250.29924659574</c:v>
                </c:pt>
                <c:pt idx="103">
                  <c:v>125250.29924659574</c:v>
                </c:pt>
                <c:pt idx="104">
                  <c:v>125250.29924659574</c:v>
                </c:pt>
                <c:pt idx="105">
                  <c:v>125250.29924659574</c:v>
                </c:pt>
                <c:pt idx="106">
                  <c:v>129306.29333494796</c:v>
                </c:pt>
                <c:pt idx="107">
                  <c:v>129306.29333494796</c:v>
                </c:pt>
                <c:pt idx="108">
                  <c:v>129306.29333494796</c:v>
                </c:pt>
                <c:pt idx="109">
                  <c:v>129306.29333494796</c:v>
                </c:pt>
                <c:pt idx="110">
                  <c:v>129306.29333494796</c:v>
                </c:pt>
                <c:pt idx="111">
                  <c:v>129306.29333494796</c:v>
                </c:pt>
                <c:pt idx="112">
                  <c:v>129306.29333494796</c:v>
                </c:pt>
                <c:pt idx="113">
                  <c:v>129306.29333494796</c:v>
                </c:pt>
                <c:pt idx="114">
                  <c:v>129306.29333494796</c:v>
                </c:pt>
                <c:pt idx="115">
                  <c:v>129306.29333494796</c:v>
                </c:pt>
                <c:pt idx="116">
                  <c:v>129306.29333494796</c:v>
                </c:pt>
                <c:pt idx="117">
                  <c:v>129306.29333494796</c:v>
                </c:pt>
                <c:pt idx="118">
                  <c:v>129306.29333494796</c:v>
                </c:pt>
                <c:pt idx="119">
                  <c:v>129306.29333494796</c:v>
                </c:pt>
                <c:pt idx="120">
                  <c:v>129306.29333494796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C-A7A8-42C7-98F9-14320A17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/>
      </c:lineChart>
      <c:lineChart>
        <c:grouping val="standard"/>
        <c:varyColors val="0"/>
        <c:ser>
          <c:idx val="2"/>
          <c:order val="2"/>
          <c:tx>
            <c:strRef>
              <c:f>NWP!$R$4</c:f>
              <c:strCache>
                <c:ptCount val="1"/>
                <c:pt idx="0">
                  <c:v>Average NWP (Boom Premium Finance)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NWP!$R$5:$R$125</c:f>
              <c:numCache>
                <c:formatCode>#,##0</c:formatCode>
                <c:ptCount val="121"/>
                <c:pt idx="0">
                  <c:v>1111.4819867941176</c:v>
                </c:pt>
                <c:pt idx="1">
                  <c:v>1179.5868596915714</c:v>
                </c:pt>
                <c:pt idx="2">
                  <c:v>1165.7034846449531</c:v>
                </c:pt>
                <c:pt idx="3">
                  <c:v>930.0847495903447</c:v>
                </c:pt>
                <c:pt idx="4">
                  <c:v>1122.9537076591753</c:v>
                </c:pt>
                <c:pt idx="5">
                  <c:v>1050.593260251683</c:v>
                </c:pt>
                <c:pt idx="6">
                  <c:v>1025.1532805606184</c:v>
                </c:pt>
                <c:pt idx="7">
                  <c:v>1087.3481821107207</c:v>
                </c:pt>
                <c:pt idx="8">
                  <c:v>1060.9635865800606</c:v>
                </c:pt>
                <c:pt idx="9">
                  <c:v>1060.7911360839653</c:v>
                </c:pt>
                <c:pt idx="10">
                  <c:v>984.8666470574118</c:v>
                </c:pt>
                <c:pt idx="11">
                  <c:v>1122.4180075167762</c:v>
                </c:pt>
                <c:pt idx="12">
                  <c:v>1117.3343898813332</c:v>
                </c:pt>
                <c:pt idx="13">
                  <c:v>1036.6583917061291</c:v>
                </c:pt>
                <c:pt idx="14">
                  <c:v>1068.5178751801009</c:v>
                </c:pt>
                <c:pt idx="15">
                  <c:v>1080.9192620793383</c:v>
                </c:pt>
                <c:pt idx="16">
                  <c:v>1003.8095595229167</c:v>
                </c:pt>
                <c:pt idx="17">
                  <c:v>1085.9332387962745</c:v>
                </c:pt>
                <c:pt idx="18">
                  <c:v>1261.6127717385868</c:v>
                </c:pt>
                <c:pt idx="19">
                  <c:v>1074.2939254123894</c:v>
                </c:pt>
                <c:pt idx="20">
                  <c:v>1075.1139600854901</c:v>
                </c:pt>
                <c:pt idx="21">
                  <c:v>1128.4795660516129</c:v>
                </c:pt>
                <c:pt idx="22">
                  <c:v>1152.3385472155085</c:v>
                </c:pt>
                <c:pt idx="23">
                  <c:v>1065.8388188975589</c:v>
                </c:pt>
                <c:pt idx="24">
                  <c:v>1025.4714386315495</c:v>
                </c:pt>
                <c:pt idx="25">
                  <c:v>1049.388632904836</c:v>
                </c:pt>
                <c:pt idx="26">
                  <c:v>1060.7369699212632</c:v>
                </c:pt>
                <c:pt idx="27">
                  <c:v>1100.6286916936733</c:v>
                </c:pt>
                <c:pt idx="28">
                  <c:v>1059.2803325122413</c:v>
                </c:pt>
                <c:pt idx="29">
                  <c:v>1217.7276785707627</c:v>
                </c:pt>
                <c:pt idx="30">
                  <c:v>1188.0992150683517</c:v>
                </c:pt>
                <c:pt idx="31">
                  <c:v>1177.1570629049254</c:v>
                </c:pt>
                <c:pt idx="32">
                  <c:v>1155.1584661656843</c:v>
                </c:pt>
                <c:pt idx="33">
                  <c:v>1057.647553405701</c:v>
                </c:pt>
                <c:pt idx="34">
                  <c:v>1189.3241974764705</c:v>
                </c:pt>
                <c:pt idx="35">
                  <c:v>1120.1225096513513</c:v>
                </c:pt>
                <c:pt idx="36">
                  <c:v>1176.6861087420148</c:v>
                </c:pt>
                <c:pt idx="37">
                  <c:v>1028.5043257684113</c:v>
                </c:pt>
                <c:pt idx="38">
                  <c:v>990.45463255644233</c:v>
                </c:pt>
                <c:pt idx="39">
                  <c:v>1097.9306647827721</c:v>
                </c:pt>
                <c:pt idx="40">
                  <c:v>1037.4823459394117</c:v>
                </c:pt>
                <c:pt idx="41">
                  <c:v>1193.4736785699999</c:v>
                </c:pt>
                <c:pt idx="42">
                  <c:v>1127.9459253263633</c:v>
                </c:pt>
                <c:pt idx="43">
                  <c:v>1114.1529983363371</c:v>
                </c:pt>
                <c:pt idx="44">
                  <c:v>1044.8775714306666</c:v>
                </c:pt>
                <c:pt idx="45">
                  <c:v>1016.7279549607645</c:v>
                </c:pt>
                <c:pt idx="46">
                  <c:v>1038.2869570267478</c:v>
                </c:pt>
                <c:pt idx="47">
                  <c:v>1061.2468835046427</c:v>
                </c:pt>
                <c:pt idx="48">
                  <c:v>1137.7756671869231</c:v>
                </c:pt>
                <c:pt idx="49">
                  <c:v>1032.3513558208333</c:v>
                </c:pt>
                <c:pt idx="50">
                  <c:v>1162.8881795214159</c:v>
                </c:pt>
                <c:pt idx="51">
                  <c:v>1135.192001232414</c:v>
                </c:pt>
                <c:pt idx="52">
                  <c:v>986.81459255633808</c:v>
                </c:pt>
                <c:pt idx="53">
                  <c:v>1240.3695451147366</c:v>
                </c:pt>
                <c:pt idx="54">
                  <c:v>1108.0585227288182</c:v>
                </c:pt>
                <c:pt idx="55">
                  <c:v>972.06421926965129</c:v>
                </c:pt>
                <c:pt idx="56">
                  <c:v>1088.5949350656365</c:v>
                </c:pt>
                <c:pt idx="57">
                  <c:v>1208.0596801227828</c:v>
                </c:pt>
                <c:pt idx="58">
                  <c:v>1033.2138410373527</c:v>
                </c:pt>
                <c:pt idx="59">
                  <c:v>917.42017857333349</c:v>
                </c:pt>
                <c:pt idx="60">
                  <c:v>1187.2178609011578</c:v>
                </c:pt>
                <c:pt idx="61">
                  <c:v>1161.8667346961904</c:v>
                </c:pt>
                <c:pt idx="62">
                  <c:v>1004.0929880976665</c:v>
                </c:pt>
                <c:pt idx="63">
                  <c:v>1251.7574130071798</c:v>
                </c:pt>
                <c:pt idx="64">
                  <c:v>1053.7276054420952</c:v>
                </c:pt>
                <c:pt idx="65">
                  <c:v>1207.3424029493478</c:v>
                </c:pt>
                <c:pt idx="66">
                  <c:v>1061.0408799179709</c:v>
                </c:pt>
                <c:pt idx="67">
                  <c:v>1160.3445839467011</c:v>
                </c:pt>
                <c:pt idx="68">
                  <c:v>1103.9005299537635</c:v>
                </c:pt>
                <c:pt idx="69">
                  <c:v>1122.6605963641509</c:v>
                </c:pt>
                <c:pt idx="70">
                  <c:v>1112.6184446979571</c:v>
                </c:pt>
                <c:pt idx="71">
                  <c:v>1031.8209786286614</c:v>
                </c:pt>
                <c:pt idx="72">
                  <c:v>1142.9501578936843</c:v>
                </c:pt>
                <c:pt idx="73">
                  <c:v>1059.5941308098795</c:v>
                </c:pt>
                <c:pt idx="74">
                  <c:v>1037.5165033804053</c:v>
                </c:pt>
                <c:pt idx="75">
                  <c:v>1085.3591884924999</c:v>
                </c:pt>
                <c:pt idx="76">
                  <c:v>1056.6668526791668</c:v>
                </c:pt>
                <c:pt idx="77">
                  <c:v>1231.0292142836004</c:v>
                </c:pt>
                <c:pt idx="78">
                  <c:v>1136.8275033679247</c:v>
                </c:pt>
                <c:pt idx="79">
                  <c:v>1151.24676977125</c:v>
                </c:pt>
                <c:pt idx="80">
                  <c:v>1053.7489158148808</c:v>
                </c:pt>
                <c:pt idx="81">
                  <c:v>1214.3698939171286</c:v>
                </c:pt>
                <c:pt idx="82">
                  <c:v>992.91338365298975</c:v>
                </c:pt>
                <c:pt idx="83">
                  <c:v>1185.0977106246153</c:v>
                </c:pt>
                <c:pt idx="84">
                  <c:v>1153.6341909616324</c:v>
                </c:pt>
                <c:pt idx="85">
                  <c:v>1264.1020077236938</c:v>
                </c:pt>
                <c:pt idx="86">
                  <c:v>1158.9262295918572</c:v>
                </c:pt>
                <c:pt idx="87">
                  <c:v>893.60067857214278</c:v>
                </c:pt>
                <c:pt idx="88">
                  <c:v>1200.1603268196225</c:v>
                </c:pt>
                <c:pt idx="89">
                  <c:v>1043.7742142863001</c:v>
                </c:pt>
                <c:pt idx="90">
                  <c:v>1042.6591632634288</c:v>
                </c:pt>
                <c:pt idx="91">
                  <c:v>1092.854845417015</c:v>
                </c:pt>
                <c:pt idx="92">
                  <c:v>1214.1035130526923</c:v>
                </c:pt>
                <c:pt idx="93">
                  <c:v>1162.5041071408823</c:v>
                </c:pt>
                <c:pt idx="94">
                  <c:v>1032.607894737193</c:v>
                </c:pt>
                <c:pt idx="95">
                  <c:v>1097.2262499998649</c:v>
                </c:pt>
                <c:pt idx="96">
                  <c:v>1167.6521179401161</c:v>
                </c:pt>
                <c:pt idx="97">
                  <c:v>1142.1706089738464</c:v>
                </c:pt>
                <c:pt idx="98">
                  <c:v>1084.5366589851612</c:v>
                </c:pt>
                <c:pt idx="99">
                  <c:v>1195.8303350184074</c:v>
                </c:pt>
                <c:pt idx="100">
                  <c:v>957.69949999800008</c:v>
                </c:pt>
                <c:pt idx="101">
                  <c:v>1075.451440477</c:v>
                </c:pt>
                <c:pt idx="102">
                  <c:v>1217.5689248126318</c:v>
                </c:pt>
                <c:pt idx="103">
                  <c:v>1154.6133470684617</c:v>
                </c:pt>
                <c:pt idx="104">
                  <c:v>1107.6646781319753</c:v>
                </c:pt>
                <c:pt idx="105">
                  <c:v>1035.4599811993683</c:v>
                </c:pt>
                <c:pt idx="106">
                  <c:v>1133.2094546624551</c:v>
                </c:pt>
                <c:pt idx="107">
                  <c:v>1218.7894890862499</c:v>
                </c:pt>
                <c:pt idx="108">
                  <c:v>1439.4870833353332</c:v>
                </c:pt>
                <c:pt idx="109">
                  <c:v>1238.4601436774713</c:v>
                </c:pt>
                <c:pt idx="110">
                  <c:v>1295.135387403051</c:v>
                </c:pt>
                <c:pt idx="111">
                  <c:v>1219.1184642879998</c:v>
                </c:pt>
                <c:pt idx="112">
                  <c:v>1258.3680645169356</c:v>
                </c:pt>
                <c:pt idx="113">
                  <c:v>1204.3683235294118</c:v>
                </c:pt>
                <c:pt idx="114">
                  <c:v>1128.8186294652501</c:v>
                </c:pt>
                <c:pt idx="115">
                  <c:v>1094.8777313899998</c:v>
                </c:pt>
                <c:pt idx="116">
                  <c:v>1151.7762579374446</c:v>
                </c:pt>
                <c:pt idx="117">
                  <c:v>1249.8949154177631</c:v>
                </c:pt>
                <c:pt idx="118">
                  <c:v>1173.3366964276388</c:v>
                </c:pt>
                <c:pt idx="119">
                  <c:v>1223.4185581965432</c:v>
                </c:pt>
                <c:pt idx="120">
                  <c:v>1209.955481648899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7A8-42C7-98F9-14320A17AEB1}"/>
            </c:ext>
          </c:extLst>
        </c:ser>
        <c:ser>
          <c:idx val="3"/>
          <c:order val="3"/>
          <c:tx>
            <c:strRef>
              <c:f>NWP!$S$4</c:f>
              <c:strCache>
                <c:ptCount val="1"/>
                <c:pt idx="0">
                  <c:v>Average NWP - 7 Day Average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NWP!$S$5:$S$125</c:f>
              <c:numCache>
                <c:formatCode>#,##0</c:formatCode>
                <c:ptCount val="121"/>
                <c:pt idx="6">
                  <c:v>1083.6510470274948</c:v>
                </c:pt>
                <c:pt idx="7">
                  <c:v>1080.2033606441523</c:v>
                </c:pt>
                <c:pt idx="8">
                  <c:v>1063.2571787710792</c:v>
                </c:pt>
                <c:pt idx="9">
                  <c:v>1048.2697004052238</c:v>
                </c:pt>
                <c:pt idx="10">
                  <c:v>1056.0956857576623</c:v>
                </c:pt>
                <c:pt idx="11">
                  <c:v>1056.0191571658909</c:v>
                </c:pt>
                <c:pt idx="12">
                  <c:v>1065.553604255841</c:v>
                </c:pt>
                <c:pt idx="13">
                  <c:v>1067.1971915623424</c:v>
                </c:pt>
                <c:pt idx="14">
                  <c:v>1064.5071477151109</c:v>
                </c:pt>
                <c:pt idx="15">
                  <c:v>1067.3579585007221</c:v>
                </c:pt>
                <c:pt idx="16">
                  <c:v>1059.2177332777153</c:v>
                </c:pt>
                <c:pt idx="17">
                  <c:v>1073.6558178118387</c:v>
                </c:pt>
                <c:pt idx="18">
                  <c:v>1093.5407841292401</c:v>
                </c:pt>
                <c:pt idx="19">
                  <c:v>1087.3921463479624</c:v>
                </c:pt>
                <c:pt idx="20">
                  <c:v>1092.8857989735852</c:v>
                </c:pt>
                <c:pt idx="21">
                  <c:v>1101.4517548123727</c:v>
                </c:pt>
                <c:pt idx="22">
                  <c:v>1111.6545098318256</c:v>
                </c:pt>
                <c:pt idx="23">
                  <c:v>1120.5158325996315</c:v>
                </c:pt>
                <c:pt idx="24">
                  <c:v>1111.8784325760994</c:v>
                </c:pt>
                <c:pt idx="25">
                  <c:v>1081.5606984569924</c:v>
                </c:pt>
                <c:pt idx="26">
                  <c:v>1079.6239905296884</c:v>
                </c:pt>
                <c:pt idx="27">
                  <c:v>1083.2689521880004</c:v>
                </c:pt>
                <c:pt idx="28">
                  <c:v>1073.3833473966615</c:v>
                </c:pt>
                <c:pt idx="29">
                  <c:v>1082.7246518759837</c:v>
                </c:pt>
                <c:pt idx="30">
                  <c:v>1100.1904227575253</c:v>
                </c:pt>
                <c:pt idx="31">
                  <c:v>1121.8597976537219</c:v>
                </c:pt>
                <c:pt idx="32">
                  <c:v>1136.9697738338432</c:v>
                </c:pt>
                <c:pt idx="33">
                  <c:v>1136.5284286173342</c:v>
                </c:pt>
                <c:pt idx="34">
                  <c:v>1149.1992151577338</c:v>
                </c:pt>
                <c:pt idx="35">
                  <c:v>1157.8909547490352</c:v>
                </c:pt>
                <c:pt idx="36">
                  <c:v>1152.0278733449284</c:v>
                </c:pt>
                <c:pt idx="37">
                  <c:v>1129.2286034449369</c:v>
                </c:pt>
                <c:pt idx="38">
                  <c:v>1102.5568276808679</c:v>
                </c:pt>
                <c:pt idx="39">
                  <c:v>1094.3814274833089</c:v>
                </c:pt>
                <c:pt idx="40">
                  <c:v>1091.5006835595536</c:v>
                </c:pt>
                <c:pt idx="41">
                  <c:v>1092.0934665729148</c:v>
                </c:pt>
                <c:pt idx="42">
                  <c:v>1093.2110973836307</c:v>
                </c:pt>
                <c:pt idx="43">
                  <c:v>1084.2777958971053</c:v>
                </c:pt>
                <c:pt idx="44">
                  <c:v>1086.6168309917132</c:v>
                </c:pt>
                <c:pt idx="45">
                  <c:v>1090.3701627637593</c:v>
                </c:pt>
                <c:pt idx="46">
                  <c:v>1081.8496330843273</c:v>
                </c:pt>
                <c:pt idx="47">
                  <c:v>1085.2445670222173</c:v>
                </c:pt>
                <c:pt idx="48">
                  <c:v>1077.2877082532063</c:v>
                </c:pt>
                <c:pt idx="49">
                  <c:v>1063.6313411809879</c:v>
                </c:pt>
                <c:pt idx="50">
                  <c:v>1070.5935099217133</c:v>
                </c:pt>
                <c:pt idx="51">
                  <c:v>1083.4955713219629</c:v>
                </c:pt>
                <c:pt idx="52">
                  <c:v>1079.2222338356164</c:v>
                </c:pt>
                <c:pt idx="53">
                  <c:v>1108.0911749910435</c:v>
                </c:pt>
                <c:pt idx="54">
                  <c:v>1114.7785520230684</c:v>
                </c:pt>
                <c:pt idx="55">
                  <c:v>1091.1054880348868</c:v>
                </c:pt>
                <c:pt idx="56">
                  <c:v>1099.1402850698587</c:v>
                </c:pt>
                <c:pt idx="57">
                  <c:v>1105.5933565843397</c:v>
                </c:pt>
                <c:pt idx="58">
                  <c:v>1091.0250479850451</c:v>
                </c:pt>
                <c:pt idx="59">
                  <c:v>1081.1115602731875</c:v>
                </c:pt>
                <c:pt idx="60">
                  <c:v>1073.5184625283903</c:v>
                </c:pt>
                <c:pt idx="61">
                  <c:v>1081.2053499523006</c:v>
                </c:pt>
                <c:pt idx="62">
                  <c:v>1085.780888356303</c:v>
                </c:pt>
                <c:pt idx="63">
                  <c:v>1109.0898137765232</c:v>
                </c:pt>
                <c:pt idx="64">
                  <c:v>1087.0423745364251</c:v>
                </c:pt>
                <c:pt idx="65">
                  <c:v>1111.9178833809958</c:v>
                </c:pt>
                <c:pt idx="66">
                  <c:v>1132.4351264302297</c:v>
                </c:pt>
                <c:pt idx="67">
                  <c:v>1128.5960868653076</c:v>
                </c:pt>
                <c:pt idx="68">
                  <c:v>1120.3152004735323</c:v>
                </c:pt>
                <c:pt idx="69">
                  <c:v>1137.2534302258869</c:v>
                </c:pt>
                <c:pt idx="70">
                  <c:v>1117.376434753141</c:v>
                </c:pt>
                <c:pt idx="71">
                  <c:v>1114.246916636936</c:v>
                </c:pt>
                <c:pt idx="72">
                  <c:v>1105.0480244861269</c:v>
                </c:pt>
                <c:pt idx="73">
                  <c:v>1104.8413460421141</c:v>
                </c:pt>
                <c:pt idx="74">
                  <c:v>1087.2944773897859</c:v>
                </c:pt>
                <c:pt idx="75">
                  <c:v>1084.6457143238913</c:v>
                </c:pt>
                <c:pt idx="76">
                  <c:v>1075.2180366546077</c:v>
                </c:pt>
                <c:pt idx="77">
                  <c:v>1092.1338608811282</c:v>
                </c:pt>
                <c:pt idx="78">
                  <c:v>1107.1347929867375</c:v>
                </c:pt>
                <c:pt idx="79">
                  <c:v>1108.3200232549609</c:v>
                </c:pt>
                <c:pt idx="80">
                  <c:v>1107.4849925413896</c:v>
                </c:pt>
                <c:pt idx="81">
                  <c:v>1132.7497626180646</c:v>
                </c:pt>
                <c:pt idx="82">
                  <c:v>1119.5432190695631</c:v>
                </c:pt>
                <c:pt idx="83">
                  <c:v>1137.8904844903416</c:v>
                </c:pt>
                <c:pt idx="84">
                  <c:v>1126.8340525872031</c:v>
                </c:pt>
                <c:pt idx="85">
                  <c:v>1145.0161246380271</c:v>
                </c:pt>
                <c:pt idx="86">
                  <c:v>1146.1131903266853</c:v>
                </c:pt>
                <c:pt idx="87">
                  <c:v>1123.2348707205799</c:v>
                </c:pt>
                <c:pt idx="88">
                  <c:v>1121.2049325637934</c:v>
                </c:pt>
                <c:pt idx="89">
                  <c:v>1128.4707655114091</c:v>
                </c:pt>
                <c:pt idx="90">
                  <c:v>1108.1224016026683</c:v>
                </c:pt>
                <c:pt idx="91">
                  <c:v>1099.4396379534371</c:v>
                </c:pt>
                <c:pt idx="92">
                  <c:v>1092.2969958575798</c:v>
                </c:pt>
                <c:pt idx="93">
                  <c:v>1092.8081212217262</c:v>
                </c:pt>
                <c:pt idx="94">
                  <c:v>1112.6662949595905</c:v>
                </c:pt>
                <c:pt idx="95">
                  <c:v>1097.9614268424825</c:v>
                </c:pt>
                <c:pt idx="96">
                  <c:v>1115.658270221599</c:v>
                </c:pt>
                <c:pt idx="97">
                  <c:v>1129.8741910373731</c:v>
                </c:pt>
                <c:pt idx="98">
                  <c:v>1128.6858786899652</c:v>
                </c:pt>
                <c:pt idx="99">
                  <c:v>1126.0754246850672</c:v>
                </c:pt>
                <c:pt idx="100">
                  <c:v>1096.8176236646555</c:v>
                </c:pt>
                <c:pt idx="101">
                  <c:v>1102.9381301989138</c:v>
                </c:pt>
                <c:pt idx="102">
                  <c:v>1120.1299408864518</c:v>
                </c:pt>
                <c:pt idx="103">
                  <c:v>1118.2672593333584</c:v>
                </c:pt>
                <c:pt idx="104">
                  <c:v>1113.3378406416625</c:v>
                </c:pt>
                <c:pt idx="105">
                  <c:v>1106.3268866722635</c:v>
                </c:pt>
                <c:pt idx="106">
                  <c:v>1097.3810466214131</c:v>
                </c:pt>
                <c:pt idx="107">
                  <c:v>1134.6796164911632</c:v>
                </c:pt>
                <c:pt idx="108">
                  <c:v>1186.6847083280679</c:v>
                </c:pt>
                <c:pt idx="109">
                  <c:v>1189.669168165902</c:v>
                </c:pt>
                <c:pt idx="110">
                  <c:v>1209.7437453565576</c:v>
                </c:pt>
                <c:pt idx="111">
                  <c:v>1225.6657148074185</c:v>
                </c:pt>
                <c:pt idx="112">
                  <c:v>1257.5097267099279</c:v>
                </c:pt>
                <c:pt idx="113">
                  <c:v>1267.6752794052077</c:v>
                </c:pt>
                <c:pt idx="114">
                  <c:v>1254.8222994593505</c:v>
                </c:pt>
                <c:pt idx="115">
                  <c:v>1205.5923920385883</c:v>
                </c:pt>
                <c:pt idx="116">
                  <c:v>1193.2089797900132</c:v>
                </c:pt>
                <c:pt idx="117">
                  <c:v>1186.7460552206865</c:v>
                </c:pt>
                <c:pt idx="118">
                  <c:v>1180.2058026692064</c:v>
                </c:pt>
                <c:pt idx="119">
                  <c:v>1175.2130160520076</c:v>
                </c:pt>
                <c:pt idx="120">
                  <c:v>1176.0111814976485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7A8-42C7-98F9-14320A17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2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  <c:majorUnit val="25000"/>
      </c:valAx>
      <c:valAx>
        <c:axId val="1425456368"/>
        <c:scaling>
          <c:orientation val="minMax"/>
          <c:max val="1550"/>
          <c:min val="8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layout>
        <c:manualLayout>
          <c:xMode val="edge"/>
          <c:yMode val="edge"/>
          <c:x val="6.7765046296296289E-2"/>
          <c:y val="0.8610928571428571"/>
          <c:w val="0.89533796296296297"/>
          <c:h val="0.123788095238095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(Excl. Monthly Renewals):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NBREN'!$B$5</c:f>
              <c:strCache>
                <c:ptCount val="1"/>
                <c:pt idx="0">
                  <c:v>NB Policy Count (Boom (excl monthly rens))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NBREN'!$B$6:$B$126</c:f>
              <c:numCache>
                <c:formatCode>#,##0</c:formatCode>
                <c:ptCount val="121"/>
                <c:pt idx="0">
                  <c:v>103</c:v>
                </c:pt>
                <c:pt idx="1">
                  <c:v>140</c:v>
                </c:pt>
                <c:pt idx="2">
                  <c:v>92</c:v>
                </c:pt>
                <c:pt idx="3">
                  <c:v>72</c:v>
                </c:pt>
                <c:pt idx="4">
                  <c:v>97</c:v>
                </c:pt>
                <c:pt idx="5">
                  <c:v>94</c:v>
                </c:pt>
                <c:pt idx="6">
                  <c:v>101</c:v>
                </c:pt>
                <c:pt idx="7">
                  <c:v>110</c:v>
                </c:pt>
                <c:pt idx="8">
                  <c:v>150</c:v>
                </c:pt>
                <c:pt idx="9">
                  <c:v>103</c:v>
                </c:pt>
                <c:pt idx="10">
                  <c:v>89</c:v>
                </c:pt>
                <c:pt idx="11">
                  <c:v>141</c:v>
                </c:pt>
                <c:pt idx="12">
                  <c:v>118</c:v>
                </c:pt>
                <c:pt idx="13">
                  <c:v>143</c:v>
                </c:pt>
                <c:pt idx="14">
                  <c:v>197</c:v>
                </c:pt>
                <c:pt idx="15">
                  <c:v>131</c:v>
                </c:pt>
                <c:pt idx="16">
                  <c:v>113</c:v>
                </c:pt>
                <c:pt idx="17">
                  <c:v>90</c:v>
                </c:pt>
                <c:pt idx="18">
                  <c:v>92</c:v>
                </c:pt>
                <c:pt idx="19">
                  <c:v>102</c:v>
                </c:pt>
                <c:pt idx="20">
                  <c:v>97</c:v>
                </c:pt>
                <c:pt idx="21">
                  <c:v>111</c:v>
                </c:pt>
                <c:pt idx="22">
                  <c:v>116</c:v>
                </c:pt>
                <c:pt idx="23">
                  <c:v>114</c:v>
                </c:pt>
                <c:pt idx="24">
                  <c:v>77</c:v>
                </c:pt>
                <c:pt idx="25">
                  <c:v>120</c:v>
                </c:pt>
                <c:pt idx="26">
                  <c:v>89</c:v>
                </c:pt>
                <c:pt idx="27">
                  <c:v>98</c:v>
                </c:pt>
                <c:pt idx="28">
                  <c:v>107</c:v>
                </c:pt>
                <c:pt idx="29">
                  <c:v>106</c:v>
                </c:pt>
                <c:pt idx="30">
                  <c:v>79</c:v>
                </c:pt>
                <c:pt idx="31">
                  <c:v>68</c:v>
                </c:pt>
                <c:pt idx="32">
                  <c:v>99</c:v>
                </c:pt>
                <c:pt idx="33">
                  <c:v>99</c:v>
                </c:pt>
                <c:pt idx="34">
                  <c:v>81</c:v>
                </c:pt>
                <c:pt idx="35">
                  <c:v>103</c:v>
                </c:pt>
                <c:pt idx="36">
                  <c:v>132</c:v>
                </c:pt>
                <c:pt idx="37">
                  <c:v>96</c:v>
                </c:pt>
                <c:pt idx="38">
                  <c:v>104</c:v>
                </c:pt>
                <c:pt idx="39">
                  <c:v>94</c:v>
                </c:pt>
                <c:pt idx="40">
                  <c:v>95</c:v>
                </c:pt>
                <c:pt idx="41">
                  <c:v>111</c:v>
                </c:pt>
                <c:pt idx="42">
                  <c:v>92</c:v>
                </c:pt>
                <c:pt idx="43">
                  <c:v>158</c:v>
                </c:pt>
                <c:pt idx="44">
                  <c:v>101</c:v>
                </c:pt>
                <c:pt idx="45">
                  <c:v>147</c:v>
                </c:pt>
                <c:pt idx="46">
                  <c:v>111</c:v>
                </c:pt>
                <c:pt idx="47">
                  <c:v>75</c:v>
                </c:pt>
                <c:pt idx="48">
                  <c:v>86</c:v>
                </c:pt>
                <c:pt idx="49">
                  <c:v>106</c:v>
                </c:pt>
                <c:pt idx="50">
                  <c:v>114</c:v>
                </c:pt>
                <c:pt idx="51">
                  <c:v>105</c:v>
                </c:pt>
                <c:pt idx="52">
                  <c:v>59</c:v>
                </c:pt>
                <c:pt idx="53">
                  <c:v>98</c:v>
                </c:pt>
                <c:pt idx="54">
                  <c:v>101</c:v>
                </c:pt>
                <c:pt idx="55">
                  <c:v>84</c:v>
                </c:pt>
                <c:pt idx="56">
                  <c:v>102</c:v>
                </c:pt>
                <c:pt idx="57">
                  <c:v>111</c:v>
                </c:pt>
                <c:pt idx="58">
                  <c:v>86</c:v>
                </c:pt>
                <c:pt idx="59">
                  <c:v>75</c:v>
                </c:pt>
                <c:pt idx="60">
                  <c:v>96</c:v>
                </c:pt>
                <c:pt idx="61">
                  <c:v>84</c:v>
                </c:pt>
                <c:pt idx="62">
                  <c:v>95</c:v>
                </c:pt>
                <c:pt idx="63">
                  <c:v>81</c:v>
                </c:pt>
                <c:pt idx="64">
                  <c:v>105</c:v>
                </c:pt>
                <c:pt idx="65">
                  <c:v>89</c:v>
                </c:pt>
                <c:pt idx="66">
                  <c:v>62</c:v>
                </c:pt>
                <c:pt idx="67">
                  <c:v>99</c:v>
                </c:pt>
                <c:pt idx="68">
                  <c:v>85</c:v>
                </c:pt>
                <c:pt idx="69">
                  <c:v>110</c:v>
                </c:pt>
                <c:pt idx="70">
                  <c:v>98</c:v>
                </c:pt>
                <c:pt idx="71">
                  <c:v>127</c:v>
                </c:pt>
                <c:pt idx="72">
                  <c:v>86</c:v>
                </c:pt>
                <c:pt idx="73">
                  <c:v>82</c:v>
                </c:pt>
                <c:pt idx="74">
                  <c:v>145</c:v>
                </c:pt>
                <c:pt idx="75">
                  <c:v>180</c:v>
                </c:pt>
                <c:pt idx="76">
                  <c:v>89</c:v>
                </c:pt>
                <c:pt idx="77">
                  <c:v>82</c:v>
                </c:pt>
                <c:pt idx="78">
                  <c:v>109</c:v>
                </c:pt>
                <c:pt idx="79">
                  <c:v>107</c:v>
                </c:pt>
                <c:pt idx="80">
                  <c:v>88</c:v>
                </c:pt>
                <c:pt idx="81">
                  <c:v>101</c:v>
                </c:pt>
                <c:pt idx="82">
                  <c:v>102</c:v>
                </c:pt>
                <c:pt idx="83">
                  <c:v>77</c:v>
                </c:pt>
                <c:pt idx="84">
                  <c:v>88</c:v>
                </c:pt>
                <c:pt idx="85">
                  <c:v>113</c:v>
                </c:pt>
                <c:pt idx="86">
                  <c:v>72</c:v>
                </c:pt>
                <c:pt idx="87">
                  <c:v>58</c:v>
                </c:pt>
                <c:pt idx="88">
                  <c:v>102</c:v>
                </c:pt>
                <c:pt idx="89">
                  <c:v>103</c:v>
                </c:pt>
                <c:pt idx="90">
                  <c:v>77</c:v>
                </c:pt>
                <c:pt idx="91">
                  <c:v>68</c:v>
                </c:pt>
                <c:pt idx="92">
                  <c:v>104</c:v>
                </c:pt>
                <c:pt idx="93">
                  <c:v>74</c:v>
                </c:pt>
                <c:pt idx="94">
                  <c:v>58</c:v>
                </c:pt>
                <c:pt idx="95">
                  <c:v>80</c:v>
                </c:pt>
                <c:pt idx="96">
                  <c:v>94</c:v>
                </c:pt>
                <c:pt idx="97">
                  <c:v>72</c:v>
                </c:pt>
                <c:pt idx="98">
                  <c:v>93</c:v>
                </c:pt>
                <c:pt idx="99">
                  <c:v>117</c:v>
                </c:pt>
                <c:pt idx="100">
                  <c:v>82</c:v>
                </c:pt>
                <c:pt idx="101">
                  <c:v>55</c:v>
                </c:pt>
                <c:pt idx="102">
                  <c:v>96</c:v>
                </c:pt>
                <c:pt idx="103">
                  <c:v>76</c:v>
                </c:pt>
                <c:pt idx="104">
                  <c:v>83</c:v>
                </c:pt>
                <c:pt idx="105">
                  <c:v>99</c:v>
                </c:pt>
                <c:pt idx="106">
                  <c:v>164</c:v>
                </c:pt>
                <c:pt idx="107">
                  <c:v>72</c:v>
                </c:pt>
                <c:pt idx="108">
                  <c:v>63</c:v>
                </c:pt>
                <c:pt idx="109">
                  <c:v>101</c:v>
                </c:pt>
                <c:pt idx="110">
                  <c:v>75</c:v>
                </c:pt>
                <c:pt idx="111">
                  <c:v>71</c:v>
                </c:pt>
                <c:pt idx="112">
                  <c:v>67</c:v>
                </c:pt>
                <c:pt idx="113">
                  <c:v>93</c:v>
                </c:pt>
                <c:pt idx="114">
                  <c:v>71</c:v>
                </c:pt>
                <c:pt idx="115">
                  <c:v>65</c:v>
                </c:pt>
                <c:pt idx="116">
                  <c:v>97</c:v>
                </c:pt>
                <c:pt idx="117">
                  <c:v>83</c:v>
                </c:pt>
                <c:pt idx="118">
                  <c:v>69</c:v>
                </c:pt>
                <c:pt idx="119">
                  <c:v>72</c:v>
                </c:pt>
                <c:pt idx="12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AB-4F5B-BFE9-A1839C128E17}"/>
            </c:ext>
          </c:extLst>
        </c:ser>
        <c:ser>
          <c:idx val="2"/>
          <c:order val="2"/>
          <c:tx>
            <c:strRef>
              <c:f>'PolCount NBREN'!$D$5</c:f>
              <c:strCache>
                <c:ptCount val="1"/>
                <c:pt idx="0">
                  <c:v>RN Policy Count (Boom (excl monthly rens))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NBREN'!$D$6:$D$126</c:f>
              <c:numCache>
                <c:formatCode>#,##0</c:formatCode>
                <c:ptCount val="121"/>
                <c:pt idx="0">
                  <c:v>32</c:v>
                </c:pt>
                <c:pt idx="1">
                  <c:v>34</c:v>
                </c:pt>
                <c:pt idx="2">
                  <c:v>45</c:v>
                </c:pt>
                <c:pt idx="3">
                  <c:v>41</c:v>
                </c:pt>
                <c:pt idx="4">
                  <c:v>24</c:v>
                </c:pt>
                <c:pt idx="5">
                  <c:v>35</c:v>
                </c:pt>
                <c:pt idx="6">
                  <c:v>24</c:v>
                </c:pt>
                <c:pt idx="7">
                  <c:v>41</c:v>
                </c:pt>
                <c:pt idx="8">
                  <c:v>43</c:v>
                </c:pt>
                <c:pt idx="9">
                  <c:v>36</c:v>
                </c:pt>
                <c:pt idx="10">
                  <c:v>31</c:v>
                </c:pt>
                <c:pt idx="11">
                  <c:v>41</c:v>
                </c:pt>
                <c:pt idx="12">
                  <c:v>30</c:v>
                </c:pt>
                <c:pt idx="13">
                  <c:v>47</c:v>
                </c:pt>
                <c:pt idx="14">
                  <c:v>75</c:v>
                </c:pt>
                <c:pt idx="15">
                  <c:v>33</c:v>
                </c:pt>
                <c:pt idx="16">
                  <c:v>40</c:v>
                </c:pt>
                <c:pt idx="17">
                  <c:v>45</c:v>
                </c:pt>
                <c:pt idx="18">
                  <c:v>32</c:v>
                </c:pt>
                <c:pt idx="19">
                  <c:v>39</c:v>
                </c:pt>
                <c:pt idx="20">
                  <c:v>33</c:v>
                </c:pt>
                <c:pt idx="21">
                  <c:v>1</c:v>
                </c:pt>
                <c:pt idx="22">
                  <c:v>32</c:v>
                </c:pt>
                <c:pt idx="23">
                  <c:v>49</c:v>
                </c:pt>
                <c:pt idx="24">
                  <c:v>25</c:v>
                </c:pt>
                <c:pt idx="25">
                  <c:v>27</c:v>
                </c:pt>
                <c:pt idx="26">
                  <c:v>38</c:v>
                </c:pt>
                <c:pt idx="27">
                  <c:v>27</c:v>
                </c:pt>
                <c:pt idx="28">
                  <c:v>45</c:v>
                </c:pt>
                <c:pt idx="29">
                  <c:v>27</c:v>
                </c:pt>
                <c:pt idx="30">
                  <c:v>34</c:v>
                </c:pt>
                <c:pt idx="31">
                  <c:v>27</c:v>
                </c:pt>
                <c:pt idx="32">
                  <c:v>24</c:v>
                </c:pt>
                <c:pt idx="33">
                  <c:v>38</c:v>
                </c:pt>
                <c:pt idx="34">
                  <c:v>33</c:v>
                </c:pt>
                <c:pt idx="35">
                  <c:v>36</c:v>
                </c:pt>
                <c:pt idx="36">
                  <c:v>34</c:v>
                </c:pt>
                <c:pt idx="37">
                  <c:v>51</c:v>
                </c:pt>
                <c:pt idx="38">
                  <c:v>39</c:v>
                </c:pt>
                <c:pt idx="39">
                  <c:v>35</c:v>
                </c:pt>
                <c:pt idx="40">
                  <c:v>31</c:v>
                </c:pt>
                <c:pt idx="41">
                  <c:v>26</c:v>
                </c:pt>
                <c:pt idx="42">
                  <c:v>18</c:v>
                </c:pt>
                <c:pt idx="43">
                  <c:v>38</c:v>
                </c:pt>
                <c:pt idx="44">
                  <c:v>41</c:v>
                </c:pt>
                <c:pt idx="45">
                  <c:v>57</c:v>
                </c:pt>
                <c:pt idx="46">
                  <c:v>39</c:v>
                </c:pt>
                <c:pt idx="47">
                  <c:v>28</c:v>
                </c:pt>
                <c:pt idx="48">
                  <c:v>31</c:v>
                </c:pt>
                <c:pt idx="49">
                  <c:v>30</c:v>
                </c:pt>
                <c:pt idx="50">
                  <c:v>19</c:v>
                </c:pt>
                <c:pt idx="51">
                  <c:v>41</c:v>
                </c:pt>
                <c:pt idx="52">
                  <c:v>31</c:v>
                </c:pt>
                <c:pt idx="53">
                  <c:v>23</c:v>
                </c:pt>
                <c:pt idx="54">
                  <c:v>44</c:v>
                </c:pt>
                <c:pt idx="55">
                  <c:v>28</c:v>
                </c:pt>
                <c:pt idx="56">
                  <c:v>26</c:v>
                </c:pt>
                <c:pt idx="57">
                  <c:v>22</c:v>
                </c:pt>
                <c:pt idx="58">
                  <c:v>32</c:v>
                </c:pt>
                <c:pt idx="59">
                  <c:v>33</c:v>
                </c:pt>
                <c:pt idx="60">
                  <c:v>22</c:v>
                </c:pt>
                <c:pt idx="61">
                  <c:v>24</c:v>
                </c:pt>
                <c:pt idx="62">
                  <c:v>27</c:v>
                </c:pt>
                <c:pt idx="63">
                  <c:v>29</c:v>
                </c:pt>
                <c:pt idx="64">
                  <c:v>22</c:v>
                </c:pt>
                <c:pt idx="65">
                  <c:v>31</c:v>
                </c:pt>
                <c:pt idx="66">
                  <c:v>30</c:v>
                </c:pt>
                <c:pt idx="67">
                  <c:v>21</c:v>
                </c:pt>
                <c:pt idx="68">
                  <c:v>30</c:v>
                </c:pt>
                <c:pt idx="69">
                  <c:v>22</c:v>
                </c:pt>
                <c:pt idx="70">
                  <c:v>19</c:v>
                </c:pt>
                <c:pt idx="71">
                  <c:v>26</c:v>
                </c:pt>
                <c:pt idx="72">
                  <c:v>27</c:v>
                </c:pt>
                <c:pt idx="73">
                  <c:v>24</c:v>
                </c:pt>
                <c:pt idx="74">
                  <c:v>33</c:v>
                </c:pt>
                <c:pt idx="75">
                  <c:v>47</c:v>
                </c:pt>
                <c:pt idx="76">
                  <c:v>22</c:v>
                </c:pt>
                <c:pt idx="77">
                  <c:v>27</c:v>
                </c:pt>
                <c:pt idx="78">
                  <c:v>34</c:v>
                </c:pt>
                <c:pt idx="79">
                  <c:v>35</c:v>
                </c:pt>
                <c:pt idx="80">
                  <c:v>21</c:v>
                </c:pt>
                <c:pt idx="81">
                  <c:v>31</c:v>
                </c:pt>
                <c:pt idx="82">
                  <c:v>28</c:v>
                </c:pt>
                <c:pt idx="83">
                  <c:v>23</c:v>
                </c:pt>
                <c:pt idx="84">
                  <c:v>34</c:v>
                </c:pt>
                <c:pt idx="85">
                  <c:v>24</c:v>
                </c:pt>
                <c:pt idx="86">
                  <c:v>25</c:v>
                </c:pt>
                <c:pt idx="87">
                  <c:v>34</c:v>
                </c:pt>
                <c:pt idx="88">
                  <c:v>22</c:v>
                </c:pt>
                <c:pt idx="89">
                  <c:v>22</c:v>
                </c:pt>
                <c:pt idx="90">
                  <c:v>19</c:v>
                </c:pt>
                <c:pt idx="91">
                  <c:v>19</c:v>
                </c:pt>
                <c:pt idx="92">
                  <c:v>16</c:v>
                </c:pt>
                <c:pt idx="93">
                  <c:v>12</c:v>
                </c:pt>
                <c:pt idx="94">
                  <c:v>19</c:v>
                </c:pt>
                <c:pt idx="95">
                  <c:v>16</c:v>
                </c:pt>
                <c:pt idx="96">
                  <c:v>22</c:v>
                </c:pt>
                <c:pt idx="97">
                  <c:v>24</c:v>
                </c:pt>
                <c:pt idx="98">
                  <c:v>25</c:v>
                </c:pt>
                <c:pt idx="99">
                  <c:v>23</c:v>
                </c:pt>
                <c:pt idx="100">
                  <c:v>32</c:v>
                </c:pt>
                <c:pt idx="101">
                  <c:v>24</c:v>
                </c:pt>
                <c:pt idx="102">
                  <c:v>25</c:v>
                </c:pt>
                <c:pt idx="103">
                  <c:v>19</c:v>
                </c:pt>
                <c:pt idx="104">
                  <c:v>16</c:v>
                </c:pt>
                <c:pt idx="105">
                  <c:v>21</c:v>
                </c:pt>
                <c:pt idx="106">
                  <c:v>44</c:v>
                </c:pt>
                <c:pt idx="107">
                  <c:v>19</c:v>
                </c:pt>
                <c:pt idx="108">
                  <c:v>14</c:v>
                </c:pt>
                <c:pt idx="109">
                  <c:v>6</c:v>
                </c:pt>
                <c:pt idx="110">
                  <c:v>6</c:v>
                </c:pt>
                <c:pt idx="111">
                  <c:v>2</c:v>
                </c:pt>
                <c:pt idx="112">
                  <c:v>10</c:v>
                </c:pt>
                <c:pt idx="113">
                  <c:v>19</c:v>
                </c:pt>
                <c:pt idx="114">
                  <c:v>23</c:v>
                </c:pt>
                <c:pt idx="115">
                  <c:v>27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31</c:v>
                </c:pt>
                <c:pt idx="1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AB-4F5B-BFE9-A1839C128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NBREN'!$C$5</c:f>
              <c:strCache>
                <c:ptCount val="1"/>
                <c:pt idx="0">
                  <c:v>NB 7 Day Average (Boom (excl monthly rens))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NBREN'!$C$6:$C$126</c:f>
              <c:numCache>
                <c:formatCode>#,##0</c:formatCode>
                <c:ptCount val="121"/>
                <c:pt idx="6">
                  <c:v>99.857142857142861</c:v>
                </c:pt>
                <c:pt idx="7">
                  <c:v>100.85714285714286</c:v>
                </c:pt>
                <c:pt idx="8">
                  <c:v>102.28571428571429</c:v>
                </c:pt>
                <c:pt idx="9">
                  <c:v>103.85714285714286</c:v>
                </c:pt>
                <c:pt idx="10">
                  <c:v>106.28571428571429</c:v>
                </c:pt>
                <c:pt idx="11">
                  <c:v>112.57142857142857</c:v>
                </c:pt>
                <c:pt idx="12">
                  <c:v>116</c:v>
                </c:pt>
                <c:pt idx="13">
                  <c:v>122</c:v>
                </c:pt>
                <c:pt idx="14">
                  <c:v>134.42857142857142</c:v>
                </c:pt>
                <c:pt idx="15">
                  <c:v>131.71428571428572</c:v>
                </c:pt>
                <c:pt idx="16">
                  <c:v>133.14285714285714</c:v>
                </c:pt>
                <c:pt idx="17">
                  <c:v>133.28571428571428</c:v>
                </c:pt>
                <c:pt idx="18">
                  <c:v>126.28571428571429</c:v>
                </c:pt>
                <c:pt idx="19">
                  <c:v>124</c:v>
                </c:pt>
                <c:pt idx="20">
                  <c:v>117.42857142857143</c:v>
                </c:pt>
                <c:pt idx="21">
                  <c:v>105.14285714285714</c:v>
                </c:pt>
                <c:pt idx="22">
                  <c:v>103</c:v>
                </c:pt>
                <c:pt idx="23">
                  <c:v>103.14285714285714</c:v>
                </c:pt>
                <c:pt idx="24">
                  <c:v>101.28571428571429</c:v>
                </c:pt>
                <c:pt idx="25">
                  <c:v>105.28571428571429</c:v>
                </c:pt>
                <c:pt idx="26">
                  <c:v>103.42857142857143</c:v>
                </c:pt>
                <c:pt idx="27">
                  <c:v>103.57142857142857</c:v>
                </c:pt>
                <c:pt idx="28">
                  <c:v>103</c:v>
                </c:pt>
                <c:pt idx="29">
                  <c:v>101.57142857142857</c:v>
                </c:pt>
                <c:pt idx="30">
                  <c:v>96.571428571428569</c:v>
                </c:pt>
                <c:pt idx="31">
                  <c:v>95.285714285714292</c:v>
                </c:pt>
                <c:pt idx="32">
                  <c:v>92.285714285714292</c:v>
                </c:pt>
                <c:pt idx="33">
                  <c:v>93.714285714285708</c:v>
                </c:pt>
                <c:pt idx="34">
                  <c:v>91.285714285714292</c:v>
                </c:pt>
                <c:pt idx="35">
                  <c:v>90.714285714285708</c:v>
                </c:pt>
                <c:pt idx="36">
                  <c:v>94.428571428571431</c:v>
                </c:pt>
                <c:pt idx="37">
                  <c:v>96.857142857142861</c:v>
                </c:pt>
                <c:pt idx="38">
                  <c:v>102</c:v>
                </c:pt>
                <c:pt idx="39">
                  <c:v>101.28571428571429</c:v>
                </c:pt>
                <c:pt idx="40">
                  <c:v>100.71428571428571</c:v>
                </c:pt>
                <c:pt idx="41">
                  <c:v>105</c:v>
                </c:pt>
                <c:pt idx="42">
                  <c:v>103.42857142857143</c:v>
                </c:pt>
                <c:pt idx="43">
                  <c:v>107.14285714285714</c:v>
                </c:pt>
                <c:pt idx="44">
                  <c:v>107.85714285714286</c:v>
                </c:pt>
                <c:pt idx="45">
                  <c:v>114</c:v>
                </c:pt>
                <c:pt idx="46">
                  <c:v>116.42857142857143</c:v>
                </c:pt>
                <c:pt idx="47">
                  <c:v>113.57142857142857</c:v>
                </c:pt>
                <c:pt idx="48">
                  <c:v>110</c:v>
                </c:pt>
                <c:pt idx="49">
                  <c:v>112</c:v>
                </c:pt>
                <c:pt idx="50">
                  <c:v>105.71428571428571</c:v>
                </c:pt>
                <c:pt idx="51">
                  <c:v>106.28571428571429</c:v>
                </c:pt>
                <c:pt idx="52">
                  <c:v>93.714285714285708</c:v>
                </c:pt>
                <c:pt idx="53">
                  <c:v>91.857142857142861</c:v>
                </c:pt>
                <c:pt idx="54">
                  <c:v>95.571428571428569</c:v>
                </c:pt>
                <c:pt idx="55">
                  <c:v>95.285714285714292</c:v>
                </c:pt>
                <c:pt idx="56">
                  <c:v>94.714285714285708</c:v>
                </c:pt>
                <c:pt idx="57">
                  <c:v>94.285714285714292</c:v>
                </c:pt>
                <c:pt idx="58">
                  <c:v>91.571428571428569</c:v>
                </c:pt>
                <c:pt idx="59">
                  <c:v>93.857142857142861</c:v>
                </c:pt>
                <c:pt idx="60">
                  <c:v>93.571428571428569</c:v>
                </c:pt>
                <c:pt idx="61">
                  <c:v>91.142857142857139</c:v>
                </c:pt>
                <c:pt idx="62">
                  <c:v>92.714285714285708</c:v>
                </c:pt>
                <c:pt idx="63">
                  <c:v>89.714285714285708</c:v>
                </c:pt>
                <c:pt idx="64">
                  <c:v>88.857142857142861</c:v>
                </c:pt>
                <c:pt idx="65">
                  <c:v>89.285714285714292</c:v>
                </c:pt>
                <c:pt idx="66">
                  <c:v>87.428571428571431</c:v>
                </c:pt>
                <c:pt idx="67">
                  <c:v>87.857142857142861</c:v>
                </c:pt>
                <c:pt idx="68">
                  <c:v>88</c:v>
                </c:pt>
                <c:pt idx="69">
                  <c:v>90.142857142857139</c:v>
                </c:pt>
                <c:pt idx="70">
                  <c:v>92.571428571428569</c:v>
                </c:pt>
                <c:pt idx="71">
                  <c:v>95.714285714285708</c:v>
                </c:pt>
                <c:pt idx="72">
                  <c:v>95.285714285714292</c:v>
                </c:pt>
                <c:pt idx="73">
                  <c:v>98.142857142857139</c:v>
                </c:pt>
                <c:pt idx="74">
                  <c:v>104.71428571428571</c:v>
                </c:pt>
                <c:pt idx="75">
                  <c:v>118.28571428571429</c:v>
                </c:pt>
                <c:pt idx="76">
                  <c:v>115.28571428571429</c:v>
                </c:pt>
                <c:pt idx="77">
                  <c:v>113</c:v>
                </c:pt>
                <c:pt idx="78">
                  <c:v>110.42857142857143</c:v>
                </c:pt>
                <c:pt idx="79">
                  <c:v>113.42857142857143</c:v>
                </c:pt>
                <c:pt idx="80">
                  <c:v>114.28571428571429</c:v>
                </c:pt>
                <c:pt idx="81">
                  <c:v>108</c:v>
                </c:pt>
                <c:pt idx="82">
                  <c:v>96.857142857142861</c:v>
                </c:pt>
                <c:pt idx="83">
                  <c:v>95.142857142857139</c:v>
                </c:pt>
                <c:pt idx="84">
                  <c:v>96</c:v>
                </c:pt>
                <c:pt idx="85">
                  <c:v>96.571428571428569</c:v>
                </c:pt>
                <c:pt idx="86">
                  <c:v>91.571428571428569</c:v>
                </c:pt>
                <c:pt idx="87">
                  <c:v>87.285714285714292</c:v>
                </c:pt>
                <c:pt idx="88">
                  <c:v>87.428571428571431</c:v>
                </c:pt>
                <c:pt idx="89">
                  <c:v>87.571428571428569</c:v>
                </c:pt>
                <c:pt idx="90">
                  <c:v>87.571428571428569</c:v>
                </c:pt>
                <c:pt idx="91">
                  <c:v>84.714285714285708</c:v>
                </c:pt>
                <c:pt idx="92">
                  <c:v>83.428571428571431</c:v>
                </c:pt>
                <c:pt idx="93">
                  <c:v>83.714285714285708</c:v>
                </c:pt>
                <c:pt idx="94">
                  <c:v>83.714285714285708</c:v>
                </c:pt>
                <c:pt idx="95">
                  <c:v>80.571428571428569</c:v>
                </c:pt>
                <c:pt idx="96">
                  <c:v>79.285714285714292</c:v>
                </c:pt>
                <c:pt idx="97">
                  <c:v>78.571428571428569</c:v>
                </c:pt>
                <c:pt idx="98">
                  <c:v>82.142857142857139</c:v>
                </c:pt>
                <c:pt idx="99">
                  <c:v>84</c:v>
                </c:pt>
                <c:pt idx="100">
                  <c:v>85.142857142857139</c:v>
                </c:pt>
                <c:pt idx="101">
                  <c:v>84.714285714285708</c:v>
                </c:pt>
                <c:pt idx="102">
                  <c:v>87</c:v>
                </c:pt>
                <c:pt idx="103">
                  <c:v>84.428571428571431</c:v>
                </c:pt>
                <c:pt idx="104">
                  <c:v>86</c:v>
                </c:pt>
                <c:pt idx="105">
                  <c:v>86.857142857142861</c:v>
                </c:pt>
                <c:pt idx="106">
                  <c:v>93.571428571428569</c:v>
                </c:pt>
                <c:pt idx="107">
                  <c:v>92.142857142857139</c:v>
                </c:pt>
                <c:pt idx="108">
                  <c:v>93.285714285714292</c:v>
                </c:pt>
                <c:pt idx="109">
                  <c:v>94</c:v>
                </c:pt>
                <c:pt idx="110">
                  <c:v>93.857142857142861</c:v>
                </c:pt>
                <c:pt idx="111">
                  <c:v>92.142857142857139</c:v>
                </c:pt>
                <c:pt idx="112">
                  <c:v>87.571428571428569</c:v>
                </c:pt>
                <c:pt idx="113">
                  <c:v>77.428571428571431</c:v>
                </c:pt>
                <c:pt idx="114">
                  <c:v>77.285714285714292</c:v>
                </c:pt>
                <c:pt idx="115">
                  <c:v>77.571428571428569</c:v>
                </c:pt>
                <c:pt idx="116">
                  <c:v>77</c:v>
                </c:pt>
                <c:pt idx="117">
                  <c:v>78.142857142857139</c:v>
                </c:pt>
                <c:pt idx="118">
                  <c:v>77.857142857142861</c:v>
                </c:pt>
                <c:pt idx="119">
                  <c:v>78.571428571428569</c:v>
                </c:pt>
                <c:pt idx="120">
                  <c:v>80.285714285714292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AB-4F5B-BFE9-A1839C128E17}"/>
            </c:ext>
          </c:extLst>
        </c:ser>
        <c:ser>
          <c:idx val="3"/>
          <c:order val="3"/>
          <c:tx>
            <c:strRef>
              <c:f>'PolCount NBREN'!$E$5</c:f>
              <c:strCache>
                <c:ptCount val="1"/>
                <c:pt idx="0">
                  <c:v>RN 7 Day Average (Boom (excl monthly rens))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NBREN'!$E$6:$E$126</c:f>
              <c:numCache>
                <c:formatCode>#,##0</c:formatCode>
                <c:ptCount val="121"/>
                <c:pt idx="6">
                  <c:v>33.571428571428569</c:v>
                </c:pt>
                <c:pt idx="7">
                  <c:v>34.857142857142854</c:v>
                </c:pt>
                <c:pt idx="8">
                  <c:v>36.142857142857146</c:v>
                </c:pt>
                <c:pt idx="9">
                  <c:v>34.857142857142854</c:v>
                </c:pt>
                <c:pt idx="10">
                  <c:v>33.428571428571431</c:v>
                </c:pt>
                <c:pt idx="11">
                  <c:v>35.857142857142854</c:v>
                </c:pt>
                <c:pt idx="12">
                  <c:v>35.142857142857146</c:v>
                </c:pt>
                <c:pt idx="13">
                  <c:v>38.428571428571431</c:v>
                </c:pt>
                <c:pt idx="14">
                  <c:v>43.285714285714285</c:v>
                </c:pt>
                <c:pt idx="15">
                  <c:v>41.857142857142854</c:v>
                </c:pt>
                <c:pt idx="16">
                  <c:v>42.428571428571431</c:v>
                </c:pt>
                <c:pt idx="17">
                  <c:v>44.428571428571431</c:v>
                </c:pt>
                <c:pt idx="18">
                  <c:v>43.142857142857146</c:v>
                </c:pt>
                <c:pt idx="19">
                  <c:v>44.428571428571431</c:v>
                </c:pt>
                <c:pt idx="20">
                  <c:v>42.428571428571431</c:v>
                </c:pt>
                <c:pt idx="21">
                  <c:v>31.857142857142858</c:v>
                </c:pt>
                <c:pt idx="22">
                  <c:v>31.714285714285715</c:v>
                </c:pt>
                <c:pt idx="23">
                  <c:v>33</c:v>
                </c:pt>
                <c:pt idx="24">
                  <c:v>30.142857142857142</c:v>
                </c:pt>
                <c:pt idx="25">
                  <c:v>29.428571428571427</c:v>
                </c:pt>
                <c:pt idx="26">
                  <c:v>29.285714285714285</c:v>
                </c:pt>
                <c:pt idx="27">
                  <c:v>28.428571428571427</c:v>
                </c:pt>
                <c:pt idx="28">
                  <c:v>34.714285714285715</c:v>
                </c:pt>
                <c:pt idx="29">
                  <c:v>34</c:v>
                </c:pt>
                <c:pt idx="30">
                  <c:v>31.857142857142858</c:v>
                </c:pt>
                <c:pt idx="31">
                  <c:v>32.142857142857146</c:v>
                </c:pt>
                <c:pt idx="32">
                  <c:v>31.714285714285715</c:v>
                </c:pt>
                <c:pt idx="33">
                  <c:v>31.714285714285715</c:v>
                </c:pt>
                <c:pt idx="34">
                  <c:v>32.571428571428569</c:v>
                </c:pt>
                <c:pt idx="35">
                  <c:v>31.285714285714285</c:v>
                </c:pt>
                <c:pt idx="36">
                  <c:v>32.285714285714285</c:v>
                </c:pt>
                <c:pt idx="37">
                  <c:v>34.714285714285715</c:v>
                </c:pt>
                <c:pt idx="38">
                  <c:v>36.428571428571431</c:v>
                </c:pt>
                <c:pt idx="39">
                  <c:v>38</c:v>
                </c:pt>
                <c:pt idx="40">
                  <c:v>37</c:v>
                </c:pt>
                <c:pt idx="41">
                  <c:v>36</c:v>
                </c:pt>
                <c:pt idx="42">
                  <c:v>33.428571428571431</c:v>
                </c:pt>
                <c:pt idx="43">
                  <c:v>34</c:v>
                </c:pt>
                <c:pt idx="44">
                  <c:v>32.571428571428569</c:v>
                </c:pt>
                <c:pt idx="45">
                  <c:v>35.142857142857146</c:v>
                </c:pt>
                <c:pt idx="46">
                  <c:v>35.714285714285715</c:v>
                </c:pt>
                <c:pt idx="47">
                  <c:v>35.285714285714285</c:v>
                </c:pt>
                <c:pt idx="48">
                  <c:v>36</c:v>
                </c:pt>
                <c:pt idx="49">
                  <c:v>37.714285714285715</c:v>
                </c:pt>
                <c:pt idx="50">
                  <c:v>35</c:v>
                </c:pt>
                <c:pt idx="51">
                  <c:v>35</c:v>
                </c:pt>
                <c:pt idx="52">
                  <c:v>31.285714285714285</c:v>
                </c:pt>
                <c:pt idx="53">
                  <c:v>29</c:v>
                </c:pt>
                <c:pt idx="54">
                  <c:v>31.285714285714285</c:v>
                </c:pt>
                <c:pt idx="55">
                  <c:v>30.857142857142858</c:v>
                </c:pt>
                <c:pt idx="56">
                  <c:v>30.285714285714285</c:v>
                </c:pt>
                <c:pt idx="57">
                  <c:v>30.714285714285715</c:v>
                </c:pt>
                <c:pt idx="58">
                  <c:v>29.428571428571427</c:v>
                </c:pt>
                <c:pt idx="59">
                  <c:v>29.714285714285715</c:v>
                </c:pt>
                <c:pt idx="60">
                  <c:v>29.571428571428573</c:v>
                </c:pt>
                <c:pt idx="61">
                  <c:v>26.714285714285715</c:v>
                </c:pt>
                <c:pt idx="62">
                  <c:v>26.571428571428573</c:v>
                </c:pt>
                <c:pt idx="63">
                  <c:v>27</c:v>
                </c:pt>
                <c:pt idx="64">
                  <c:v>27</c:v>
                </c:pt>
                <c:pt idx="65">
                  <c:v>26.857142857142858</c:v>
                </c:pt>
                <c:pt idx="66">
                  <c:v>26.428571428571427</c:v>
                </c:pt>
                <c:pt idx="67">
                  <c:v>26.285714285714285</c:v>
                </c:pt>
                <c:pt idx="68">
                  <c:v>27.142857142857142</c:v>
                </c:pt>
                <c:pt idx="69">
                  <c:v>26.428571428571427</c:v>
                </c:pt>
                <c:pt idx="70">
                  <c:v>25</c:v>
                </c:pt>
                <c:pt idx="71">
                  <c:v>25.571428571428573</c:v>
                </c:pt>
                <c:pt idx="72">
                  <c:v>25</c:v>
                </c:pt>
                <c:pt idx="73">
                  <c:v>24.142857142857142</c:v>
                </c:pt>
                <c:pt idx="74">
                  <c:v>25.857142857142858</c:v>
                </c:pt>
                <c:pt idx="75">
                  <c:v>28.285714285714285</c:v>
                </c:pt>
                <c:pt idx="76">
                  <c:v>28.285714285714285</c:v>
                </c:pt>
                <c:pt idx="77">
                  <c:v>29.428571428571427</c:v>
                </c:pt>
                <c:pt idx="78">
                  <c:v>30.571428571428573</c:v>
                </c:pt>
                <c:pt idx="79">
                  <c:v>31.714285714285715</c:v>
                </c:pt>
                <c:pt idx="80">
                  <c:v>31.285714285714285</c:v>
                </c:pt>
                <c:pt idx="81">
                  <c:v>31</c:v>
                </c:pt>
                <c:pt idx="82">
                  <c:v>28.285714285714285</c:v>
                </c:pt>
                <c:pt idx="83">
                  <c:v>28.428571428571427</c:v>
                </c:pt>
                <c:pt idx="84">
                  <c:v>29.428571428571427</c:v>
                </c:pt>
                <c:pt idx="85">
                  <c:v>28</c:v>
                </c:pt>
                <c:pt idx="86">
                  <c:v>26.571428571428573</c:v>
                </c:pt>
                <c:pt idx="87">
                  <c:v>28.428571428571427</c:v>
                </c:pt>
                <c:pt idx="88">
                  <c:v>27.142857142857142</c:v>
                </c:pt>
                <c:pt idx="89">
                  <c:v>26.285714285714285</c:v>
                </c:pt>
                <c:pt idx="90">
                  <c:v>25.714285714285715</c:v>
                </c:pt>
                <c:pt idx="91">
                  <c:v>23.571428571428573</c:v>
                </c:pt>
                <c:pt idx="92">
                  <c:v>22.428571428571427</c:v>
                </c:pt>
                <c:pt idx="93">
                  <c:v>20.571428571428573</c:v>
                </c:pt>
                <c:pt idx="94">
                  <c:v>18.428571428571427</c:v>
                </c:pt>
                <c:pt idx="95">
                  <c:v>17.571428571428573</c:v>
                </c:pt>
                <c:pt idx="96">
                  <c:v>17.571428571428573</c:v>
                </c:pt>
                <c:pt idx="97">
                  <c:v>18.285714285714285</c:v>
                </c:pt>
                <c:pt idx="98">
                  <c:v>19.142857142857142</c:v>
                </c:pt>
                <c:pt idx="99">
                  <c:v>20.142857142857142</c:v>
                </c:pt>
                <c:pt idx="100">
                  <c:v>23</c:v>
                </c:pt>
                <c:pt idx="101">
                  <c:v>23.714285714285715</c:v>
                </c:pt>
                <c:pt idx="102">
                  <c:v>25</c:v>
                </c:pt>
                <c:pt idx="103">
                  <c:v>24.571428571428573</c:v>
                </c:pt>
                <c:pt idx="104">
                  <c:v>23.428571428571427</c:v>
                </c:pt>
                <c:pt idx="105">
                  <c:v>22.857142857142858</c:v>
                </c:pt>
                <c:pt idx="106">
                  <c:v>25.857142857142858</c:v>
                </c:pt>
                <c:pt idx="107">
                  <c:v>24</c:v>
                </c:pt>
                <c:pt idx="108">
                  <c:v>22.571428571428573</c:v>
                </c:pt>
                <c:pt idx="109">
                  <c:v>19.857142857142858</c:v>
                </c:pt>
                <c:pt idx="110">
                  <c:v>18</c:v>
                </c:pt>
                <c:pt idx="111">
                  <c:v>16</c:v>
                </c:pt>
                <c:pt idx="112">
                  <c:v>14.428571428571429</c:v>
                </c:pt>
                <c:pt idx="113">
                  <c:v>10.857142857142858</c:v>
                </c:pt>
                <c:pt idx="114">
                  <c:v>11.428571428571429</c:v>
                </c:pt>
                <c:pt idx="115">
                  <c:v>13.285714285714286</c:v>
                </c:pt>
                <c:pt idx="116">
                  <c:v>15.571428571428571</c:v>
                </c:pt>
                <c:pt idx="117">
                  <c:v>17.857142857142858</c:v>
                </c:pt>
                <c:pt idx="118">
                  <c:v>20.857142857142858</c:v>
                </c:pt>
                <c:pt idx="119">
                  <c:v>23.857142857142858</c:v>
                </c:pt>
                <c:pt idx="120">
                  <c:v>25.857142857142858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3AB-4F5B-BFE9-A1839C128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NBREN'!$N$5</c:f>
              <c:strCache>
                <c:ptCount val="1"/>
                <c:pt idx="0">
                  <c:v>NB Policy Count (Boom (excl monthly rens))10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NBREN'!$N$6:$N$126</c:f>
              <c:numCache>
                <c:formatCode>#,##0</c:formatCode>
                <c:ptCount val="121"/>
                <c:pt idx="0">
                  <c:v>8</c:v>
                </c:pt>
                <c:pt idx="1">
                  <c:v>16</c:v>
                </c:pt>
                <c:pt idx="2">
                  <c:v>21</c:v>
                </c:pt>
                <c:pt idx="3">
                  <c:v>14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26</c:v>
                </c:pt>
                <c:pt idx="8">
                  <c:v>15</c:v>
                </c:pt>
                <c:pt idx="9">
                  <c:v>13</c:v>
                </c:pt>
                <c:pt idx="10">
                  <c:v>23</c:v>
                </c:pt>
                <c:pt idx="11">
                  <c:v>18</c:v>
                </c:pt>
                <c:pt idx="12">
                  <c:v>19</c:v>
                </c:pt>
                <c:pt idx="13">
                  <c:v>25</c:v>
                </c:pt>
                <c:pt idx="14">
                  <c:v>43</c:v>
                </c:pt>
                <c:pt idx="15">
                  <c:v>18</c:v>
                </c:pt>
                <c:pt idx="16">
                  <c:v>19</c:v>
                </c:pt>
                <c:pt idx="17">
                  <c:v>19</c:v>
                </c:pt>
                <c:pt idx="18">
                  <c:v>21</c:v>
                </c:pt>
                <c:pt idx="19">
                  <c:v>15</c:v>
                </c:pt>
                <c:pt idx="20">
                  <c:v>20</c:v>
                </c:pt>
                <c:pt idx="21">
                  <c:v>19</c:v>
                </c:pt>
                <c:pt idx="22">
                  <c:v>18</c:v>
                </c:pt>
                <c:pt idx="23">
                  <c:v>23</c:v>
                </c:pt>
                <c:pt idx="24">
                  <c:v>26</c:v>
                </c:pt>
                <c:pt idx="25">
                  <c:v>17</c:v>
                </c:pt>
                <c:pt idx="26">
                  <c:v>17</c:v>
                </c:pt>
                <c:pt idx="27">
                  <c:v>14</c:v>
                </c:pt>
                <c:pt idx="28">
                  <c:v>20</c:v>
                </c:pt>
                <c:pt idx="29">
                  <c:v>8</c:v>
                </c:pt>
                <c:pt idx="30">
                  <c:v>11</c:v>
                </c:pt>
                <c:pt idx="31">
                  <c:v>18</c:v>
                </c:pt>
                <c:pt idx="32">
                  <c:v>19</c:v>
                </c:pt>
                <c:pt idx="33">
                  <c:v>16</c:v>
                </c:pt>
                <c:pt idx="34">
                  <c:v>13</c:v>
                </c:pt>
                <c:pt idx="35">
                  <c:v>17</c:v>
                </c:pt>
                <c:pt idx="36">
                  <c:v>16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17</c:v>
                </c:pt>
                <c:pt idx="41">
                  <c:v>16</c:v>
                </c:pt>
                <c:pt idx="42">
                  <c:v>17</c:v>
                </c:pt>
                <c:pt idx="43">
                  <c:v>10</c:v>
                </c:pt>
                <c:pt idx="44">
                  <c:v>23</c:v>
                </c:pt>
                <c:pt idx="45">
                  <c:v>30</c:v>
                </c:pt>
                <c:pt idx="46">
                  <c:v>13</c:v>
                </c:pt>
                <c:pt idx="47">
                  <c:v>8</c:v>
                </c:pt>
                <c:pt idx="48">
                  <c:v>17</c:v>
                </c:pt>
                <c:pt idx="49">
                  <c:v>15</c:v>
                </c:pt>
                <c:pt idx="50">
                  <c:v>12</c:v>
                </c:pt>
                <c:pt idx="51">
                  <c:v>16</c:v>
                </c:pt>
                <c:pt idx="52">
                  <c:v>11</c:v>
                </c:pt>
                <c:pt idx="53">
                  <c:v>15</c:v>
                </c:pt>
                <c:pt idx="54">
                  <c:v>22</c:v>
                </c:pt>
                <c:pt idx="55">
                  <c:v>16</c:v>
                </c:pt>
                <c:pt idx="56">
                  <c:v>10</c:v>
                </c:pt>
                <c:pt idx="57">
                  <c:v>12</c:v>
                </c:pt>
                <c:pt idx="58">
                  <c:v>6</c:v>
                </c:pt>
                <c:pt idx="59">
                  <c:v>23</c:v>
                </c:pt>
                <c:pt idx="60">
                  <c:v>17</c:v>
                </c:pt>
                <c:pt idx="61">
                  <c:v>14</c:v>
                </c:pt>
                <c:pt idx="62">
                  <c:v>20</c:v>
                </c:pt>
                <c:pt idx="63">
                  <c:v>20</c:v>
                </c:pt>
                <c:pt idx="64">
                  <c:v>16</c:v>
                </c:pt>
                <c:pt idx="65">
                  <c:v>21</c:v>
                </c:pt>
                <c:pt idx="66">
                  <c:v>13</c:v>
                </c:pt>
                <c:pt idx="67">
                  <c:v>16</c:v>
                </c:pt>
                <c:pt idx="68">
                  <c:v>13</c:v>
                </c:pt>
                <c:pt idx="69">
                  <c:v>17</c:v>
                </c:pt>
                <c:pt idx="70">
                  <c:v>14</c:v>
                </c:pt>
                <c:pt idx="71">
                  <c:v>19</c:v>
                </c:pt>
                <c:pt idx="72">
                  <c:v>14</c:v>
                </c:pt>
                <c:pt idx="73">
                  <c:v>17</c:v>
                </c:pt>
                <c:pt idx="74">
                  <c:v>22</c:v>
                </c:pt>
                <c:pt idx="75">
                  <c:v>32</c:v>
                </c:pt>
                <c:pt idx="76">
                  <c:v>10</c:v>
                </c:pt>
                <c:pt idx="77">
                  <c:v>21</c:v>
                </c:pt>
                <c:pt idx="78">
                  <c:v>23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22</c:v>
                </c:pt>
                <c:pt idx="83">
                  <c:v>12</c:v>
                </c:pt>
                <c:pt idx="84">
                  <c:v>14</c:v>
                </c:pt>
                <c:pt idx="85">
                  <c:v>17</c:v>
                </c:pt>
                <c:pt idx="86">
                  <c:v>17</c:v>
                </c:pt>
                <c:pt idx="87">
                  <c:v>11</c:v>
                </c:pt>
                <c:pt idx="88">
                  <c:v>16</c:v>
                </c:pt>
                <c:pt idx="89">
                  <c:v>20</c:v>
                </c:pt>
                <c:pt idx="90">
                  <c:v>19</c:v>
                </c:pt>
                <c:pt idx="91">
                  <c:v>13</c:v>
                </c:pt>
                <c:pt idx="92">
                  <c:v>12</c:v>
                </c:pt>
                <c:pt idx="93">
                  <c:v>13</c:v>
                </c:pt>
                <c:pt idx="94">
                  <c:v>14</c:v>
                </c:pt>
                <c:pt idx="95">
                  <c:v>18</c:v>
                </c:pt>
                <c:pt idx="96">
                  <c:v>23</c:v>
                </c:pt>
                <c:pt idx="97">
                  <c:v>12</c:v>
                </c:pt>
                <c:pt idx="98">
                  <c:v>16</c:v>
                </c:pt>
                <c:pt idx="99">
                  <c:v>20</c:v>
                </c:pt>
                <c:pt idx="100">
                  <c:v>12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15</c:v>
                </c:pt>
                <c:pt idx="105">
                  <c:v>18</c:v>
                </c:pt>
                <c:pt idx="106">
                  <c:v>25</c:v>
                </c:pt>
                <c:pt idx="107">
                  <c:v>13</c:v>
                </c:pt>
                <c:pt idx="108">
                  <c:v>14</c:v>
                </c:pt>
                <c:pt idx="109">
                  <c:v>18</c:v>
                </c:pt>
                <c:pt idx="110">
                  <c:v>21</c:v>
                </c:pt>
                <c:pt idx="111">
                  <c:v>12</c:v>
                </c:pt>
                <c:pt idx="112">
                  <c:v>11</c:v>
                </c:pt>
                <c:pt idx="113">
                  <c:v>17</c:v>
                </c:pt>
                <c:pt idx="114">
                  <c:v>10</c:v>
                </c:pt>
                <c:pt idx="115">
                  <c:v>14</c:v>
                </c:pt>
                <c:pt idx="116">
                  <c:v>24</c:v>
                </c:pt>
                <c:pt idx="117">
                  <c:v>19</c:v>
                </c:pt>
                <c:pt idx="118">
                  <c:v>12</c:v>
                </c:pt>
                <c:pt idx="119">
                  <c:v>14</c:v>
                </c:pt>
                <c:pt idx="12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75-4410-AEB4-A347CF27EF0F}"/>
            </c:ext>
          </c:extLst>
        </c:ser>
        <c:ser>
          <c:idx val="2"/>
          <c:order val="2"/>
          <c:tx>
            <c:strRef>
              <c:f>'PolCount NBREN'!$P$5</c:f>
              <c:strCache>
                <c:ptCount val="1"/>
                <c:pt idx="0">
                  <c:v>RN Policy Count (Boom (excl monthly rens))12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NBREN'!$P$6:$P$126</c:f>
              <c:numCache>
                <c:formatCode>#,##0</c:formatCode>
                <c:ptCount val="121"/>
                <c:pt idx="0">
                  <c:v>8</c:v>
                </c:pt>
                <c:pt idx="1">
                  <c:v>18</c:v>
                </c:pt>
                <c:pt idx="2">
                  <c:v>9</c:v>
                </c:pt>
                <c:pt idx="3">
                  <c:v>12</c:v>
                </c:pt>
                <c:pt idx="4">
                  <c:v>11</c:v>
                </c:pt>
                <c:pt idx="5">
                  <c:v>12</c:v>
                </c:pt>
                <c:pt idx="6">
                  <c:v>8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12</c:v>
                </c:pt>
                <c:pt idx="11">
                  <c:v>12</c:v>
                </c:pt>
                <c:pt idx="12">
                  <c:v>9</c:v>
                </c:pt>
                <c:pt idx="13">
                  <c:v>10</c:v>
                </c:pt>
                <c:pt idx="14">
                  <c:v>31</c:v>
                </c:pt>
                <c:pt idx="15">
                  <c:v>10</c:v>
                </c:pt>
                <c:pt idx="16">
                  <c:v>14</c:v>
                </c:pt>
                <c:pt idx="17">
                  <c:v>14</c:v>
                </c:pt>
                <c:pt idx="18">
                  <c:v>11</c:v>
                </c:pt>
                <c:pt idx="19">
                  <c:v>13</c:v>
                </c:pt>
                <c:pt idx="20">
                  <c:v>8</c:v>
                </c:pt>
                <c:pt idx="21">
                  <c:v>0</c:v>
                </c:pt>
                <c:pt idx="22">
                  <c:v>12</c:v>
                </c:pt>
                <c:pt idx="23">
                  <c:v>13</c:v>
                </c:pt>
                <c:pt idx="24">
                  <c:v>5</c:v>
                </c:pt>
                <c:pt idx="25">
                  <c:v>8</c:v>
                </c:pt>
                <c:pt idx="26">
                  <c:v>15</c:v>
                </c:pt>
                <c:pt idx="27">
                  <c:v>13</c:v>
                </c:pt>
                <c:pt idx="28">
                  <c:v>16</c:v>
                </c:pt>
                <c:pt idx="29">
                  <c:v>7</c:v>
                </c:pt>
                <c:pt idx="30">
                  <c:v>11</c:v>
                </c:pt>
                <c:pt idx="31">
                  <c:v>10</c:v>
                </c:pt>
                <c:pt idx="32">
                  <c:v>9</c:v>
                </c:pt>
                <c:pt idx="33">
                  <c:v>14</c:v>
                </c:pt>
                <c:pt idx="34">
                  <c:v>16</c:v>
                </c:pt>
                <c:pt idx="35">
                  <c:v>11</c:v>
                </c:pt>
                <c:pt idx="36">
                  <c:v>16</c:v>
                </c:pt>
                <c:pt idx="37">
                  <c:v>20</c:v>
                </c:pt>
                <c:pt idx="38">
                  <c:v>14</c:v>
                </c:pt>
                <c:pt idx="39">
                  <c:v>13</c:v>
                </c:pt>
                <c:pt idx="40">
                  <c:v>7</c:v>
                </c:pt>
                <c:pt idx="41">
                  <c:v>11</c:v>
                </c:pt>
                <c:pt idx="42">
                  <c:v>5</c:v>
                </c:pt>
                <c:pt idx="43">
                  <c:v>14</c:v>
                </c:pt>
                <c:pt idx="44">
                  <c:v>14</c:v>
                </c:pt>
                <c:pt idx="45">
                  <c:v>17</c:v>
                </c:pt>
                <c:pt idx="46">
                  <c:v>14</c:v>
                </c:pt>
                <c:pt idx="47">
                  <c:v>11</c:v>
                </c:pt>
                <c:pt idx="48">
                  <c:v>9</c:v>
                </c:pt>
                <c:pt idx="49">
                  <c:v>13</c:v>
                </c:pt>
                <c:pt idx="50">
                  <c:v>8</c:v>
                </c:pt>
                <c:pt idx="51">
                  <c:v>14</c:v>
                </c:pt>
                <c:pt idx="52">
                  <c:v>8</c:v>
                </c:pt>
                <c:pt idx="53">
                  <c:v>11</c:v>
                </c:pt>
                <c:pt idx="54">
                  <c:v>13</c:v>
                </c:pt>
                <c:pt idx="55">
                  <c:v>10</c:v>
                </c:pt>
                <c:pt idx="56">
                  <c:v>8</c:v>
                </c:pt>
                <c:pt idx="57">
                  <c:v>6</c:v>
                </c:pt>
                <c:pt idx="58">
                  <c:v>10</c:v>
                </c:pt>
                <c:pt idx="59">
                  <c:v>13</c:v>
                </c:pt>
                <c:pt idx="60">
                  <c:v>6</c:v>
                </c:pt>
                <c:pt idx="61">
                  <c:v>10</c:v>
                </c:pt>
                <c:pt idx="62">
                  <c:v>12</c:v>
                </c:pt>
                <c:pt idx="63">
                  <c:v>12</c:v>
                </c:pt>
                <c:pt idx="64">
                  <c:v>6</c:v>
                </c:pt>
                <c:pt idx="65">
                  <c:v>7</c:v>
                </c:pt>
                <c:pt idx="66">
                  <c:v>10</c:v>
                </c:pt>
                <c:pt idx="67">
                  <c:v>7</c:v>
                </c:pt>
                <c:pt idx="68">
                  <c:v>9</c:v>
                </c:pt>
                <c:pt idx="69">
                  <c:v>9</c:v>
                </c:pt>
                <c:pt idx="70">
                  <c:v>10</c:v>
                </c:pt>
                <c:pt idx="71">
                  <c:v>7</c:v>
                </c:pt>
                <c:pt idx="72">
                  <c:v>4</c:v>
                </c:pt>
                <c:pt idx="73">
                  <c:v>6</c:v>
                </c:pt>
                <c:pt idx="74">
                  <c:v>8</c:v>
                </c:pt>
                <c:pt idx="75">
                  <c:v>15</c:v>
                </c:pt>
                <c:pt idx="76">
                  <c:v>5</c:v>
                </c:pt>
                <c:pt idx="77">
                  <c:v>13</c:v>
                </c:pt>
                <c:pt idx="78">
                  <c:v>14</c:v>
                </c:pt>
                <c:pt idx="79">
                  <c:v>12</c:v>
                </c:pt>
                <c:pt idx="80">
                  <c:v>7</c:v>
                </c:pt>
                <c:pt idx="81">
                  <c:v>12</c:v>
                </c:pt>
                <c:pt idx="82">
                  <c:v>11</c:v>
                </c:pt>
                <c:pt idx="83">
                  <c:v>10</c:v>
                </c:pt>
                <c:pt idx="84">
                  <c:v>10</c:v>
                </c:pt>
                <c:pt idx="85">
                  <c:v>9</c:v>
                </c:pt>
                <c:pt idx="86">
                  <c:v>10</c:v>
                </c:pt>
                <c:pt idx="87">
                  <c:v>11</c:v>
                </c:pt>
                <c:pt idx="88">
                  <c:v>2</c:v>
                </c:pt>
                <c:pt idx="89">
                  <c:v>5</c:v>
                </c:pt>
                <c:pt idx="90">
                  <c:v>7</c:v>
                </c:pt>
                <c:pt idx="91">
                  <c:v>7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4</c:v>
                </c:pt>
                <c:pt idx="96">
                  <c:v>7</c:v>
                </c:pt>
                <c:pt idx="97">
                  <c:v>6</c:v>
                </c:pt>
                <c:pt idx="98">
                  <c:v>9</c:v>
                </c:pt>
                <c:pt idx="99">
                  <c:v>7</c:v>
                </c:pt>
                <c:pt idx="100">
                  <c:v>2</c:v>
                </c:pt>
                <c:pt idx="101">
                  <c:v>5</c:v>
                </c:pt>
                <c:pt idx="102">
                  <c:v>12</c:v>
                </c:pt>
                <c:pt idx="103">
                  <c:v>3</c:v>
                </c:pt>
                <c:pt idx="104">
                  <c:v>3</c:v>
                </c:pt>
                <c:pt idx="105">
                  <c:v>7</c:v>
                </c:pt>
                <c:pt idx="106">
                  <c:v>16</c:v>
                </c:pt>
                <c:pt idx="107">
                  <c:v>6</c:v>
                </c:pt>
                <c:pt idx="108">
                  <c:v>3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4</c:v>
                </c:pt>
                <c:pt idx="113">
                  <c:v>10</c:v>
                </c:pt>
                <c:pt idx="114">
                  <c:v>4</c:v>
                </c:pt>
                <c:pt idx="115">
                  <c:v>7</c:v>
                </c:pt>
                <c:pt idx="116">
                  <c:v>5</c:v>
                </c:pt>
                <c:pt idx="117">
                  <c:v>10</c:v>
                </c:pt>
                <c:pt idx="118">
                  <c:v>8</c:v>
                </c:pt>
                <c:pt idx="119">
                  <c:v>8</c:v>
                </c:pt>
                <c:pt idx="12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75-4410-AEB4-A347CF27E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NBREN'!$O$5</c:f>
              <c:strCache>
                <c:ptCount val="1"/>
                <c:pt idx="0">
                  <c:v>NB 7 Day Average (Boom (excl monthly rens))11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NBREN'!$O$6:$O$126</c:f>
              <c:numCache>
                <c:formatCode>#,##0</c:formatCode>
                <c:ptCount val="121"/>
                <c:pt idx="6">
                  <c:v>15.428571428571429</c:v>
                </c:pt>
                <c:pt idx="7">
                  <c:v>18</c:v>
                </c:pt>
                <c:pt idx="8">
                  <c:v>17.857142857142858</c:v>
                </c:pt>
                <c:pt idx="9">
                  <c:v>16.714285714285715</c:v>
                </c:pt>
                <c:pt idx="10">
                  <c:v>18</c:v>
                </c:pt>
                <c:pt idx="11">
                  <c:v>18.714285714285715</c:v>
                </c:pt>
                <c:pt idx="12">
                  <c:v>19.142857142857142</c:v>
                </c:pt>
                <c:pt idx="13">
                  <c:v>19.857142857142858</c:v>
                </c:pt>
                <c:pt idx="14">
                  <c:v>22.285714285714285</c:v>
                </c:pt>
                <c:pt idx="15">
                  <c:v>22.714285714285715</c:v>
                </c:pt>
                <c:pt idx="16">
                  <c:v>23.571428571428573</c:v>
                </c:pt>
                <c:pt idx="17">
                  <c:v>23</c:v>
                </c:pt>
                <c:pt idx="18">
                  <c:v>23.428571428571427</c:v>
                </c:pt>
                <c:pt idx="19">
                  <c:v>22.857142857142858</c:v>
                </c:pt>
                <c:pt idx="20">
                  <c:v>22.142857142857142</c:v>
                </c:pt>
                <c:pt idx="21">
                  <c:v>18.714285714285715</c:v>
                </c:pt>
                <c:pt idx="22">
                  <c:v>18.714285714285715</c:v>
                </c:pt>
                <c:pt idx="23">
                  <c:v>19.285714285714285</c:v>
                </c:pt>
                <c:pt idx="24">
                  <c:v>20.285714285714285</c:v>
                </c:pt>
                <c:pt idx="25">
                  <c:v>19.714285714285715</c:v>
                </c:pt>
                <c:pt idx="26">
                  <c:v>20</c:v>
                </c:pt>
                <c:pt idx="27">
                  <c:v>19.142857142857142</c:v>
                </c:pt>
                <c:pt idx="28">
                  <c:v>19.285714285714285</c:v>
                </c:pt>
                <c:pt idx="29">
                  <c:v>17.857142857142858</c:v>
                </c:pt>
                <c:pt idx="30">
                  <c:v>16.142857142857142</c:v>
                </c:pt>
                <c:pt idx="31">
                  <c:v>15</c:v>
                </c:pt>
                <c:pt idx="32">
                  <c:v>15.285714285714286</c:v>
                </c:pt>
                <c:pt idx="33">
                  <c:v>15.142857142857142</c:v>
                </c:pt>
                <c:pt idx="34">
                  <c:v>15</c:v>
                </c:pt>
                <c:pt idx="35">
                  <c:v>14.571428571428571</c:v>
                </c:pt>
                <c:pt idx="36">
                  <c:v>15.714285714285714</c:v>
                </c:pt>
                <c:pt idx="37">
                  <c:v>17</c:v>
                </c:pt>
                <c:pt idx="38">
                  <c:v>18</c:v>
                </c:pt>
                <c:pt idx="39">
                  <c:v>17.428571428571427</c:v>
                </c:pt>
                <c:pt idx="40">
                  <c:v>17.571428571428573</c:v>
                </c:pt>
                <c:pt idx="41">
                  <c:v>18</c:v>
                </c:pt>
                <c:pt idx="42">
                  <c:v>18</c:v>
                </c:pt>
                <c:pt idx="43">
                  <c:v>17.142857142857142</c:v>
                </c:pt>
                <c:pt idx="44">
                  <c:v>17.571428571428573</c:v>
                </c:pt>
                <c:pt idx="45">
                  <c:v>18.285714285714285</c:v>
                </c:pt>
                <c:pt idx="46">
                  <c:v>18</c:v>
                </c:pt>
                <c:pt idx="47">
                  <c:v>16.714285714285715</c:v>
                </c:pt>
                <c:pt idx="48">
                  <c:v>16.857142857142858</c:v>
                </c:pt>
                <c:pt idx="49">
                  <c:v>16.571428571428573</c:v>
                </c:pt>
                <c:pt idx="50">
                  <c:v>16.857142857142858</c:v>
                </c:pt>
                <c:pt idx="51">
                  <c:v>15.857142857142858</c:v>
                </c:pt>
                <c:pt idx="52">
                  <c:v>13.142857142857142</c:v>
                </c:pt>
                <c:pt idx="53">
                  <c:v>13.428571428571429</c:v>
                </c:pt>
                <c:pt idx="54">
                  <c:v>15.428571428571429</c:v>
                </c:pt>
                <c:pt idx="55">
                  <c:v>15.285714285714286</c:v>
                </c:pt>
                <c:pt idx="56">
                  <c:v>14.571428571428571</c:v>
                </c:pt>
                <c:pt idx="57">
                  <c:v>14.571428571428571</c:v>
                </c:pt>
                <c:pt idx="58">
                  <c:v>13.142857142857142</c:v>
                </c:pt>
                <c:pt idx="59">
                  <c:v>14.857142857142858</c:v>
                </c:pt>
                <c:pt idx="60">
                  <c:v>15.142857142857142</c:v>
                </c:pt>
                <c:pt idx="61">
                  <c:v>14</c:v>
                </c:pt>
                <c:pt idx="62">
                  <c:v>14.571428571428571</c:v>
                </c:pt>
                <c:pt idx="63">
                  <c:v>16</c:v>
                </c:pt>
                <c:pt idx="64">
                  <c:v>16.571428571428573</c:v>
                </c:pt>
                <c:pt idx="65">
                  <c:v>18.714285714285715</c:v>
                </c:pt>
                <c:pt idx="66">
                  <c:v>17.285714285714285</c:v>
                </c:pt>
                <c:pt idx="67">
                  <c:v>17.142857142857142</c:v>
                </c:pt>
                <c:pt idx="68">
                  <c:v>17</c:v>
                </c:pt>
                <c:pt idx="69">
                  <c:v>16.571428571428573</c:v>
                </c:pt>
                <c:pt idx="70">
                  <c:v>15.714285714285714</c:v>
                </c:pt>
                <c:pt idx="71">
                  <c:v>16.142857142857142</c:v>
                </c:pt>
                <c:pt idx="72">
                  <c:v>15.142857142857142</c:v>
                </c:pt>
                <c:pt idx="73">
                  <c:v>15.714285714285714</c:v>
                </c:pt>
                <c:pt idx="74">
                  <c:v>16.571428571428573</c:v>
                </c:pt>
                <c:pt idx="75">
                  <c:v>19.285714285714285</c:v>
                </c:pt>
                <c:pt idx="76">
                  <c:v>18.285714285714285</c:v>
                </c:pt>
                <c:pt idx="77">
                  <c:v>19.285714285714285</c:v>
                </c:pt>
                <c:pt idx="78">
                  <c:v>19.857142857142858</c:v>
                </c:pt>
                <c:pt idx="79">
                  <c:v>20.428571428571427</c:v>
                </c:pt>
                <c:pt idx="80">
                  <c:v>20.571428571428573</c:v>
                </c:pt>
                <c:pt idx="81">
                  <c:v>20.142857142857142</c:v>
                </c:pt>
                <c:pt idx="82">
                  <c:v>18.714285714285715</c:v>
                </c:pt>
                <c:pt idx="83">
                  <c:v>19</c:v>
                </c:pt>
                <c:pt idx="84">
                  <c:v>18</c:v>
                </c:pt>
                <c:pt idx="85">
                  <c:v>17.142857142857142</c:v>
                </c:pt>
                <c:pt idx="86">
                  <c:v>17</c:v>
                </c:pt>
                <c:pt idx="87">
                  <c:v>16</c:v>
                </c:pt>
                <c:pt idx="88">
                  <c:v>15.571428571428571</c:v>
                </c:pt>
                <c:pt idx="89">
                  <c:v>15.285714285714286</c:v>
                </c:pt>
                <c:pt idx="90">
                  <c:v>16.285714285714285</c:v>
                </c:pt>
                <c:pt idx="91">
                  <c:v>16.142857142857142</c:v>
                </c:pt>
                <c:pt idx="92">
                  <c:v>15.428571428571429</c:v>
                </c:pt>
                <c:pt idx="93">
                  <c:v>14.857142857142858</c:v>
                </c:pt>
                <c:pt idx="94">
                  <c:v>15.285714285714286</c:v>
                </c:pt>
                <c:pt idx="95">
                  <c:v>15.571428571428571</c:v>
                </c:pt>
                <c:pt idx="96">
                  <c:v>16</c:v>
                </c:pt>
                <c:pt idx="97">
                  <c:v>15</c:v>
                </c:pt>
                <c:pt idx="98">
                  <c:v>15.428571428571429</c:v>
                </c:pt>
                <c:pt idx="99">
                  <c:v>16.571428571428573</c:v>
                </c:pt>
                <c:pt idx="100">
                  <c:v>16.428571428571427</c:v>
                </c:pt>
                <c:pt idx="101">
                  <c:v>16.428571428571427</c:v>
                </c:pt>
                <c:pt idx="102">
                  <c:v>15.857142857142858</c:v>
                </c:pt>
                <c:pt idx="103">
                  <c:v>14.571428571428571</c:v>
                </c:pt>
                <c:pt idx="104">
                  <c:v>15</c:v>
                </c:pt>
                <c:pt idx="105">
                  <c:v>15.285714285714286</c:v>
                </c:pt>
                <c:pt idx="106">
                  <c:v>16</c:v>
                </c:pt>
                <c:pt idx="107">
                  <c:v>16.142857142857142</c:v>
                </c:pt>
                <c:pt idx="108">
                  <c:v>16.142857142857142</c:v>
                </c:pt>
                <c:pt idx="109">
                  <c:v>16.714285714285715</c:v>
                </c:pt>
                <c:pt idx="110">
                  <c:v>17.714285714285715</c:v>
                </c:pt>
                <c:pt idx="111">
                  <c:v>17.285714285714285</c:v>
                </c:pt>
                <c:pt idx="112">
                  <c:v>16.285714285714285</c:v>
                </c:pt>
                <c:pt idx="113">
                  <c:v>15.142857142857142</c:v>
                </c:pt>
                <c:pt idx="114">
                  <c:v>14.714285714285714</c:v>
                </c:pt>
                <c:pt idx="115">
                  <c:v>14.714285714285714</c:v>
                </c:pt>
                <c:pt idx="116">
                  <c:v>15.571428571428571</c:v>
                </c:pt>
                <c:pt idx="117">
                  <c:v>15.285714285714286</c:v>
                </c:pt>
                <c:pt idx="118">
                  <c:v>15.285714285714286</c:v>
                </c:pt>
                <c:pt idx="119">
                  <c:v>15.714285714285714</c:v>
                </c:pt>
                <c:pt idx="120">
                  <c:v>15.714285714285714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C75-4410-AEB4-A347CF27EF0F}"/>
            </c:ext>
          </c:extLst>
        </c:ser>
        <c:ser>
          <c:idx val="3"/>
          <c:order val="3"/>
          <c:tx>
            <c:strRef>
              <c:f>'PolCount NBREN'!$Q$5</c:f>
              <c:strCache>
                <c:ptCount val="1"/>
                <c:pt idx="0">
                  <c:v>RN 7 Day Average (Boom (excl monthly rens))13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NBREN'!$Q$6:$Q$126</c:f>
              <c:numCache>
                <c:formatCode>#,##0</c:formatCode>
                <c:ptCount val="121"/>
                <c:pt idx="6">
                  <c:v>11.142857142857142</c:v>
                </c:pt>
                <c:pt idx="7">
                  <c:v>12</c:v>
                </c:pt>
                <c:pt idx="8">
                  <c:v>11.285714285714286</c:v>
                </c:pt>
                <c:pt idx="9">
                  <c:v>11.428571428571429</c:v>
                </c:pt>
                <c:pt idx="10">
                  <c:v>11.428571428571429</c:v>
                </c:pt>
                <c:pt idx="11">
                  <c:v>11.571428571428571</c:v>
                </c:pt>
                <c:pt idx="12">
                  <c:v>11.142857142857142</c:v>
                </c:pt>
                <c:pt idx="13">
                  <c:v>11.428571428571429</c:v>
                </c:pt>
                <c:pt idx="14">
                  <c:v>13.857142857142858</c:v>
                </c:pt>
                <c:pt idx="15">
                  <c:v>13.428571428571429</c:v>
                </c:pt>
                <c:pt idx="16">
                  <c:v>14</c:v>
                </c:pt>
                <c:pt idx="17">
                  <c:v>14.285714285714286</c:v>
                </c:pt>
                <c:pt idx="18">
                  <c:v>14.142857142857142</c:v>
                </c:pt>
                <c:pt idx="19">
                  <c:v>14.714285714285714</c:v>
                </c:pt>
                <c:pt idx="20">
                  <c:v>14.428571428571429</c:v>
                </c:pt>
                <c:pt idx="21">
                  <c:v>10</c:v>
                </c:pt>
                <c:pt idx="22">
                  <c:v>10.285714285714286</c:v>
                </c:pt>
                <c:pt idx="23">
                  <c:v>10.142857142857142</c:v>
                </c:pt>
                <c:pt idx="24">
                  <c:v>8.8571428571428577</c:v>
                </c:pt>
                <c:pt idx="25">
                  <c:v>8.4285714285714288</c:v>
                </c:pt>
                <c:pt idx="26">
                  <c:v>8.7142857142857135</c:v>
                </c:pt>
                <c:pt idx="27">
                  <c:v>9.4285714285714288</c:v>
                </c:pt>
                <c:pt idx="28">
                  <c:v>11.714285714285714</c:v>
                </c:pt>
                <c:pt idx="29">
                  <c:v>11</c:v>
                </c:pt>
                <c:pt idx="30">
                  <c:v>10.714285714285714</c:v>
                </c:pt>
                <c:pt idx="31">
                  <c:v>11.428571428571429</c:v>
                </c:pt>
                <c:pt idx="32">
                  <c:v>11.571428571428571</c:v>
                </c:pt>
                <c:pt idx="33">
                  <c:v>11.428571428571429</c:v>
                </c:pt>
                <c:pt idx="34">
                  <c:v>11.857142857142858</c:v>
                </c:pt>
                <c:pt idx="35">
                  <c:v>11.142857142857142</c:v>
                </c:pt>
                <c:pt idx="36">
                  <c:v>12.428571428571429</c:v>
                </c:pt>
                <c:pt idx="37">
                  <c:v>13.714285714285714</c:v>
                </c:pt>
                <c:pt idx="38">
                  <c:v>14.285714285714286</c:v>
                </c:pt>
                <c:pt idx="39">
                  <c:v>14.857142857142858</c:v>
                </c:pt>
                <c:pt idx="40">
                  <c:v>13.857142857142858</c:v>
                </c:pt>
                <c:pt idx="41">
                  <c:v>13.142857142857142</c:v>
                </c:pt>
                <c:pt idx="42">
                  <c:v>12.285714285714286</c:v>
                </c:pt>
                <c:pt idx="43">
                  <c:v>12</c:v>
                </c:pt>
                <c:pt idx="44">
                  <c:v>11.142857142857142</c:v>
                </c:pt>
                <c:pt idx="45">
                  <c:v>11.571428571428571</c:v>
                </c:pt>
                <c:pt idx="46">
                  <c:v>11.714285714285714</c:v>
                </c:pt>
                <c:pt idx="47">
                  <c:v>12.285714285714286</c:v>
                </c:pt>
                <c:pt idx="48">
                  <c:v>12</c:v>
                </c:pt>
                <c:pt idx="49">
                  <c:v>13.142857142857142</c:v>
                </c:pt>
                <c:pt idx="50">
                  <c:v>12.285714285714286</c:v>
                </c:pt>
                <c:pt idx="51">
                  <c:v>12.285714285714286</c:v>
                </c:pt>
                <c:pt idx="52">
                  <c:v>11</c:v>
                </c:pt>
                <c:pt idx="53">
                  <c:v>10.571428571428571</c:v>
                </c:pt>
                <c:pt idx="54">
                  <c:v>10.857142857142858</c:v>
                </c:pt>
                <c:pt idx="55">
                  <c:v>11</c:v>
                </c:pt>
                <c:pt idx="56">
                  <c:v>10.285714285714286</c:v>
                </c:pt>
                <c:pt idx="57">
                  <c:v>10</c:v>
                </c:pt>
                <c:pt idx="58">
                  <c:v>9.4285714285714288</c:v>
                </c:pt>
                <c:pt idx="59">
                  <c:v>10.142857142857142</c:v>
                </c:pt>
                <c:pt idx="60">
                  <c:v>9.4285714285714288</c:v>
                </c:pt>
                <c:pt idx="61">
                  <c:v>9</c:v>
                </c:pt>
                <c:pt idx="62">
                  <c:v>9.2857142857142865</c:v>
                </c:pt>
                <c:pt idx="63">
                  <c:v>9.8571428571428577</c:v>
                </c:pt>
                <c:pt idx="64">
                  <c:v>9.8571428571428577</c:v>
                </c:pt>
                <c:pt idx="65">
                  <c:v>9.4285714285714288</c:v>
                </c:pt>
                <c:pt idx="66">
                  <c:v>9</c:v>
                </c:pt>
                <c:pt idx="67">
                  <c:v>9.1428571428571423</c:v>
                </c:pt>
                <c:pt idx="68">
                  <c:v>9</c:v>
                </c:pt>
                <c:pt idx="69">
                  <c:v>8.5714285714285712</c:v>
                </c:pt>
                <c:pt idx="70">
                  <c:v>8.2857142857142865</c:v>
                </c:pt>
                <c:pt idx="71">
                  <c:v>8.4285714285714288</c:v>
                </c:pt>
                <c:pt idx="72">
                  <c:v>8</c:v>
                </c:pt>
                <c:pt idx="73">
                  <c:v>7.4285714285714288</c:v>
                </c:pt>
                <c:pt idx="74">
                  <c:v>7.5714285714285712</c:v>
                </c:pt>
                <c:pt idx="75">
                  <c:v>8.4285714285714288</c:v>
                </c:pt>
                <c:pt idx="76">
                  <c:v>7.8571428571428568</c:v>
                </c:pt>
                <c:pt idx="77">
                  <c:v>8.2857142857142865</c:v>
                </c:pt>
                <c:pt idx="78">
                  <c:v>9.2857142857142865</c:v>
                </c:pt>
                <c:pt idx="79">
                  <c:v>10.428571428571429</c:v>
                </c:pt>
                <c:pt idx="80">
                  <c:v>10.571428571428571</c:v>
                </c:pt>
                <c:pt idx="81">
                  <c:v>11.142857142857142</c:v>
                </c:pt>
                <c:pt idx="82">
                  <c:v>10.571428571428571</c:v>
                </c:pt>
                <c:pt idx="83">
                  <c:v>11.285714285714286</c:v>
                </c:pt>
                <c:pt idx="84">
                  <c:v>10.857142857142858</c:v>
                </c:pt>
                <c:pt idx="85">
                  <c:v>10.142857142857142</c:v>
                </c:pt>
                <c:pt idx="86">
                  <c:v>9.8571428571428577</c:v>
                </c:pt>
                <c:pt idx="87">
                  <c:v>10.428571428571429</c:v>
                </c:pt>
                <c:pt idx="88">
                  <c:v>9</c:v>
                </c:pt>
                <c:pt idx="89">
                  <c:v>8.1428571428571423</c:v>
                </c:pt>
                <c:pt idx="90">
                  <c:v>7.7142857142857144</c:v>
                </c:pt>
                <c:pt idx="91">
                  <c:v>7.2857142857142856</c:v>
                </c:pt>
                <c:pt idx="92">
                  <c:v>6.5714285714285712</c:v>
                </c:pt>
                <c:pt idx="93">
                  <c:v>5.8571428571428568</c:v>
                </c:pt>
                <c:pt idx="94">
                  <c:v>5.1428571428571432</c:v>
                </c:pt>
                <c:pt idx="95">
                  <c:v>5.4285714285714288</c:v>
                </c:pt>
                <c:pt idx="96">
                  <c:v>5.7142857142857144</c:v>
                </c:pt>
                <c:pt idx="97">
                  <c:v>5.5714285714285712</c:v>
                </c:pt>
                <c:pt idx="98">
                  <c:v>5.8571428571428568</c:v>
                </c:pt>
                <c:pt idx="99">
                  <c:v>6.2857142857142856</c:v>
                </c:pt>
                <c:pt idx="100">
                  <c:v>5.8571428571428568</c:v>
                </c:pt>
                <c:pt idx="101">
                  <c:v>5.7142857142857144</c:v>
                </c:pt>
                <c:pt idx="102">
                  <c:v>6.8571428571428568</c:v>
                </c:pt>
                <c:pt idx="103">
                  <c:v>6.2857142857142856</c:v>
                </c:pt>
                <c:pt idx="104">
                  <c:v>5.8571428571428568</c:v>
                </c:pt>
                <c:pt idx="105">
                  <c:v>5.5714285714285712</c:v>
                </c:pt>
                <c:pt idx="106">
                  <c:v>6.8571428571428568</c:v>
                </c:pt>
                <c:pt idx="107">
                  <c:v>7.4285714285714288</c:v>
                </c:pt>
                <c:pt idx="108">
                  <c:v>7.1428571428571432</c:v>
                </c:pt>
                <c:pt idx="109">
                  <c:v>5.7142857142857144</c:v>
                </c:pt>
                <c:pt idx="110">
                  <c:v>5.4285714285714288</c:v>
                </c:pt>
                <c:pt idx="111">
                  <c:v>5.1428571428571432</c:v>
                </c:pt>
                <c:pt idx="112">
                  <c:v>4.7142857142857144</c:v>
                </c:pt>
                <c:pt idx="113">
                  <c:v>3.8571428571428572</c:v>
                </c:pt>
                <c:pt idx="114">
                  <c:v>3.5714285714285716</c:v>
                </c:pt>
                <c:pt idx="115">
                  <c:v>4.1428571428571432</c:v>
                </c:pt>
                <c:pt idx="116">
                  <c:v>4.5714285714285712</c:v>
                </c:pt>
                <c:pt idx="117">
                  <c:v>5.8571428571428568</c:v>
                </c:pt>
                <c:pt idx="118">
                  <c:v>6.8571428571428568</c:v>
                </c:pt>
                <c:pt idx="119">
                  <c:v>7.4285714285714288</c:v>
                </c:pt>
                <c:pt idx="120">
                  <c:v>7.7142857142857144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C75-4410-AEB4-A347CF27E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Subscription (Excl. Monthly Renewals):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NBREN'!$V$5</c:f>
              <c:strCache>
                <c:ptCount val="1"/>
                <c:pt idx="0">
                  <c:v>NB Policy Count (Boom (excl monthly rens))14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NBREN'!$V$6:$V$126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0A-425F-A506-BE4E7AF416AD}"/>
            </c:ext>
          </c:extLst>
        </c:ser>
        <c:ser>
          <c:idx val="2"/>
          <c:order val="2"/>
          <c:tx>
            <c:strRef>
              <c:f>'PolCount NBREN'!$X$5</c:f>
              <c:strCache>
                <c:ptCount val="1"/>
                <c:pt idx="0">
                  <c:v>RN Policy Count (Boom (excl monthly rens))16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NBREN'!$X$6:$X$126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0A-425F-A506-BE4E7AF4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NBREN'!$W$5</c:f>
              <c:strCache>
                <c:ptCount val="1"/>
                <c:pt idx="0">
                  <c:v>NB 7 Day Average (Boom (excl monthly rens))15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NBREN'!$W$6:$W$126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0A-425F-A506-BE4E7AF416AD}"/>
            </c:ext>
          </c:extLst>
        </c:ser>
        <c:ser>
          <c:idx val="3"/>
          <c:order val="3"/>
          <c:tx>
            <c:strRef>
              <c:f>'PolCount NBREN'!$Y$5</c:f>
              <c:strCache>
                <c:ptCount val="1"/>
                <c:pt idx="0">
                  <c:v>RN 7 Day Average (Boom (excl monthly rens))17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NBREN'!$Y$6:$Y$126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0A-425F-A506-BE4E7AF4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 Finance: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NBREN'!$R$5</c:f>
              <c:strCache>
                <c:ptCount val="1"/>
                <c:pt idx="0">
                  <c:v>NB Policy Count (Boom Premium Finance)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NBREN'!$R$6:$R$126</c:f>
              <c:numCache>
                <c:formatCode>#,##0</c:formatCode>
                <c:ptCount val="121"/>
                <c:pt idx="0">
                  <c:v>95</c:v>
                </c:pt>
                <c:pt idx="1">
                  <c:v>124</c:v>
                </c:pt>
                <c:pt idx="2">
                  <c:v>71</c:v>
                </c:pt>
                <c:pt idx="3">
                  <c:v>58</c:v>
                </c:pt>
                <c:pt idx="4">
                  <c:v>84</c:v>
                </c:pt>
                <c:pt idx="5">
                  <c:v>78</c:v>
                </c:pt>
                <c:pt idx="6">
                  <c:v>81</c:v>
                </c:pt>
                <c:pt idx="7">
                  <c:v>84</c:v>
                </c:pt>
                <c:pt idx="8">
                  <c:v>135</c:v>
                </c:pt>
                <c:pt idx="9">
                  <c:v>90</c:v>
                </c:pt>
                <c:pt idx="10">
                  <c:v>66</c:v>
                </c:pt>
                <c:pt idx="11">
                  <c:v>123</c:v>
                </c:pt>
                <c:pt idx="12">
                  <c:v>99</c:v>
                </c:pt>
                <c:pt idx="13">
                  <c:v>118</c:v>
                </c:pt>
                <c:pt idx="14">
                  <c:v>154</c:v>
                </c:pt>
                <c:pt idx="15">
                  <c:v>113</c:v>
                </c:pt>
                <c:pt idx="16">
                  <c:v>94</c:v>
                </c:pt>
                <c:pt idx="17">
                  <c:v>71</c:v>
                </c:pt>
                <c:pt idx="18">
                  <c:v>71</c:v>
                </c:pt>
                <c:pt idx="19">
                  <c:v>87</c:v>
                </c:pt>
                <c:pt idx="20">
                  <c:v>77</c:v>
                </c:pt>
                <c:pt idx="21">
                  <c:v>92</c:v>
                </c:pt>
                <c:pt idx="22">
                  <c:v>98</c:v>
                </c:pt>
                <c:pt idx="23">
                  <c:v>91</c:v>
                </c:pt>
                <c:pt idx="24">
                  <c:v>51</c:v>
                </c:pt>
                <c:pt idx="25">
                  <c:v>103</c:v>
                </c:pt>
                <c:pt idx="26">
                  <c:v>72</c:v>
                </c:pt>
                <c:pt idx="27">
                  <c:v>84</c:v>
                </c:pt>
                <c:pt idx="28">
                  <c:v>87</c:v>
                </c:pt>
                <c:pt idx="29">
                  <c:v>98</c:v>
                </c:pt>
                <c:pt idx="30">
                  <c:v>68</c:v>
                </c:pt>
                <c:pt idx="31">
                  <c:v>50</c:v>
                </c:pt>
                <c:pt idx="32">
                  <c:v>80</c:v>
                </c:pt>
                <c:pt idx="33">
                  <c:v>83</c:v>
                </c:pt>
                <c:pt idx="34">
                  <c:v>68</c:v>
                </c:pt>
                <c:pt idx="35">
                  <c:v>86</c:v>
                </c:pt>
                <c:pt idx="36">
                  <c:v>116</c:v>
                </c:pt>
                <c:pt idx="37">
                  <c:v>76</c:v>
                </c:pt>
                <c:pt idx="38">
                  <c:v>79</c:v>
                </c:pt>
                <c:pt idx="39">
                  <c:v>79</c:v>
                </c:pt>
                <c:pt idx="40">
                  <c:v>78</c:v>
                </c:pt>
                <c:pt idx="41">
                  <c:v>95</c:v>
                </c:pt>
                <c:pt idx="42">
                  <c:v>75</c:v>
                </c:pt>
                <c:pt idx="43">
                  <c:v>148</c:v>
                </c:pt>
                <c:pt idx="44">
                  <c:v>78</c:v>
                </c:pt>
                <c:pt idx="45">
                  <c:v>117</c:v>
                </c:pt>
                <c:pt idx="46">
                  <c:v>98</c:v>
                </c:pt>
                <c:pt idx="47">
                  <c:v>67</c:v>
                </c:pt>
                <c:pt idx="48">
                  <c:v>69</c:v>
                </c:pt>
                <c:pt idx="49">
                  <c:v>91</c:v>
                </c:pt>
                <c:pt idx="50">
                  <c:v>102</c:v>
                </c:pt>
                <c:pt idx="51">
                  <c:v>89</c:v>
                </c:pt>
                <c:pt idx="52">
                  <c:v>48</c:v>
                </c:pt>
                <c:pt idx="53">
                  <c:v>83</c:v>
                </c:pt>
                <c:pt idx="54">
                  <c:v>79</c:v>
                </c:pt>
                <c:pt idx="55">
                  <c:v>68</c:v>
                </c:pt>
                <c:pt idx="56">
                  <c:v>92</c:v>
                </c:pt>
                <c:pt idx="57">
                  <c:v>99</c:v>
                </c:pt>
                <c:pt idx="58">
                  <c:v>80</c:v>
                </c:pt>
                <c:pt idx="59">
                  <c:v>52</c:v>
                </c:pt>
                <c:pt idx="60">
                  <c:v>79</c:v>
                </c:pt>
                <c:pt idx="61">
                  <c:v>70</c:v>
                </c:pt>
                <c:pt idx="62">
                  <c:v>75</c:v>
                </c:pt>
                <c:pt idx="63">
                  <c:v>61</c:v>
                </c:pt>
                <c:pt idx="64">
                  <c:v>89</c:v>
                </c:pt>
                <c:pt idx="65">
                  <c:v>68</c:v>
                </c:pt>
                <c:pt idx="66">
                  <c:v>49</c:v>
                </c:pt>
                <c:pt idx="67">
                  <c:v>83</c:v>
                </c:pt>
                <c:pt idx="68">
                  <c:v>72</c:v>
                </c:pt>
                <c:pt idx="69">
                  <c:v>93</c:v>
                </c:pt>
                <c:pt idx="70">
                  <c:v>84</c:v>
                </c:pt>
                <c:pt idx="71">
                  <c:v>108</c:v>
                </c:pt>
                <c:pt idx="72">
                  <c:v>72</c:v>
                </c:pt>
                <c:pt idx="73">
                  <c:v>65</c:v>
                </c:pt>
                <c:pt idx="74">
                  <c:v>123</c:v>
                </c:pt>
                <c:pt idx="75">
                  <c:v>148</c:v>
                </c:pt>
                <c:pt idx="76">
                  <c:v>79</c:v>
                </c:pt>
                <c:pt idx="77">
                  <c:v>61</c:v>
                </c:pt>
                <c:pt idx="78">
                  <c:v>86</c:v>
                </c:pt>
                <c:pt idx="79">
                  <c:v>89</c:v>
                </c:pt>
                <c:pt idx="80">
                  <c:v>70</c:v>
                </c:pt>
                <c:pt idx="81">
                  <c:v>82</c:v>
                </c:pt>
                <c:pt idx="82">
                  <c:v>80</c:v>
                </c:pt>
                <c:pt idx="83">
                  <c:v>65</c:v>
                </c:pt>
                <c:pt idx="84">
                  <c:v>74</c:v>
                </c:pt>
                <c:pt idx="85">
                  <c:v>96</c:v>
                </c:pt>
                <c:pt idx="86">
                  <c:v>55</c:v>
                </c:pt>
                <c:pt idx="87">
                  <c:v>47</c:v>
                </c:pt>
                <c:pt idx="88">
                  <c:v>86</c:v>
                </c:pt>
                <c:pt idx="89">
                  <c:v>83</c:v>
                </c:pt>
                <c:pt idx="90">
                  <c:v>58</c:v>
                </c:pt>
                <c:pt idx="91">
                  <c:v>55</c:v>
                </c:pt>
                <c:pt idx="92">
                  <c:v>92</c:v>
                </c:pt>
                <c:pt idx="93">
                  <c:v>61</c:v>
                </c:pt>
                <c:pt idx="94">
                  <c:v>44</c:v>
                </c:pt>
                <c:pt idx="95">
                  <c:v>62</c:v>
                </c:pt>
                <c:pt idx="96">
                  <c:v>71</c:v>
                </c:pt>
                <c:pt idx="97">
                  <c:v>60</c:v>
                </c:pt>
                <c:pt idx="98">
                  <c:v>77</c:v>
                </c:pt>
                <c:pt idx="99">
                  <c:v>97</c:v>
                </c:pt>
                <c:pt idx="100">
                  <c:v>70</c:v>
                </c:pt>
                <c:pt idx="101">
                  <c:v>41</c:v>
                </c:pt>
                <c:pt idx="102">
                  <c:v>82</c:v>
                </c:pt>
                <c:pt idx="103">
                  <c:v>62</c:v>
                </c:pt>
                <c:pt idx="104">
                  <c:v>68</c:v>
                </c:pt>
                <c:pt idx="105">
                  <c:v>81</c:v>
                </c:pt>
                <c:pt idx="106">
                  <c:v>139</c:v>
                </c:pt>
                <c:pt idx="107">
                  <c:v>59</c:v>
                </c:pt>
                <c:pt idx="108">
                  <c:v>49</c:v>
                </c:pt>
                <c:pt idx="109">
                  <c:v>83</c:v>
                </c:pt>
                <c:pt idx="110">
                  <c:v>54</c:v>
                </c:pt>
                <c:pt idx="111">
                  <c:v>59</c:v>
                </c:pt>
                <c:pt idx="112">
                  <c:v>56</c:v>
                </c:pt>
                <c:pt idx="113">
                  <c:v>76</c:v>
                </c:pt>
                <c:pt idx="114">
                  <c:v>61</c:v>
                </c:pt>
                <c:pt idx="115">
                  <c:v>51</c:v>
                </c:pt>
                <c:pt idx="116">
                  <c:v>73</c:v>
                </c:pt>
                <c:pt idx="117">
                  <c:v>64</c:v>
                </c:pt>
                <c:pt idx="118">
                  <c:v>57</c:v>
                </c:pt>
                <c:pt idx="119">
                  <c:v>58</c:v>
                </c:pt>
                <c:pt idx="12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DA-47F2-9B72-3A7669A6FD65}"/>
            </c:ext>
          </c:extLst>
        </c:ser>
        <c:ser>
          <c:idx val="2"/>
          <c:order val="2"/>
          <c:tx>
            <c:strRef>
              <c:f>'PolCount NBREN'!$T$5</c:f>
              <c:strCache>
                <c:ptCount val="1"/>
                <c:pt idx="0">
                  <c:v>RN Policy Count (Boom Premium Finance)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NBREN'!$T$6:$T$126</c:f>
              <c:numCache>
                <c:formatCode>#,##0</c:formatCode>
                <c:ptCount val="121"/>
                <c:pt idx="0">
                  <c:v>24</c:v>
                </c:pt>
                <c:pt idx="1">
                  <c:v>16</c:v>
                </c:pt>
                <c:pt idx="2">
                  <c:v>36</c:v>
                </c:pt>
                <c:pt idx="3">
                  <c:v>29</c:v>
                </c:pt>
                <c:pt idx="4">
                  <c:v>13</c:v>
                </c:pt>
                <c:pt idx="5">
                  <c:v>23</c:v>
                </c:pt>
                <c:pt idx="6">
                  <c:v>16</c:v>
                </c:pt>
                <c:pt idx="7">
                  <c:v>27</c:v>
                </c:pt>
                <c:pt idx="8">
                  <c:v>30</c:v>
                </c:pt>
                <c:pt idx="9">
                  <c:v>26</c:v>
                </c:pt>
                <c:pt idx="10">
                  <c:v>19</c:v>
                </c:pt>
                <c:pt idx="11">
                  <c:v>29</c:v>
                </c:pt>
                <c:pt idx="12">
                  <c:v>21</c:v>
                </c:pt>
                <c:pt idx="13">
                  <c:v>37</c:v>
                </c:pt>
                <c:pt idx="14">
                  <c:v>44</c:v>
                </c:pt>
                <c:pt idx="15">
                  <c:v>23</c:v>
                </c:pt>
                <c:pt idx="16">
                  <c:v>26</c:v>
                </c:pt>
                <c:pt idx="17">
                  <c:v>31</c:v>
                </c:pt>
                <c:pt idx="18">
                  <c:v>21</c:v>
                </c:pt>
                <c:pt idx="19">
                  <c:v>26</c:v>
                </c:pt>
                <c:pt idx="20">
                  <c:v>25</c:v>
                </c:pt>
                <c:pt idx="21">
                  <c:v>1</c:v>
                </c:pt>
                <c:pt idx="22">
                  <c:v>20</c:v>
                </c:pt>
                <c:pt idx="23">
                  <c:v>36</c:v>
                </c:pt>
                <c:pt idx="24">
                  <c:v>20</c:v>
                </c:pt>
                <c:pt idx="25">
                  <c:v>19</c:v>
                </c:pt>
                <c:pt idx="26">
                  <c:v>23</c:v>
                </c:pt>
                <c:pt idx="27">
                  <c:v>14</c:v>
                </c:pt>
                <c:pt idx="28">
                  <c:v>29</c:v>
                </c:pt>
                <c:pt idx="29">
                  <c:v>20</c:v>
                </c:pt>
                <c:pt idx="30">
                  <c:v>23</c:v>
                </c:pt>
                <c:pt idx="31">
                  <c:v>17</c:v>
                </c:pt>
                <c:pt idx="32">
                  <c:v>15</c:v>
                </c:pt>
                <c:pt idx="33">
                  <c:v>24</c:v>
                </c:pt>
                <c:pt idx="34">
                  <c:v>17</c:v>
                </c:pt>
                <c:pt idx="35">
                  <c:v>25</c:v>
                </c:pt>
                <c:pt idx="36">
                  <c:v>18</c:v>
                </c:pt>
                <c:pt idx="37">
                  <c:v>31</c:v>
                </c:pt>
                <c:pt idx="38">
                  <c:v>25</c:v>
                </c:pt>
                <c:pt idx="39">
                  <c:v>22</c:v>
                </c:pt>
                <c:pt idx="40">
                  <c:v>24</c:v>
                </c:pt>
                <c:pt idx="41">
                  <c:v>15</c:v>
                </c:pt>
                <c:pt idx="42">
                  <c:v>13</c:v>
                </c:pt>
                <c:pt idx="43">
                  <c:v>24</c:v>
                </c:pt>
                <c:pt idx="44">
                  <c:v>27</c:v>
                </c:pt>
                <c:pt idx="45">
                  <c:v>40</c:v>
                </c:pt>
                <c:pt idx="46">
                  <c:v>25</c:v>
                </c:pt>
                <c:pt idx="47">
                  <c:v>17</c:v>
                </c:pt>
                <c:pt idx="48">
                  <c:v>22</c:v>
                </c:pt>
                <c:pt idx="49">
                  <c:v>17</c:v>
                </c:pt>
                <c:pt idx="50">
                  <c:v>11</c:v>
                </c:pt>
                <c:pt idx="51">
                  <c:v>27</c:v>
                </c:pt>
                <c:pt idx="52">
                  <c:v>23</c:v>
                </c:pt>
                <c:pt idx="53">
                  <c:v>12</c:v>
                </c:pt>
                <c:pt idx="54">
                  <c:v>31</c:v>
                </c:pt>
                <c:pt idx="55">
                  <c:v>18</c:v>
                </c:pt>
                <c:pt idx="56">
                  <c:v>18</c:v>
                </c:pt>
                <c:pt idx="57">
                  <c:v>16</c:v>
                </c:pt>
                <c:pt idx="58">
                  <c:v>22</c:v>
                </c:pt>
                <c:pt idx="59">
                  <c:v>20</c:v>
                </c:pt>
                <c:pt idx="60">
                  <c:v>16</c:v>
                </c:pt>
                <c:pt idx="61">
                  <c:v>14</c:v>
                </c:pt>
                <c:pt idx="62">
                  <c:v>15</c:v>
                </c:pt>
                <c:pt idx="63">
                  <c:v>17</c:v>
                </c:pt>
                <c:pt idx="64">
                  <c:v>16</c:v>
                </c:pt>
                <c:pt idx="65">
                  <c:v>24</c:v>
                </c:pt>
                <c:pt idx="66">
                  <c:v>20</c:v>
                </c:pt>
                <c:pt idx="67">
                  <c:v>14</c:v>
                </c:pt>
                <c:pt idx="68">
                  <c:v>21</c:v>
                </c:pt>
                <c:pt idx="69">
                  <c:v>13</c:v>
                </c:pt>
                <c:pt idx="70">
                  <c:v>9</c:v>
                </c:pt>
                <c:pt idx="71">
                  <c:v>19</c:v>
                </c:pt>
                <c:pt idx="72">
                  <c:v>23</c:v>
                </c:pt>
                <c:pt idx="73">
                  <c:v>18</c:v>
                </c:pt>
                <c:pt idx="74">
                  <c:v>25</c:v>
                </c:pt>
                <c:pt idx="75">
                  <c:v>32</c:v>
                </c:pt>
                <c:pt idx="76">
                  <c:v>17</c:v>
                </c:pt>
                <c:pt idx="77">
                  <c:v>14</c:v>
                </c:pt>
                <c:pt idx="78">
                  <c:v>20</c:v>
                </c:pt>
                <c:pt idx="79">
                  <c:v>23</c:v>
                </c:pt>
                <c:pt idx="80">
                  <c:v>14</c:v>
                </c:pt>
                <c:pt idx="81">
                  <c:v>19</c:v>
                </c:pt>
                <c:pt idx="82">
                  <c:v>17</c:v>
                </c:pt>
                <c:pt idx="83">
                  <c:v>13</c:v>
                </c:pt>
                <c:pt idx="84">
                  <c:v>24</c:v>
                </c:pt>
                <c:pt idx="85">
                  <c:v>15</c:v>
                </c:pt>
                <c:pt idx="86">
                  <c:v>15</c:v>
                </c:pt>
                <c:pt idx="87">
                  <c:v>23</c:v>
                </c:pt>
                <c:pt idx="88">
                  <c:v>20</c:v>
                </c:pt>
                <c:pt idx="89">
                  <c:v>17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7</c:v>
                </c:pt>
                <c:pt idx="94">
                  <c:v>13</c:v>
                </c:pt>
                <c:pt idx="95">
                  <c:v>12</c:v>
                </c:pt>
                <c:pt idx="96">
                  <c:v>15</c:v>
                </c:pt>
                <c:pt idx="97">
                  <c:v>18</c:v>
                </c:pt>
                <c:pt idx="98">
                  <c:v>16</c:v>
                </c:pt>
                <c:pt idx="99">
                  <c:v>16</c:v>
                </c:pt>
                <c:pt idx="100">
                  <c:v>30</c:v>
                </c:pt>
                <c:pt idx="101">
                  <c:v>19</c:v>
                </c:pt>
                <c:pt idx="102">
                  <c:v>13</c:v>
                </c:pt>
                <c:pt idx="103">
                  <c:v>16</c:v>
                </c:pt>
                <c:pt idx="104">
                  <c:v>13</c:v>
                </c:pt>
                <c:pt idx="105">
                  <c:v>14</c:v>
                </c:pt>
                <c:pt idx="106">
                  <c:v>28</c:v>
                </c:pt>
                <c:pt idx="107">
                  <c:v>13</c:v>
                </c:pt>
                <c:pt idx="108">
                  <c:v>11</c:v>
                </c:pt>
                <c:pt idx="109">
                  <c:v>4</c:v>
                </c:pt>
                <c:pt idx="110">
                  <c:v>5</c:v>
                </c:pt>
                <c:pt idx="111">
                  <c:v>1</c:v>
                </c:pt>
                <c:pt idx="112">
                  <c:v>6</c:v>
                </c:pt>
                <c:pt idx="113">
                  <c:v>9</c:v>
                </c:pt>
                <c:pt idx="114">
                  <c:v>19</c:v>
                </c:pt>
                <c:pt idx="115">
                  <c:v>20</c:v>
                </c:pt>
                <c:pt idx="116">
                  <c:v>17</c:v>
                </c:pt>
                <c:pt idx="117">
                  <c:v>12</c:v>
                </c:pt>
                <c:pt idx="118">
                  <c:v>15</c:v>
                </c:pt>
                <c:pt idx="119">
                  <c:v>23</c:v>
                </c:pt>
                <c:pt idx="12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DA-47F2-9B72-3A7669A6F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NBREN'!$S$5</c:f>
              <c:strCache>
                <c:ptCount val="1"/>
                <c:pt idx="0">
                  <c:v>NB 7 Day Average (Boom Premium Finance)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NBREN'!$S$6:$S$126</c:f>
              <c:numCache>
                <c:formatCode>#,##0</c:formatCode>
                <c:ptCount val="121"/>
                <c:pt idx="6">
                  <c:v>84.428571428571431</c:v>
                </c:pt>
                <c:pt idx="7">
                  <c:v>82.857142857142861</c:v>
                </c:pt>
                <c:pt idx="8">
                  <c:v>84.428571428571431</c:v>
                </c:pt>
                <c:pt idx="9">
                  <c:v>87.142857142857139</c:v>
                </c:pt>
                <c:pt idx="10">
                  <c:v>88.285714285714292</c:v>
                </c:pt>
                <c:pt idx="11">
                  <c:v>93.857142857142861</c:v>
                </c:pt>
                <c:pt idx="12">
                  <c:v>96.857142857142861</c:v>
                </c:pt>
                <c:pt idx="13">
                  <c:v>102.14285714285714</c:v>
                </c:pt>
                <c:pt idx="14">
                  <c:v>112.14285714285714</c:v>
                </c:pt>
                <c:pt idx="15">
                  <c:v>109</c:v>
                </c:pt>
                <c:pt idx="16">
                  <c:v>109.57142857142857</c:v>
                </c:pt>
                <c:pt idx="17">
                  <c:v>110.28571428571429</c:v>
                </c:pt>
                <c:pt idx="18">
                  <c:v>102.85714285714286</c:v>
                </c:pt>
                <c:pt idx="19">
                  <c:v>101.14285714285714</c:v>
                </c:pt>
                <c:pt idx="20">
                  <c:v>95.285714285714292</c:v>
                </c:pt>
                <c:pt idx="21">
                  <c:v>86.428571428571431</c:v>
                </c:pt>
                <c:pt idx="22">
                  <c:v>84.285714285714292</c:v>
                </c:pt>
                <c:pt idx="23">
                  <c:v>83.857142857142861</c:v>
                </c:pt>
                <c:pt idx="24">
                  <c:v>81</c:v>
                </c:pt>
                <c:pt idx="25">
                  <c:v>85.571428571428569</c:v>
                </c:pt>
                <c:pt idx="26">
                  <c:v>83.428571428571431</c:v>
                </c:pt>
                <c:pt idx="27">
                  <c:v>84.428571428571431</c:v>
                </c:pt>
                <c:pt idx="28">
                  <c:v>83.714285714285708</c:v>
                </c:pt>
                <c:pt idx="29">
                  <c:v>83.714285714285708</c:v>
                </c:pt>
                <c:pt idx="30">
                  <c:v>80.428571428571431</c:v>
                </c:pt>
                <c:pt idx="31">
                  <c:v>80.285714285714292</c:v>
                </c:pt>
                <c:pt idx="32">
                  <c:v>77</c:v>
                </c:pt>
                <c:pt idx="33">
                  <c:v>78.571428571428569</c:v>
                </c:pt>
                <c:pt idx="34">
                  <c:v>76.285714285714292</c:v>
                </c:pt>
                <c:pt idx="35">
                  <c:v>76.142857142857139</c:v>
                </c:pt>
                <c:pt idx="36">
                  <c:v>78.714285714285708</c:v>
                </c:pt>
                <c:pt idx="37">
                  <c:v>79.857142857142861</c:v>
                </c:pt>
                <c:pt idx="38">
                  <c:v>84</c:v>
                </c:pt>
                <c:pt idx="39">
                  <c:v>83.857142857142861</c:v>
                </c:pt>
                <c:pt idx="40">
                  <c:v>83.142857142857139</c:v>
                </c:pt>
                <c:pt idx="41">
                  <c:v>87</c:v>
                </c:pt>
                <c:pt idx="42">
                  <c:v>85.428571428571431</c:v>
                </c:pt>
                <c:pt idx="43">
                  <c:v>90</c:v>
                </c:pt>
                <c:pt idx="44">
                  <c:v>90.285714285714292</c:v>
                </c:pt>
                <c:pt idx="45">
                  <c:v>95.714285714285708</c:v>
                </c:pt>
                <c:pt idx="46">
                  <c:v>98.428571428571431</c:v>
                </c:pt>
                <c:pt idx="47">
                  <c:v>96.857142857142861</c:v>
                </c:pt>
                <c:pt idx="48">
                  <c:v>93.142857142857139</c:v>
                </c:pt>
                <c:pt idx="49">
                  <c:v>95.428571428571431</c:v>
                </c:pt>
                <c:pt idx="50">
                  <c:v>88.857142857142861</c:v>
                </c:pt>
                <c:pt idx="51">
                  <c:v>90.428571428571431</c:v>
                </c:pt>
                <c:pt idx="52">
                  <c:v>80.571428571428569</c:v>
                </c:pt>
                <c:pt idx="53">
                  <c:v>78.428571428571431</c:v>
                </c:pt>
                <c:pt idx="54">
                  <c:v>80.142857142857139</c:v>
                </c:pt>
                <c:pt idx="55">
                  <c:v>80</c:v>
                </c:pt>
                <c:pt idx="56">
                  <c:v>80.142857142857139</c:v>
                </c:pt>
                <c:pt idx="57">
                  <c:v>79.714285714285708</c:v>
                </c:pt>
                <c:pt idx="58">
                  <c:v>78.428571428571431</c:v>
                </c:pt>
                <c:pt idx="59">
                  <c:v>79</c:v>
                </c:pt>
                <c:pt idx="60">
                  <c:v>78.428571428571431</c:v>
                </c:pt>
                <c:pt idx="61">
                  <c:v>77.142857142857139</c:v>
                </c:pt>
                <c:pt idx="62">
                  <c:v>78.142857142857139</c:v>
                </c:pt>
                <c:pt idx="63">
                  <c:v>73.714285714285708</c:v>
                </c:pt>
                <c:pt idx="64">
                  <c:v>72.285714285714292</c:v>
                </c:pt>
                <c:pt idx="65">
                  <c:v>70.571428571428569</c:v>
                </c:pt>
                <c:pt idx="66">
                  <c:v>70.142857142857139</c:v>
                </c:pt>
                <c:pt idx="67">
                  <c:v>70.714285714285708</c:v>
                </c:pt>
                <c:pt idx="68">
                  <c:v>71</c:v>
                </c:pt>
                <c:pt idx="69">
                  <c:v>73.571428571428569</c:v>
                </c:pt>
                <c:pt idx="70">
                  <c:v>76.857142857142861</c:v>
                </c:pt>
                <c:pt idx="71">
                  <c:v>79.571428571428569</c:v>
                </c:pt>
                <c:pt idx="72">
                  <c:v>80.142857142857139</c:v>
                </c:pt>
                <c:pt idx="73">
                  <c:v>82.428571428571431</c:v>
                </c:pt>
                <c:pt idx="74">
                  <c:v>88.142857142857139</c:v>
                </c:pt>
                <c:pt idx="75">
                  <c:v>99</c:v>
                </c:pt>
                <c:pt idx="76">
                  <c:v>97</c:v>
                </c:pt>
                <c:pt idx="77">
                  <c:v>93.714285714285708</c:v>
                </c:pt>
                <c:pt idx="78">
                  <c:v>90.571428571428569</c:v>
                </c:pt>
                <c:pt idx="79">
                  <c:v>93</c:v>
                </c:pt>
                <c:pt idx="80">
                  <c:v>93.714285714285708</c:v>
                </c:pt>
                <c:pt idx="81">
                  <c:v>87.857142857142861</c:v>
                </c:pt>
                <c:pt idx="82">
                  <c:v>78.142857142857139</c:v>
                </c:pt>
                <c:pt idx="83">
                  <c:v>76.142857142857139</c:v>
                </c:pt>
                <c:pt idx="84">
                  <c:v>78</c:v>
                </c:pt>
                <c:pt idx="85">
                  <c:v>79.428571428571431</c:v>
                </c:pt>
                <c:pt idx="86">
                  <c:v>74.571428571428569</c:v>
                </c:pt>
                <c:pt idx="87">
                  <c:v>71.285714285714292</c:v>
                </c:pt>
                <c:pt idx="88">
                  <c:v>71.857142857142861</c:v>
                </c:pt>
                <c:pt idx="89">
                  <c:v>72.285714285714292</c:v>
                </c:pt>
                <c:pt idx="90">
                  <c:v>71.285714285714292</c:v>
                </c:pt>
                <c:pt idx="91">
                  <c:v>68.571428571428569</c:v>
                </c:pt>
                <c:pt idx="92">
                  <c:v>68</c:v>
                </c:pt>
                <c:pt idx="93">
                  <c:v>68.857142857142861</c:v>
                </c:pt>
                <c:pt idx="94">
                  <c:v>68.428571428571431</c:v>
                </c:pt>
                <c:pt idx="95">
                  <c:v>65</c:v>
                </c:pt>
                <c:pt idx="96">
                  <c:v>63.285714285714285</c:v>
                </c:pt>
                <c:pt idx="97">
                  <c:v>63.571428571428569</c:v>
                </c:pt>
                <c:pt idx="98">
                  <c:v>66.714285714285708</c:v>
                </c:pt>
                <c:pt idx="99">
                  <c:v>67.428571428571431</c:v>
                </c:pt>
                <c:pt idx="100">
                  <c:v>68.714285714285708</c:v>
                </c:pt>
                <c:pt idx="101">
                  <c:v>68.285714285714292</c:v>
                </c:pt>
                <c:pt idx="102">
                  <c:v>71.142857142857139</c:v>
                </c:pt>
                <c:pt idx="103">
                  <c:v>69.857142857142861</c:v>
                </c:pt>
                <c:pt idx="104">
                  <c:v>71</c:v>
                </c:pt>
                <c:pt idx="105">
                  <c:v>71.571428571428569</c:v>
                </c:pt>
                <c:pt idx="106">
                  <c:v>77.571428571428569</c:v>
                </c:pt>
                <c:pt idx="107">
                  <c:v>76</c:v>
                </c:pt>
                <c:pt idx="108">
                  <c:v>77.142857142857139</c:v>
                </c:pt>
                <c:pt idx="109">
                  <c:v>77.285714285714292</c:v>
                </c:pt>
                <c:pt idx="110">
                  <c:v>76.142857142857139</c:v>
                </c:pt>
                <c:pt idx="111">
                  <c:v>74.857142857142861</c:v>
                </c:pt>
                <c:pt idx="112">
                  <c:v>71.285714285714292</c:v>
                </c:pt>
                <c:pt idx="113">
                  <c:v>62.285714285714285</c:v>
                </c:pt>
                <c:pt idx="114">
                  <c:v>62.571428571428569</c:v>
                </c:pt>
                <c:pt idx="115">
                  <c:v>62.857142857142854</c:v>
                </c:pt>
                <c:pt idx="116">
                  <c:v>61.428571428571431</c:v>
                </c:pt>
                <c:pt idx="117">
                  <c:v>62.857142857142854</c:v>
                </c:pt>
                <c:pt idx="118">
                  <c:v>62.571428571428569</c:v>
                </c:pt>
                <c:pt idx="119">
                  <c:v>62.857142857142854</c:v>
                </c:pt>
                <c:pt idx="120">
                  <c:v>64.571428571428569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DA-47F2-9B72-3A7669A6FD65}"/>
            </c:ext>
          </c:extLst>
        </c:ser>
        <c:ser>
          <c:idx val="3"/>
          <c:order val="3"/>
          <c:tx>
            <c:strRef>
              <c:f>'PolCount NBREN'!$U$5</c:f>
              <c:strCache>
                <c:ptCount val="1"/>
                <c:pt idx="0">
                  <c:v>RN 7 Day Average (Boom Premium Finance)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NBREN'!$U$6:$U$126</c:f>
              <c:numCache>
                <c:formatCode>#,##0</c:formatCode>
                <c:ptCount val="121"/>
                <c:pt idx="6">
                  <c:v>22.428571428571427</c:v>
                </c:pt>
                <c:pt idx="7">
                  <c:v>22.857142857142858</c:v>
                </c:pt>
                <c:pt idx="8">
                  <c:v>24.857142857142858</c:v>
                </c:pt>
                <c:pt idx="9">
                  <c:v>23.428571428571427</c:v>
                </c:pt>
                <c:pt idx="10">
                  <c:v>22</c:v>
                </c:pt>
                <c:pt idx="11">
                  <c:v>24.285714285714285</c:v>
                </c:pt>
                <c:pt idx="12">
                  <c:v>24</c:v>
                </c:pt>
                <c:pt idx="13">
                  <c:v>27</c:v>
                </c:pt>
                <c:pt idx="14">
                  <c:v>29.428571428571427</c:v>
                </c:pt>
                <c:pt idx="15">
                  <c:v>28.428571428571427</c:v>
                </c:pt>
                <c:pt idx="16">
                  <c:v>28.428571428571427</c:v>
                </c:pt>
                <c:pt idx="17">
                  <c:v>30.142857142857142</c:v>
                </c:pt>
                <c:pt idx="18">
                  <c:v>29</c:v>
                </c:pt>
                <c:pt idx="19">
                  <c:v>29.714285714285715</c:v>
                </c:pt>
                <c:pt idx="20">
                  <c:v>28</c:v>
                </c:pt>
                <c:pt idx="21">
                  <c:v>21.857142857142858</c:v>
                </c:pt>
                <c:pt idx="22">
                  <c:v>21.428571428571427</c:v>
                </c:pt>
                <c:pt idx="23">
                  <c:v>22.857142857142858</c:v>
                </c:pt>
                <c:pt idx="24">
                  <c:v>21.285714285714285</c:v>
                </c:pt>
                <c:pt idx="25">
                  <c:v>21</c:v>
                </c:pt>
                <c:pt idx="26">
                  <c:v>20.571428571428573</c:v>
                </c:pt>
                <c:pt idx="27">
                  <c:v>19</c:v>
                </c:pt>
                <c:pt idx="28">
                  <c:v>23</c:v>
                </c:pt>
                <c:pt idx="29">
                  <c:v>23</c:v>
                </c:pt>
                <c:pt idx="30">
                  <c:v>21.142857142857142</c:v>
                </c:pt>
                <c:pt idx="31">
                  <c:v>20.714285714285715</c:v>
                </c:pt>
                <c:pt idx="32">
                  <c:v>20.142857142857142</c:v>
                </c:pt>
                <c:pt idx="33">
                  <c:v>20.285714285714285</c:v>
                </c:pt>
                <c:pt idx="34">
                  <c:v>20.714285714285715</c:v>
                </c:pt>
                <c:pt idx="35">
                  <c:v>20.142857142857142</c:v>
                </c:pt>
                <c:pt idx="36">
                  <c:v>19.857142857142858</c:v>
                </c:pt>
                <c:pt idx="37">
                  <c:v>21</c:v>
                </c:pt>
                <c:pt idx="38">
                  <c:v>22.142857142857142</c:v>
                </c:pt>
                <c:pt idx="39">
                  <c:v>23.142857142857142</c:v>
                </c:pt>
                <c:pt idx="40">
                  <c:v>23.142857142857142</c:v>
                </c:pt>
                <c:pt idx="41">
                  <c:v>22.857142857142858</c:v>
                </c:pt>
                <c:pt idx="42">
                  <c:v>21.142857142857142</c:v>
                </c:pt>
                <c:pt idx="43">
                  <c:v>22</c:v>
                </c:pt>
                <c:pt idx="44">
                  <c:v>21.428571428571427</c:v>
                </c:pt>
                <c:pt idx="45">
                  <c:v>23.571428571428573</c:v>
                </c:pt>
                <c:pt idx="46">
                  <c:v>24</c:v>
                </c:pt>
                <c:pt idx="47">
                  <c:v>23</c:v>
                </c:pt>
                <c:pt idx="48">
                  <c:v>24</c:v>
                </c:pt>
                <c:pt idx="49">
                  <c:v>24.571428571428573</c:v>
                </c:pt>
                <c:pt idx="50">
                  <c:v>22.714285714285715</c:v>
                </c:pt>
                <c:pt idx="51">
                  <c:v>22.714285714285715</c:v>
                </c:pt>
                <c:pt idx="52">
                  <c:v>20.285714285714285</c:v>
                </c:pt>
                <c:pt idx="53">
                  <c:v>18.428571428571427</c:v>
                </c:pt>
                <c:pt idx="54">
                  <c:v>20.428571428571427</c:v>
                </c:pt>
                <c:pt idx="55">
                  <c:v>19.857142857142858</c:v>
                </c:pt>
                <c:pt idx="56">
                  <c:v>20</c:v>
                </c:pt>
                <c:pt idx="57">
                  <c:v>20.714285714285715</c:v>
                </c:pt>
                <c:pt idx="58">
                  <c:v>20</c:v>
                </c:pt>
                <c:pt idx="59">
                  <c:v>19.571428571428573</c:v>
                </c:pt>
                <c:pt idx="60">
                  <c:v>20.142857142857142</c:v>
                </c:pt>
                <c:pt idx="61">
                  <c:v>17.714285714285715</c:v>
                </c:pt>
                <c:pt idx="62">
                  <c:v>17.285714285714285</c:v>
                </c:pt>
                <c:pt idx="63">
                  <c:v>17.142857142857142</c:v>
                </c:pt>
                <c:pt idx="64">
                  <c:v>17.142857142857142</c:v>
                </c:pt>
                <c:pt idx="65">
                  <c:v>17.428571428571427</c:v>
                </c:pt>
                <c:pt idx="66">
                  <c:v>17.428571428571427</c:v>
                </c:pt>
                <c:pt idx="67">
                  <c:v>17.142857142857142</c:v>
                </c:pt>
                <c:pt idx="68">
                  <c:v>18.142857142857142</c:v>
                </c:pt>
                <c:pt idx="69">
                  <c:v>17.857142857142858</c:v>
                </c:pt>
                <c:pt idx="70">
                  <c:v>16.714285714285715</c:v>
                </c:pt>
                <c:pt idx="71">
                  <c:v>17.142857142857142</c:v>
                </c:pt>
                <c:pt idx="72">
                  <c:v>17</c:v>
                </c:pt>
                <c:pt idx="73">
                  <c:v>16.714285714285715</c:v>
                </c:pt>
                <c:pt idx="74">
                  <c:v>18.285714285714285</c:v>
                </c:pt>
                <c:pt idx="75">
                  <c:v>19.857142857142858</c:v>
                </c:pt>
                <c:pt idx="76">
                  <c:v>20.428571428571427</c:v>
                </c:pt>
                <c:pt idx="77">
                  <c:v>21.142857142857142</c:v>
                </c:pt>
                <c:pt idx="78">
                  <c:v>21.285714285714285</c:v>
                </c:pt>
                <c:pt idx="79">
                  <c:v>21.285714285714285</c:v>
                </c:pt>
                <c:pt idx="80">
                  <c:v>20.714285714285715</c:v>
                </c:pt>
                <c:pt idx="81">
                  <c:v>19.857142857142858</c:v>
                </c:pt>
                <c:pt idx="82">
                  <c:v>17.714285714285715</c:v>
                </c:pt>
                <c:pt idx="83">
                  <c:v>17.142857142857142</c:v>
                </c:pt>
                <c:pt idx="84">
                  <c:v>18.571428571428573</c:v>
                </c:pt>
                <c:pt idx="85">
                  <c:v>17.857142857142858</c:v>
                </c:pt>
                <c:pt idx="86">
                  <c:v>16.714285714285715</c:v>
                </c:pt>
                <c:pt idx="87">
                  <c:v>18</c:v>
                </c:pt>
                <c:pt idx="88">
                  <c:v>18.142857142857142</c:v>
                </c:pt>
                <c:pt idx="89">
                  <c:v>18.142857142857142</c:v>
                </c:pt>
                <c:pt idx="90">
                  <c:v>18</c:v>
                </c:pt>
                <c:pt idx="91">
                  <c:v>16.285714285714285</c:v>
                </c:pt>
                <c:pt idx="92">
                  <c:v>15.857142857142858</c:v>
                </c:pt>
                <c:pt idx="93">
                  <c:v>14.714285714285714</c:v>
                </c:pt>
                <c:pt idx="94">
                  <c:v>13.285714285714286</c:v>
                </c:pt>
                <c:pt idx="95">
                  <c:v>12.142857142857142</c:v>
                </c:pt>
                <c:pt idx="96">
                  <c:v>11.857142857142858</c:v>
                </c:pt>
                <c:pt idx="97">
                  <c:v>12.714285714285714</c:v>
                </c:pt>
                <c:pt idx="98">
                  <c:v>13.285714285714286</c:v>
                </c:pt>
                <c:pt idx="99">
                  <c:v>13.857142857142858</c:v>
                </c:pt>
                <c:pt idx="100">
                  <c:v>17.142857142857142</c:v>
                </c:pt>
                <c:pt idx="101">
                  <c:v>18</c:v>
                </c:pt>
                <c:pt idx="102">
                  <c:v>18.142857142857142</c:v>
                </c:pt>
                <c:pt idx="103">
                  <c:v>18.285714285714285</c:v>
                </c:pt>
                <c:pt idx="104">
                  <c:v>17.571428571428573</c:v>
                </c:pt>
                <c:pt idx="105">
                  <c:v>17.285714285714285</c:v>
                </c:pt>
                <c:pt idx="106">
                  <c:v>19</c:v>
                </c:pt>
                <c:pt idx="107">
                  <c:v>16.571428571428573</c:v>
                </c:pt>
                <c:pt idx="108">
                  <c:v>15.428571428571429</c:v>
                </c:pt>
                <c:pt idx="109">
                  <c:v>14.142857142857142</c:v>
                </c:pt>
                <c:pt idx="110">
                  <c:v>12.571428571428571</c:v>
                </c:pt>
                <c:pt idx="111">
                  <c:v>10.857142857142858</c:v>
                </c:pt>
                <c:pt idx="112">
                  <c:v>9.7142857142857135</c:v>
                </c:pt>
                <c:pt idx="113">
                  <c:v>7</c:v>
                </c:pt>
                <c:pt idx="114">
                  <c:v>7.8571428571428568</c:v>
                </c:pt>
                <c:pt idx="115">
                  <c:v>9.1428571428571423</c:v>
                </c:pt>
                <c:pt idx="116">
                  <c:v>11</c:v>
                </c:pt>
                <c:pt idx="117">
                  <c:v>12</c:v>
                </c:pt>
                <c:pt idx="118">
                  <c:v>14</c:v>
                </c:pt>
                <c:pt idx="119">
                  <c:v>16.428571428571427</c:v>
                </c:pt>
                <c:pt idx="120">
                  <c:v>18.142857142857142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3DA-47F2-9B72-3A7669A6F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(Excl. Monthly Rens, Annualised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NBREN'!$B$6</c:f>
              <c:strCache>
                <c:ptCount val="1"/>
                <c:pt idx="0">
                  <c:v>NB NWP (Boom)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NBREN'!$B$7:$B$127</c:f>
              <c:numCache>
                <c:formatCode>#,##0</c:formatCode>
                <c:ptCount val="121"/>
                <c:pt idx="0">
                  <c:v>119840.99749979001</c:v>
                </c:pt>
                <c:pt idx="1">
                  <c:v>166619.55821401995</c:v>
                </c:pt>
                <c:pt idx="2">
                  <c:v>111929.56571413</c:v>
                </c:pt>
                <c:pt idx="3">
                  <c:v>69759.585000060004</c:v>
                </c:pt>
                <c:pt idx="4">
                  <c:v>98574.780357270007</c:v>
                </c:pt>
                <c:pt idx="5">
                  <c:v>99637.547499759996</c:v>
                </c:pt>
                <c:pt idx="6">
                  <c:v>106069.91285723998</c:v>
                </c:pt>
                <c:pt idx="7">
                  <c:v>126215.16928581001</c:v>
                </c:pt>
                <c:pt idx="8">
                  <c:v>165132.41535706999</c:v>
                </c:pt>
                <c:pt idx="9">
                  <c:v>113993.96107155002</c:v>
                </c:pt>
                <c:pt idx="10">
                  <c:v>92447.108214100008</c:v>
                </c:pt>
                <c:pt idx="11">
                  <c:v>161303.28821386001</c:v>
                </c:pt>
                <c:pt idx="12">
                  <c:v>137123.78821423999</c:v>
                </c:pt>
                <c:pt idx="13">
                  <c:v>150947.41571427998</c:v>
                </c:pt>
                <c:pt idx="14">
                  <c:v>216844.72142844001</c:v>
                </c:pt>
                <c:pt idx="15">
                  <c:v>147568.23749999001</c:v>
                </c:pt>
                <c:pt idx="16">
                  <c:v>118463.16464272002</c:v>
                </c:pt>
                <c:pt idx="17">
                  <c:v>104832.73928589</c:v>
                </c:pt>
                <c:pt idx="18">
                  <c:v>125344.83535692</c:v>
                </c:pt>
                <c:pt idx="19">
                  <c:v>119547.87071434999</c:v>
                </c:pt>
                <c:pt idx="20">
                  <c:v>107053.83285720999</c:v>
                </c:pt>
                <c:pt idx="21">
                  <c:v>121097.51392849001</c:v>
                </c:pt>
                <c:pt idx="22">
                  <c:v>135306.07571419998</c:v>
                </c:pt>
                <c:pt idx="23">
                  <c:v>136642.81535721998</c:v>
                </c:pt>
                <c:pt idx="24">
                  <c:v>76920.507142810005</c:v>
                </c:pt>
                <c:pt idx="25">
                  <c:v>130950.49571434999</c:v>
                </c:pt>
                <c:pt idx="26">
                  <c:v>100542.96571407003</c:v>
                </c:pt>
                <c:pt idx="27">
                  <c:v>108404.79892875999</c:v>
                </c:pt>
                <c:pt idx="28">
                  <c:v>114518.19178569</c:v>
                </c:pt>
                <c:pt idx="29">
                  <c:v>139599.61035700998</c:v>
                </c:pt>
                <c:pt idx="30">
                  <c:v>92304.438571360006</c:v>
                </c:pt>
                <c:pt idx="31">
                  <c:v>78216.283571669992</c:v>
                </c:pt>
                <c:pt idx="32">
                  <c:v>110586.00071430003</c:v>
                </c:pt>
                <c:pt idx="33">
                  <c:v>110498.49285732</c:v>
                </c:pt>
                <c:pt idx="34">
                  <c:v>90697.453571260019</c:v>
                </c:pt>
                <c:pt idx="35">
                  <c:v>120462.61785716002</c:v>
                </c:pt>
                <c:pt idx="36">
                  <c:v>157355.14428566</c:v>
                </c:pt>
                <c:pt idx="37">
                  <c:v>102791.69357154</c:v>
                </c:pt>
                <c:pt idx="38">
                  <c:v>106672.42464301999</c:v>
                </c:pt>
                <c:pt idx="39">
                  <c:v>105531.38178589997</c:v>
                </c:pt>
                <c:pt idx="40">
                  <c:v>104859.47928590997</c:v>
                </c:pt>
                <c:pt idx="41">
                  <c:v>128276.78107127002</c:v>
                </c:pt>
                <c:pt idx="42">
                  <c:v>106337.22071449002</c:v>
                </c:pt>
                <c:pt idx="43">
                  <c:v>183287.32107093002</c:v>
                </c:pt>
                <c:pt idx="44">
                  <c:v>110263.39071440001</c:v>
                </c:pt>
                <c:pt idx="45">
                  <c:v>155000.05035756997</c:v>
                </c:pt>
                <c:pt idx="46">
                  <c:v>118144.72571411</c:v>
                </c:pt>
                <c:pt idx="47">
                  <c:v>85416.899999989997</c:v>
                </c:pt>
                <c:pt idx="48">
                  <c:v>103381.70392826998</c:v>
                </c:pt>
                <c:pt idx="49">
                  <c:v>108729.66392865001</c:v>
                </c:pt>
                <c:pt idx="50">
                  <c:v>131210.50857171</c:v>
                </c:pt>
                <c:pt idx="51">
                  <c:v>123697.97857145999</c:v>
                </c:pt>
                <c:pt idx="52">
                  <c:v>64659.334642909998</c:v>
                </c:pt>
                <c:pt idx="53">
                  <c:v>117331.53500023999</c:v>
                </c:pt>
                <c:pt idx="54">
                  <c:v>115305.53142877002</c:v>
                </c:pt>
                <c:pt idx="55">
                  <c:v>86227.501785620014</c:v>
                </c:pt>
                <c:pt idx="56">
                  <c:v>116686.274643</c:v>
                </c:pt>
                <c:pt idx="57">
                  <c:v>135104.24464267</c:v>
                </c:pt>
                <c:pt idx="58">
                  <c:v>93576.400714449977</c:v>
                </c:pt>
                <c:pt idx="59">
                  <c:v>68969.024285899999</c:v>
                </c:pt>
                <c:pt idx="60">
                  <c:v>119435.52499978001</c:v>
                </c:pt>
                <c:pt idx="61">
                  <c:v>97134.763214459977</c:v>
                </c:pt>
                <c:pt idx="62">
                  <c:v>96293.000714509995</c:v>
                </c:pt>
                <c:pt idx="63">
                  <c:v>105379.11607166</c:v>
                </c:pt>
                <c:pt idx="64">
                  <c:v>113384.74107153999</c:v>
                </c:pt>
                <c:pt idx="65">
                  <c:v>105588.51178557999</c:v>
                </c:pt>
                <c:pt idx="66">
                  <c:v>70343.853214319999</c:v>
                </c:pt>
                <c:pt idx="67">
                  <c:v>118457.40607144</c:v>
                </c:pt>
                <c:pt idx="68">
                  <c:v>94658.784642900006</c:v>
                </c:pt>
                <c:pt idx="69">
                  <c:v>130200.78821443002</c:v>
                </c:pt>
                <c:pt idx="70">
                  <c:v>117687.01999968001</c:v>
                </c:pt>
                <c:pt idx="71">
                  <c:v>141245.63964301001</c:v>
                </c:pt>
                <c:pt idx="72">
                  <c:v>102937.77678553999</c:v>
                </c:pt>
                <c:pt idx="73">
                  <c:v>93051.45392860999</c:v>
                </c:pt>
                <c:pt idx="74">
                  <c:v>164225.79178591</c:v>
                </c:pt>
                <c:pt idx="75">
                  <c:v>198092.07107124</c:v>
                </c:pt>
                <c:pt idx="76">
                  <c:v>99683.003928680031</c:v>
                </c:pt>
                <c:pt idx="77">
                  <c:v>102466.29535707002</c:v>
                </c:pt>
                <c:pt idx="78">
                  <c:v>123982.25321407002</c:v>
                </c:pt>
                <c:pt idx="79">
                  <c:v>126642.60750007001</c:v>
                </c:pt>
                <c:pt idx="80">
                  <c:v>94315.512142710009</c:v>
                </c:pt>
                <c:pt idx="81">
                  <c:v>132446.05785715999</c:v>
                </c:pt>
                <c:pt idx="82">
                  <c:v>104506.61750003</c:v>
                </c:pt>
                <c:pt idx="83">
                  <c:v>93693.092500159997</c:v>
                </c:pt>
                <c:pt idx="84">
                  <c:v>105622.85678566998</c:v>
                </c:pt>
                <c:pt idx="85">
                  <c:v>143308.21000025998</c:v>
                </c:pt>
                <c:pt idx="86">
                  <c:v>85363.954999950001</c:v>
                </c:pt>
                <c:pt idx="87">
                  <c:v>51061.117499989996</c:v>
                </c:pt>
                <c:pt idx="88">
                  <c:v>126880.56035704</c:v>
                </c:pt>
                <c:pt idx="89">
                  <c:v>114042.01571440001</c:v>
                </c:pt>
                <c:pt idx="90">
                  <c:v>83029.188928440009</c:v>
                </c:pt>
                <c:pt idx="91">
                  <c:v>80108.92071435001</c:v>
                </c:pt>
                <c:pt idx="92">
                  <c:v>134368.41071465999</c:v>
                </c:pt>
                <c:pt idx="93">
                  <c:v>81707.254642689993</c:v>
                </c:pt>
                <c:pt idx="94">
                  <c:v>60849.764285670004</c:v>
                </c:pt>
                <c:pt idx="95">
                  <c:v>92558.576785729994</c:v>
                </c:pt>
                <c:pt idx="96">
                  <c:v>107833.61142849999</c:v>
                </c:pt>
                <c:pt idx="97">
                  <c:v>89614.760714360018</c:v>
                </c:pt>
                <c:pt idx="98">
                  <c:v>106268.52107124001</c:v>
                </c:pt>
                <c:pt idx="99">
                  <c:v>146408.03999989998</c:v>
                </c:pt>
                <c:pt idx="100">
                  <c:v>84156.61999983</c:v>
                </c:pt>
                <c:pt idx="101">
                  <c:v>63645.421785660001</c:v>
                </c:pt>
                <c:pt idx="102">
                  <c:v>111587.31857148002</c:v>
                </c:pt>
                <c:pt idx="103">
                  <c:v>92178.549285779998</c:v>
                </c:pt>
                <c:pt idx="104">
                  <c:v>86498.505357360002</c:v>
                </c:pt>
                <c:pt idx="105">
                  <c:v>101732.92785691998</c:v>
                </c:pt>
                <c:pt idx="106">
                  <c:v>189075.21357150003</c:v>
                </c:pt>
                <c:pt idx="107">
                  <c:v>85874.027142880004</c:v>
                </c:pt>
                <c:pt idx="108">
                  <c:v>88374.063928549993</c:v>
                </c:pt>
                <c:pt idx="109">
                  <c:v>126954.22785700997</c:v>
                </c:pt>
                <c:pt idx="110">
                  <c:v>88133.919999580015</c:v>
                </c:pt>
                <c:pt idx="111">
                  <c:v>83067.806071629995</c:v>
                </c:pt>
                <c:pt idx="112">
                  <c:v>83878.162857019997</c:v>
                </c:pt>
                <c:pt idx="113">
                  <c:v>116521.07035713998</c:v>
                </c:pt>
                <c:pt idx="114">
                  <c:v>88490.233214540014</c:v>
                </c:pt>
                <c:pt idx="115">
                  <c:v>66041.978928669996</c:v>
                </c:pt>
                <c:pt idx="116">
                  <c:v>115053.48178573002</c:v>
                </c:pt>
                <c:pt idx="117">
                  <c:v>102464.41107163002</c:v>
                </c:pt>
                <c:pt idx="118">
                  <c:v>84630.524999929999</c:v>
                </c:pt>
                <c:pt idx="119">
                  <c:v>87917.486785520014</c:v>
                </c:pt>
                <c:pt idx="120">
                  <c:v>128647.13785702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B40-4A01-83D7-58D794CFB699}"/>
            </c:ext>
          </c:extLst>
        </c:ser>
        <c:ser>
          <c:idx val="5"/>
          <c:order val="3"/>
          <c:tx>
            <c:strRef>
              <c:f>'NWP NBREN'!$E$6</c:f>
              <c:strCache>
                <c:ptCount val="1"/>
                <c:pt idx="0">
                  <c:v>RN NWP (Boom)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NBREN'!$E$7:$E$127</c:f>
              <c:numCache>
                <c:formatCode>#,##0</c:formatCode>
                <c:ptCount val="121"/>
                <c:pt idx="0">
                  <c:v>26306.37464288</c:v>
                </c:pt>
                <c:pt idx="1">
                  <c:v>22368.647499999999</c:v>
                </c:pt>
                <c:pt idx="2">
                  <c:v>36876.095714310002</c:v>
                </c:pt>
                <c:pt idx="3">
                  <c:v>31330.86321431</c:v>
                </c:pt>
                <c:pt idx="4">
                  <c:v>25836.637857140006</c:v>
                </c:pt>
                <c:pt idx="5">
                  <c:v>27317.447857070001</c:v>
                </c:pt>
                <c:pt idx="6">
                  <c:v>17359.941071329999</c:v>
                </c:pt>
                <c:pt idx="7">
                  <c:v>34448.514999940002</c:v>
                </c:pt>
                <c:pt idx="8">
                  <c:v>40337.138571509997</c:v>
                </c:pt>
                <c:pt idx="9">
                  <c:v>31324.962142820001</c:v>
                </c:pt>
                <c:pt idx="10">
                  <c:v>21472.983214289998</c:v>
                </c:pt>
                <c:pt idx="11">
                  <c:v>33791.105714360005</c:v>
                </c:pt>
                <c:pt idx="12">
                  <c:v>21362.683214280001</c:v>
                </c:pt>
                <c:pt idx="13">
                  <c:v>38540.507142980001</c:v>
                </c:pt>
                <c:pt idx="14">
                  <c:v>57577.097142890001</c:v>
                </c:pt>
                <c:pt idx="15">
                  <c:v>22490.713214209998</c:v>
                </c:pt>
                <c:pt idx="16">
                  <c:v>30156.08535723</c:v>
                </c:pt>
                <c:pt idx="17">
                  <c:v>35622.579642790006</c:v>
                </c:pt>
                <c:pt idx="18">
                  <c:v>26572.44321428</c:v>
                </c:pt>
                <c:pt idx="19">
                  <c:v>28976.578214359997</c:v>
                </c:pt>
                <c:pt idx="20">
                  <c:v>26431.39892869</c:v>
                </c:pt>
                <c:pt idx="21">
                  <c:v>1331.3610713999999</c:v>
                </c:pt>
                <c:pt idx="22">
                  <c:v>25577.247499990001</c:v>
                </c:pt>
                <c:pt idx="23">
                  <c:v>42494.253571510002</c:v>
                </c:pt>
                <c:pt idx="24">
                  <c:v>20792.17285712</c:v>
                </c:pt>
                <c:pt idx="25">
                  <c:v>22926.764285740002</c:v>
                </c:pt>
                <c:pt idx="26">
                  <c:v>29409.236071299998</c:v>
                </c:pt>
                <c:pt idx="27">
                  <c:v>19677.599285740002</c:v>
                </c:pt>
                <c:pt idx="28">
                  <c:v>40018.752499929986</c:v>
                </c:pt>
                <c:pt idx="29">
                  <c:v>21460.276428619996</c:v>
                </c:pt>
                <c:pt idx="30">
                  <c:v>32540.667142760001</c:v>
                </c:pt>
                <c:pt idx="31">
                  <c:v>23275.642857300001</c:v>
                </c:pt>
                <c:pt idx="32">
                  <c:v>21559.331785809998</c:v>
                </c:pt>
                <c:pt idx="33">
                  <c:v>28021.812499989999</c:v>
                </c:pt>
                <c:pt idx="34">
                  <c:v>32244.711071349997</c:v>
                </c:pt>
                <c:pt idx="35">
                  <c:v>28960.42428548</c:v>
                </c:pt>
                <c:pt idx="36">
                  <c:v>26380.91642854</c:v>
                </c:pt>
                <c:pt idx="37">
                  <c:v>43511.526428559999</c:v>
                </c:pt>
                <c:pt idx="38">
                  <c:v>29990.436428540001</c:v>
                </c:pt>
                <c:pt idx="39">
                  <c:v>26559.19000011</c:v>
                </c:pt>
                <c:pt idx="40">
                  <c:v>22193.34321431</c:v>
                </c:pt>
                <c:pt idx="41">
                  <c:v>26042.268571410001</c:v>
                </c:pt>
                <c:pt idx="42">
                  <c:v>12943.41321425</c:v>
                </c:pt>
                <c:pt idx="43">
                  <c:v>27264.784642910003</c:v>
                </c:pt>
                <c:pt idx="44">
                  <c:v>30807.481428629999</c:v>
                </c:pt>
                <c:pt idx="45">
                  <c:v>44494.702857020005</c:v>
                </c:pt>
                <c:pt idx="46">
                  <c:v>30459.99321434</c:v>
                </c:pt>
                <c:pt idx="47">
                  <c:v>29092.768928769998</c:v>
                </c:pt>
                <c:pt idx="48">
                  <c:v>24682.494642860001</c:v>
                </c:pt>
                <c:pt idx="49">
                  <c:v>23057.01571431</c:v>
                </c:pt>
                <c:pt idx="50">
                  <c:v>13875.84214289</c:v>
                </c:pt>
                <c:pt idx="51">
                  <c:v>35547.312857209996</c:v>
                </c:pt>
                <c:pt idx="52">
                  <c:v>24812.290357229998</c:v>
                </c:pt>
                <c:pt idx="53">
                  <c:v>21085.279285740002</c:v>
                </c:pt>
                <c:pt idx="54">
                  <c:v>41163.778214369995</c:v>
                </c:pt>
                <c:pt idx="55">
                  <c:v>22135.880000099998</c:v>
                </c:pt>
                <c:pt idx="56">
                  <c:v>19598.402499969998</c:v>
                </c:pt>
                <c:pt idx="57">
                  <c:v>18173.816785809999</c:v>
                </c:pt>
                <c:pt idx="58">
                  <c:v>25505.21821427</c:v>
                </c:pt>
                <c:pt idx="59">
                  <c:v>23976.442857170001</c:v>
                </c:pt>
                <c:pt idx="60">
                  <c:v>13405.500714270001</c:v>
                </c:pt>
                <c:pt idx="61">
                  <c:v>20796.80285724</c:v>
                </c:pt>
                <c:pt idx="62">
                  <c:v>20012.263928619999</c:v>
                </c:pt>
                <c:pt idx="63">
                  <c:v>21181.803928580001</c:v>
                </c:pt>
                <c:pt idx="64">
                  <c:v>18891.349999869999</c:v>
                </c:pt>
                <c:pt idx="65">
                  <c:v>26788.384285730001</c:v>
                </c:pt>
                <c:pt idx="66">
                  <c:v>20927.903214299997</c:v>
                </c:pt>
                <c:pt idx="67">
                  <c:v>17919.244285780002</c:v>
                </c:pt>
                <c:pt idx="68">
                  <c:v>25521.809285700001</c:v>
                </c:pt>
                <c:pt idx="69">
                  <c:v>16897.74178579</c:v>
                </c:pt>
                <c:pt idx="70">
                  <c:v>14767.724285709999</c:v>
                </c:pt>
                <c:pt idx="71">
                  <c:v>19575.264642840004</c:v>
                </c:pt>
                <c:pt idx="72">
                  <c:v>20472.877857209998</c:v>
                </c:pt>
                <c:pt idx="73">
                  <c:v>16503.771428520002</c:v>
                </c:pt>
                <c:pt idx="74">
                  <c:v>25657.582142989995</c:v>
                </c:pt>
                <c:pt idx="75">
                  <c:v>39866.21035727</c:v>
                </c:pt>
                <c:pt idx="76">
                  <c:v>17670.90142858</c:v>
                </c:pt>
                <c:pt idx="77">
                  <c:v>24452.136071500001</c:v>
                </c:pt>
                <c:pt idx="78">
                  <c:v>24445.336428549996</c:v>
                </c:pt>
                <c:pt idx="79">
                  <c:v>31793.155357210006</c:v>
                </c:pt>
                <c:pt idx="80">
                  <c:v>15704.307857170001</c:v>
                </c:pt>
                <c:pt idx="81">
                  <c:v>24540.283214330004</c:v>
                </c:pt>
                <c:pt idx="82">
                  <c:v>20825.872142910001</c:v>
                </c:pt>
                <c:pt idx="83">
                  <c:v>16240.450714360002</c:v>
                </c:pt>
                <c:pt idx="84">
                  <c:v>27445.083928560001</c:v>
                </c:pt>
                <c:pt idx="85">
                  <c:v>20370.183928579998</c:v>
                </c:pt>
                <c:pt idx="86">
                  <c:v>22917.438928559997</c:v>
                </c:pt>
                <c:pt idx="87">
                  <c:v>24752.452500029998</c:v>
                </c:pt>
                <c:pt idx="88">
                  <c:v>20306.566785800002</c:v>
                </c:pt>
                <c:pt idx="89">
                  <c:v>15634.378571400001</c:v>
                </c:pt>
                <c:pt idx="90">
                  <c:v>14598.07285721</c:v>
                </c:pt>
                <c:pt idx="91">
                  <c:v>13677.34178558</c:v>
                </c:pt>
                <c:pt idx="92">
                  <c:v>8782.1921428200003</c:v>
                </c:pt>
                <c:pt idx="93">
                  <c:v>12932.52678581</c:v>
                </c:pt>
                <c:pt idx="94">
                  <c:v>13043.206428649999</c:v>
                </c:pt>
                <c:pt idx="95">
                  <c:v>12144.239642830002</c:v>
                </c:pt>
                <c:pt idx="96">
                  <c:v>19547.730714289999</c:v>
                </c:pt>
                <c:pt idx="97">
                  <c:v>20799.338214310003</c:v>
                </c:pt>
                <c:pt idx="98">
                  <c:v>21677.522499999999</c:v>
                </c:pt>
                <c:pt idx="99">
                  <c:v>21484.79714278</c:v>
                </c:pt>
                <c:pt idx="100">
                  <c:v>22584.963214279996</c:v>
                </c:pt>
                <c:pt idx="101">
                  <c:v>18215.77535729</c:v>
                </c:pt>
                <c:pt idx="102">
                  <c:v>21788.062857129997</c:v>
                </c:pt>
                <c:pt idx="103">
                  <c:v>13235.47999994</c:v>
                </c:pt>
                <c:pt idx="104">
                  <c:v>14354.922857090001</c:v>
                </c:pt>
                <c:pt idx="105">
                  <c:v>18216.924642730002</c:v>
                </c:pt>
                <c:pt idx="106">
                  <c:v>33902.534285779999</c:v>
                </c:pt>
                <c:pt idx="107">
                  <c:v>15162.512142739999</c:v>
                </c:pt>
                <c:pt idx="108">
                  <c:v>14418.18964289</c:v>
                </c:pt>
                <c:pt idx="109">
                  <c:v>5632.08571433</c:v>
                </c:pt>
                <c:pt idx="110">
                  <c:v>7040.6692856799991</c:v>
                </c:pt>
                <c:pt idx="111">
                  <c:v>878.86500000000001</c:v>
                </c:pt>
                <c:pt idx="112">
                  <c:v>9394.3900000699996</c:v>
                </c:pt>
                <c:pt idx="113">
                  <c:v>15621.133571410001</c:v>
                </c:pt>
                <c:pt idx="114">
                  <c:v>16298.072142789999</c:v>
                </c:pt>
                <c:pt idx="115">
                  <c:v>28065.702499930001</c:v>
                </c:pt>
                <c:pt idx="116">
                  <c:v>17665.269642889998</c:v>
                </c:pt>
                <c:pt idx="117">
                  <c:v>16669.211785729996</c:v>
                </c:pt>
                <c:pt idx="118">
                  <c:v>18781.310714269999</c:v>
                </c:pt>
                <c:pt idx="119">
                  <c:v>31862.161785600001</c:v>
                </c:pt>
                <c:pt idx="120">
                  <c:v>24329.690714200002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B40-4A01-83D7-58D794CFB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NBREN'!$C$6</c:f>
              <c:strCache>
                <c:ptCount val="1"/>
                <c:pt idx="0">
                  <c:v>NB NWP - 7 Day Average (Boom)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NBREN'!$C$7:$C$127</c:f>
              <c:numCache>
                <c:formatCode>#,##0</c:formatCode>
                <c:ptCount val="121"/>
                <c:pt idx="6">
                  <c:v>110347.4210203243</c:v>
                </c:pt>
                <c:pt idx="7">
                  <c:v>111258.01698975571</c:v>
                </c:pt>
                <c:pt idx="8">
                  <c:v>111045.56801019143</c:v>
                </c:pt>
                <c:pt idx="9">
                  <c:v>111340.48163268001</c:v>
                </c:pt>
                <c:pt idx="10">
                  <c:v>114581.55637754287</c:v>
                </c:pt>
                <c:pt idx="11">
                  <c:v>123542.77178562713</c:v>
                </c:pt>
                <c:pt idx="12">
                  <c:v>128897.94903055286</c:v>
                </c:pt>
                <c:pt idx="13">
                  <c:v>135309.02086727286</c:v>
                </c:pt>
                <c:pt idx="14">
                  <c:v>148256.09974479143</c:v>
                </c:pt>
                <c:pt idx="15">
                  <c:v>145746.93147949429</c:v>
                </c:pt>
                <c:pt idx="16">
                  <c:v>146385.38913251858</c:v>
                </c:pt>
                <c:pt idx="17">
                  <c:v>148154.76499991716</c:v>
                </c:pt>
                <c:pt idx="18">
                  <c:v>143017.84316321142</c:v>
                </c:pt>
                <c:pt idx="19">
                  <c:v>140506.99780608428</c:v>
                </c:pt>
                <c:pt idx="20">
                  <c:v>134236.48596936002</c:v>
                </c:pt>
                <c:pt idx="21">
                  <c:v>120558.31346936715</c:v>
                </c:pt>
                <c:pt idx="22">
                  <c:v>118806.57607139714</c:v>
                </c:pt>
                <c:pt idx="23">
                  <c:v>121403.66903061142</c:v>
                </c:pt>
                <c:pt idx="24">
                  <c:v>117416.2072958857</c:v>
                </c:pt>
                <c:pt idx="25">
                  <c:v>118217.01591837571</c:v>
                </c:pt>
                <c:pt idx="26">
                  <c:v>115502.02948976429</c:v>
                </c:pt>
                <c:pt idx="27">
                  <c:v>115695.02464284285</c:v>
                </c:pt>
                <c:pt idx="28">
                  <c:v>114755.12147958572</c:v>
                </c:pt>
                <c:pt idx="29">
                  <c:v>115368.48357141569</c:v>
                </c:pt>
                <c:pt idx="30">
                  <c:v>109034.42974486428</c:v>
                </c:pt>
                <c:pt idx="31">
                  <c:v>109219.54066327286</c:v>
                </c:pt>
                <c:pt idx="32">
                  <c:v>106310.32709183714</c:v>
                </c:pt>
                <c:pt idx="33">
                  <c:v>107732.54525515856</c:v>
                </c:pt>
                <c:pt idx="34">
                  <c:v>105202.92448980141</c:v>
                </c:pt>
                <c:pt idx="35">
                  <c:v>106052.12821429715</c:v>
                </c:pt>
                <c:pt idx="36">
                  <c:v>108588.63306124715</c:v>
                </c:pt>
                <c:pt idx="37">
                  <c:v>110086.81234698716</c:v>
                </c:pt>
                <c:pt idx="38">
                  <c:v>114151.97535718001</c:v>
                </c:pt>
                <c:pt idx="39">
                  <c:v>113429.88693883715</c:v>
                </c:pt>
                <c:pt idx="40">
                  <c:v>112624.31357149284</c:v>
                </c:pt>
                <c:pt idx="41">
                  <c:v>117992.78892863714</c:v>
                </c:pt>
                <c:pt idx="42">
                  <c:v>115974.87505111285</c:v>
                </c:pt>
                <c:pt idx="43">
                  <c:v>119679.47173472286</c:v>
                </c:pt>
                <c:pt idx="44">
                  <c:v>120746.8570408457</c:v>
                </c:pt>
                <c:pt idx="45">
                  <c:v>127650.80357149569</c:v>
                </c:pt>
                <c:pt idx="46">
                  <c:v>129452.70984695425</c:v>
                </c:pt>
                <c:pt idx="47">
                  <c:v>126675.19852039427</c:v>
                </c:pt>
                <c:pt idx="48">
                  <c:v>123118.75892853714</c:v>
                </c:pt>
                <c:pt idx="49">
                  <c:v>123460.53653056</c:v>
                </c:pt>
                <c:pt idx="50">
                  <c:v>116020.99188781428</c:v>
                </c:pt>
                <c:pt idx="51">
                  <c:v>117940.21872453713</c:v>
                </c:pt>
                <c:pt idx="52">
                  <c:v>105034.40219387144</c:v>
                </c:pt>
                <c:pt idx="53">
                  <c:v>104918.23209188999</c:v>
                </c:pt>
                <c:pt idx="54">
                  <c:v>109188.03658171571</c:v>
                </c:pt>
                <c:pt idx="55">
                  <c:v>106737.43627562285</c:v>
                </c:pt>
                <c:pt idx="56">
                  <c:v>107874.09494910143</c:v>
                </c:pt>
                <c:pt idx="57">
                  <c:v>108430.34295923858</c:v>
                </c:pt>
                <c:pt idx="58">
                  <c:v>104127.26040823713</c:v>
                </c:pt>
                <c:pt idx="59">
                  <c:v>104742.93035723572</c:v>
                </c:pt>
                <c:pt idx="60">
                  <c:v>105043.50035717001</c:v>
                </c:pt>
                <c:pt idx="61">
                  <c:v>102447.67632655428</c:v>
                </c:pt>
                <c:pt idx="62">
                  <c:v>103885.60474496715</c:v>
                </c:pt>
                <c:pt idx="63">
                  <c:v>102270.29637763285</c:v>
                </c:pt>
                <c:pt idx="64">
                  <c:v>99167.510153185707</c:v>
                </c:pt>
                <c:pt idx="65">
                  <c:v>100883.52602048998</c:v>
                </c:pt>
                <c:pt idx="66">
                  <c:v>101079.93015312143</c:v>
                </c:pt>
                <c:pt idx="67">
                  <c:v>100940.19887764427</c:v>
                </c:pt>
                <c:pt idx="68">
                  <c:v>100586.4876531357</c:v>
                </c:pt>
                <c:pt idx="69">
                  <c:v>105430.45729598142</c:v>
                </c:pt>
                <c:pt idx="70">
                  <c:v>107188.72928569857</c:v>
                </c:pt>
                <c:pt idx="71">
                  <c:v>111168.85765305143</c:v>
                </c:pt>
                <c:pt idx="72">
                  <c:v>110790.18122447429</c:v>
                </c:pt>
                <c:pt idx="73">
                  <c:v>114034.12418365855</c:v>
                </c:pt>
                <c:pt idx="74">
                  <c:v>120572.46500001145</c:v>
                </c:pt>
                <c:pt idx="75">
                  <c:v>135348.64877548857</c:v>
                </c:pt>
                <c:pt idx="76">
                  <c:v>130988.96530609571</c:v>
                </c:pt>
                <c:pt idx="77">
                  <c:v>128814.57607143717</c:v>
                </c:pt>
                <c:pt idx="78">
                  <c:v>126348.37801015998</c:v>
                </c:pt>
                <c:pt idx="79">
                  <c:v>129734.78239795</c:v>
                </c:pt>
                <c:pt idx="80">
                  <c:v>129915.36214282144</c:v>
                </c:pt>
                <c:pt idx="81">
                  <c:v>125375.40015300001</c:v>
                </c:pt>
                <c:pt idx="82">
                  <c:v>112006.04964282714</c:v>
                </c:pt>
                <c:pt idx="83">
                  <c:v>111150.34801018143</c:v>
                </c:pt>
                <c:pt idx="84">
                  <c:v>111601.28535712427</c:v>
                </c:pt>
                <c:pt idx="85">
                  <c:v>114362.13632658</c:v>
                </c:pt>
                <c:pt idx="86">
                  <c:v>108465.18596942001</c:v>
                </c:pt>
                <c:pt idx="87">
                  <c:v>102285.9867347457</c:v>
                </c:pt>
                <c:pt idx="88">
                  <c:v>101490.91566329999</c:v>
                </c:pt>
                <c:pt idx="89">
                  <c:v>102853.11540820998</c:v>
                </c:pt>
                <c:pt idx="90">
                  <c:v>101329.70061224999</c:v>
                </c:pt>
                <c:pt idx="91">
                  <c:v>97684.852602061423</c:v>
                </c:pt>
                <c:pt idx="92">
                  <c:v>96407.73841840426</c:v>
                </c:pt>
                <c:pt idx="93">
                  <c:v>95885.352653081427</c:v>
                </c:pt>
                <c:pt idx="94">
                  <c:v>97283.730765321423</c:v>
                </c:pt>
                <c:pt idx="95">
                  <c:v>92380.590255134273</c:v>
                </c:pt>
                <c:pt idx="96">
                  <c:v>91493.67535714859</c:v>
                </c:pt>
                <c:pt idx="97">
                  <c:v>92434.471326565719</c:v>
                </c:pt>
                <c:pt idx="98">
                  <c:v>96171.557091835726</c:v>
                </c:pt>
                <c:pt idx="99">
                  <c:v>97891.504132584276</c:v>
                </c:pt>
                <c:pt idx="100">
                  <c:v>98241.413469318577</c:v>
                </c:pt>
                <c:pt idx="101">
                  <c:v>98640.793112174288</c:v>
                </c:pt>
                <c:pt idx="102">
                  <c:v>101359.18479585285</c:v>
                </c:pt>
                <c:pt idx="103">
                  <c:v>99122.747346892851</c:v>
                </c:pt>
                <c:pt idx="104">
                  <c:v>98677.568010178555</c:v>
                </c:pt>
                <c:pt idx="105">
                  <c:v>98029.626122418573</c:v>
                </c:pt>
                <c:pt idx="106">
                  <c:v>104124.93663264715</c:v>
                </c:pt>
                <c:pt idx="107">
                  <c:v>104370.28051022573</c:v>
                </c:pt>
                <c:pt idx="108">
                  <c:v>107902.94367349571</c:v>
                </c:pt>
                <c:pt idx="109">
                  <c:v>110098.21642857142</c:v>
                </c:pt>
                <c:pt idx="110">
                  <c:v>109520.41224482856</c:v>
                </c:pt>
                <c:pt idx="111">
                  <c:v>109030.31234686714</c:v>
                </c:pt>
                <c:pt idx="112">
                  <c:v>106479.63163259572</c:v>
                </c:pt>
                <c:pt idx="113">
                  <c:v>96114.754030544282</c:v>
                </c:pt>
                <c:pt idx="114">
                  <c:v>96488.497755067146</c:v>
                </c:pt>
                <c:pt idx="115">
                  <c:v>93298.199897941435</c:v>
                </c:pt>
                <c:pt idx="116">
                  <c:v>91598.093316329992</c:v>
                </c:pt>
                <c:pt idx="117">
                  <c:v>93645.306326622842</c:v>
                </c:pt>
                <c:pt idx="118">
                  <c:v>93868.551887808571</c:v>
                </c:pt>
                <c:pt idx="119">
                  <c:v>94445.598163308576</c:v>
                </c:pt>
                <c:pt idx="120">
                  <c:v>96177.893520434285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B40-4A01-83D7-58D794CFB699}"/>
            </c:ext>
          </c:extLst>
        </c:ser>
        <c:ser>
          <c:idx val="3"/>
          <c:order val="4"/>
          <c:tx>
            <c:strRef>
              <c:f>'NWP NBREN'!$F$6</c:f>
              <c:strCache>
                <c:ptCount val="1"/>
                <c:pt idx="0">
                  <c:v>RN NWP - 7 Day Average (Boom)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NBREN'!$F$7:$F$127</c:f>
              <c:numCache>
                <c:formatCode>#,##0</c:formatCode>
                <c:ptCount val="121"/>
                <c:pt idx="6">
                  <c:v>26770.858265291427</c:v>
                </c:pt>
                <c:pt idx="7">
                  <c:v>27934.021173442856</c:v>
                </c:pt>
                <c:pt idx="8">
                  <c:v>30500.948469372863</c:v>
                </c:pt>
                <c:pt idx="9">
                  <c:v>29707.92938773143</c:v>
                </c:pt>
                <c:pt idx="10">
                  <c:v>28299.660816299998</c:v>
                </c:pt>
                <c:pt idx="11">
                  <c:v>29436.01336733143</c:v>
                </c:pt>
                <c:pt idx="12">
                  <c:v>28585.33270407571</c:v>
                </c:pt>
                <c:pt idx="13">
                  <c:v>31611.127857168573</c:v>
                </c:pt>
                <c:pt idx="14">
                  <c:v>34915.211020447146</c:v>
                </c:pt>
                <c:pt idx="15">
                  <c:v>32365.721683690004</c:v>
                </c:pt>
                <c:pt idx="16">
                  <c:v>32198.739285748572</c:v>
                </c:pt>
                <c:pt idx="17">
                  <c:v>34220.110204105717</c:v>
                </c:pt>
                <c:pt idx="18">
                  <c:v>33188.87270409429</c:v>
                </c:pt>
                <c:pt idx="19">
                  <c:v>34276.571989820004</c:v>
                </c:pt>
                <c:pt idx="20">
                  <c:v>32546.699387778568</c:v>
                </c:pt>
                <c:pt idx="21">
                  <c:v>24511.594234708573</c:v>
                </c:pt>
                <c:pt idx="22">
                  <c:v>24952.527704105712</c:v>
                </c:pt>
                <c:pt idx="23">
                  <c:v>26715.123163288572</c:v>
                </c:pt>
                <c:pt idx="24">
                  <c:v>24596.493622478571</c:v>
                </c:pt>
                <c:pt idx="25">
                  <c:v>24075.682346972859</c:v>
                </c:pt>
                <c:pt idx="26">
                  <c:v>24137.49061225</c:v>
                </c:pt>
                <c:pt idx="27">
                  <c:v>23172.66209182857</c:v>
                </c:pt>
                <c:pt idx="28">
                  <c:v>28699.432295904284</c:v>
                </c:pt>
                <c:pt idx="29">
                  <c:v>28111.293571422859</c:v>
                </c:pt>
                <c:pt idx="30">
                  <c:v>26689.352653029997</c:v>
                </c:pt>
                <c:pt idx="31">
                  <c:v>27044.134081627144</c:v>
                </c:pt>
                <c:pt idx="32">
                  <c:v>26848.786581637141</c:v>
                </c:pt>
                <c:pt idx="33">
                  <c:v>26650.583214307142</c:v>
                </c:pt>
                <c:pt idx="34">
                  <c:v>28445.884897965709</c:v>
                </c:pt>
                <c:pt idx="35">
                  <c:v>26866.123724472855</c:v>
                </c:pt>
                <c:pt idx="36">
                  <c:v>27569.072295889997</c:v>
                </c:pt>
                <c:pt idx="37">
                  <c:v>29136.337908147139</c:v>
                </c:pt>
                <c:pt idx="38">
                  <c:v>30095.594132609996</c:v>
                </c:pt>
                <c:pt idx="39">
                  <c:v>30809.859591795714</c:v>
                </c:pt>
                <c:pt idx="40">
                  <c:v>29977.221122412859</c:v>
                </c:pt>
                <c:pt idx="41">
                  <c:v>29091.157908135712</c:v>
                </c:pt>
                <c:pt idx="42">
                  <c:v>26803.01346938857</c:v>
                </c:pt>
                <c:pt idx="43">
                  <c:v>26929.280357155716</c:v>
                </c:pt>
                <c:pt idx="44">
                  <c:v>25114.416785737147</c:v>
                </c:pt>
                <c:pt idx="45">
                  <c:v>27186.454846948578</c:v>
                </c:pt>
                <c:pt idx="46">
                  <c:v>27743.712448981434</c:v>
                </c:pt>
                <c:pt idx="47">
                  <c:v>28729.344693904288</c:v>
                </c:pt>
                <c:pt idx="48">
                  <c:v>28535.091275540002</c:v>
                </c:pt>
                <c:pt idx="49">
                  <c:v>29979.89163269143</c:v>
                </c:pt>
                <c:pt idx="50">
                  <c:v>28067.185561260001</c:v>
                </c:pt>
                <c:pt idx="51">
                  <c:v>28744.304336771427</c:v>
                </c:pt>
                <c:pt idx="52">
                  <c:v>25932.531122515713</c:v>
                </c:pt>
                <c:pt idx="53">
                  <c:v>24593.286275572853</c:v>
                </c:pt>
                <c:pt idx="54">
                  <c:v>26317.716173515713</c:v>
                </c:pt>
                <c:pt idx="55">
                  <c:v>25953.914081692859</c:v>
                </c:pt>
                <c:pt idx="56">
                  <c:v>25459.826479644285</c:v>
                </c:pt>
                <c:pt idx="57">
                  <c:v>26073.822857204283</c:v>
                </c:pt>
                <c:pt idx="58">
                  <c:v>24639.237908212854</c:v>
                </c:pt>
                <c:pt idx="59">
                  <c:v>24519.831122489995</c:v>
                </c:pt>
                <c:pt idx="60">
                  <c:v>23422.71989799428</c:v>
                </c:pt>
                <c:pt idx="61">
                  <c:v>20513.151989832859</c:v>
                </c:pt>
                <c:pt idx="62">
                  <c:v>20209.778265335714</c:v>
                </c:pt>
                <c:pt idx="63">
                  <c:v>20435.978469422855</c:v>
                </c:pt>
                <c:pt idx="64">
                  <c:v>20538.483214288575</c:v>
                </c:pt>
                <c:pt idx="65">
                  <c:v>20721.792653068573</c:v>
                </c:pt>
                <c:pt idx="66">
                  <c:v>20286.286989801429</c:v>
                </c:pt>
                <c:pt idx="67">
                  <c:v>20931.107500017144</c:v>
                </c:pt>
                <c:pt idx="68">
                  <c:v>21606.108418368571</c:v>
                </c:pt>
                <c:pt idx="69">
                  <c:v>21161.176683678576</c:v>
                </c:pt>
                <c:pt idx="70">
                  <c:v>20244.879591839999</c:v>
                </c:pt>
                <c:pt idx="71">
                  <c:v>20342.581683692853</c:v>
                </c:pt>
                <c:pt idx="72">
                  <c:v>19440.366479618573</c:v>
                </c:pt>
                <c:pt idx="73">
                  <c:v>18808.347653078574</c:v>
                </c:pt>
                <c:pt idx="74">
                  <c:v>19913.824489822855</c:v>
                </c:pt>
                <c:pt idx="75">
                  <c:v>21963.024642904285</c:v>
                </c:pt>
                <c:pt idx="76">
                  <c:v>22073.476020445716</c:v>
                </c:pt>
                <c:pt idx="77">
                  <c:v>23456.963418415715</c:v>
                </c:pt>
                <c:pt idx="78">
                  <c:v>24152.687959231425</c:v>
                </c:pt>
                <c:pt idx="79">
                  <c:v>25769.870459231428</c:v>
                </c:pt>
                <c:pt idx="80">
                  <c:v>25655.661377609998</c:v>
                </c:pt>
                <c:pt idx="81">
                  <c:v>25496.047244944286</c:v>
                </c:pt>
                <c:pt idx="82">
                  <c:v>22775.998928607147</c:v>
                </c:pt>
                <c:pt idx="83">
                  <c:v>22571.648826575714</c:v>
                </c:pt>
                <c:pt idx="84">
                  <c:v>22999.212806155712</c:v>
                </c:pt>
                <c:pt idx="85">
                  <c:v>22417.048163302858</c:v>
                </c:pt>
                <c:pt idx="86">
                  <c:v>21149.088673495717</c:v>
                </c:pt>
                <c:pt idx="87">
                  <c:v>22441.680765332858</c:v>
                </c:pt>
                <c:pt idx="88">
                  <c:v>21836.864132685714</c:v>
                </c:pt>
                <c:pt idx="89">
                  <c:v>21095.222193898571</c:v>
                </c:pt>
                <c:pt idx="90">
                  <c:v>20860.596785734288</c:v>
                </c:pt>
                <c:pt idx="91">
                  <c:v>18893.776479594286</c:v>
                </c:pt>
                <c:pt idx="92">
                  <c:v>17238.34908162857</c:v>
                </c:pt>
                <c:pt idx="93">
                  <c:v>15811.933061235713</c:v>
                </c:pt>
                <c:pt idx="94">
                  <c:v>14139.183622467142</c:v>
                </c:pt>
                <c:pt idx="95">
                  <c:v>12973.136887757142</c:v>
                </c:pt>
                <c:pt idx="96">
                  <c:v>13532.187193884283</c:v>
                </c:pt>
                <c:pt idx="97">
                  <c:v>14418.082244898571</c:v>
                </c:pt>
                <c:pt idx="98">
                  <c:v>15560.965204101425</c:v>
                </c:pt>
                <c:pt idx="99">
                  <c:v>17375.623061238573</c:v>
                </c:pt>
                <c:pt idx="100">
                  <c:v>18754.542551020004</c:v>
                </c:pt>
                <c:pt idx="101">
                  <c:v>19493.480969397144</c:v>
                </c:pt>
                <c:pt idx="102">
                  <c:v>20871.170000011425</c:v>
                </c:pt>
                <c:pt idx="103">
                  <c:v>19969.419897961427</c:v>
                </c:pt>
                <c:pt idx="104">
                  <c:v>19048.78913264428</c:v>
                </c:pt>
                <c:pt idx="105">
                  <c:v>18554.418010177142</c:v>
                </c:pt>
                <c:pt idx="106">
                  <c:v>20328.38045917714</c:v>
                </c:pt>
                <c:pt idx="107">
                  <c:v>19268.030306100001</c:v>
                </c:pt>
                <c:pt idx="108">
                  <c:v>18725.518061185714</c:v>
                </c:pt>
                <c:pt idx="109">
                  <c:v>16417.521326499998</c:v>
                </c:pt>
                <c:pt idx="110">
                  <c:v>15532.548367319998</c:v>
                </c:pt>
                <c:pt idx="111">
                  <c:v>13607.397244878568</c:v>
                </c:pt>
                <c:pt idx="112">
                  <c:v>12347.035153069999</c:v>
                </c:pt>
                <c:pt idx="113">
                  <c:v>9735.4064795885733</c:v>
                </c:pt>
                <c:pt idx="114">
                  <c:v>9897.6293367385715</c:v>
                </c:pt>
                <c:pt idx="115">
                  <c:v>11847.274030601429</c:v>
                </c:pt>
                <c:pt idx="116">
                  <c:v>13566.300306109999</c:v>
                </c:pt>
                <c:pt idx="117">
                  <c:v>14941.806377545714</c:v>
                </c:pt>
                <c:pt idx="118">
                  <c:v>17499.298622441427</c:v>
                </c:pt>
                <c:pt idx="119">
                  <c:v>20708.980306088572</c:v>
                </c:pt>
                <c:pt idx="120">
                  <c:v>21953.059897915715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B40-4A01-83D7-58D794CFB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NBREN'!$D$6</c:f>
              <c:strCache>
                <c:ptCount val="1"/>
                <c:pt idx="0">
                  <c:v>NB Average NWP - 7 Day Average (Boom)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NBREN'!$D$7:$D$127</c:f>
              <c:numCache>
                <c:formatCode>#,##0</c:formatCode>
                <c:ptCount val="121"/>
                <c:pt idx="6">
                  <c:v>1098.0883593035571</c:v>
                </c:pt>
                <c:pt idx="7">
                  <c:v>1095.7828714379305</c:v>
                </c:pt>
                <c:pt idx="8">
                  <c:v>1082.9968508904885</c:v>
                </c:pt>
                <c:pt idx="9">
                  <c:v>1067.2554053353281</c:v>
                </c:pt>
                <c:pt idx="10">
                  <c:v>1077.2611652282253</c:v>
                </c:pt>
                <c:pt idx="11">
                  <c:v>1095.5627498164097</c:v>
                </c:pt>
                <c:pt idx="12">
                  <c:v>1110.1874019623745</c:v>
                </c:pt>
                <c:pt idx="13">
                  <c:v>1110.9579669083228</c:v>
                </c:pt>
                <c:pt idx="14">
                  <c:v>1104.2716477500669</c:v>
                </c:pt>
                <c:pt idx="15">
                  <c:v>1107.9377384587624</c:v>
                </c:pt>
                <c:pt idx="16">
                  <c:v>1099.5732654699289</c:v>
                </c:pt>
                <c:pt idx="17">
                  <c:v>1117.6336977229223</c:v>
                </c:pt>
                <c:pt idx="18">
                  <c:v>1148.9264184469105</c:v>
                </c:pt>
                <c:pt idx="19">
                  <c:v>1150.3548958499216</c:v>
                </c:pt>
                <c:pt idx="20">
                  <c:v>1157.2411090083308</c:v>
                </c:pt>
                <c:pt idx="21">
                  <c:v>1155.8421286726825</c:v>
                </c:pt>
                <c:pt idx="22">
                  <c:v>1161.5658947622571</c:v>
                </c:pt>
                <c:pt idx="23">
                  <c:v>1183.09267188831</c:v>
                </c:pt>
                <c:pt idx="24">
                  <c:v>1159.3360725932114</c:v>
                </c:pt>
                <c:pt idx="25">
                  <c:v>1120.4882499717748</c:v>
                </c:pt>
                <c:pt idx="26">
                  <c:v>1114.4228174626874</c:v>
                </c:pt>
                <c:pt idx="27">
                  <c:v>1114.7843302265878</c:v>
                </c:pt>
                <c:pt idx="28">
                  <c:v>1111.8183300104304</c:v>
                </c:pt>
                <c:pt idx="29">
                  <c:v>1133.3839523361692</c:v>
                </c:pt>
                <c:pt idx="30">
                  <c:v>1129.0562996798546</c:v>
                </c:pt>
                <c:pt idx="31">
                  <c:v>1150.7259312554593</c:v>
                </c:pt>
                <c:pt idx="32">
                  <c:v>1154.4183588227738</c:v>
                </c:pt>
                <c:pt idx="33">
                  <c:v>1152.4773479161363</c:v>
                </c:pt>
                <c:pt idx="34">
                  <c:v>1154.4184132443543</c:v>
                </c:pt>
                <c:pt idx="35">
                  <c:v>1168.639733560108</c:v>
                </c:pt>
                <c:pt idx="36">
                  <c:v>1150.7488560590423</c:v>
                </c:pt>
                <c:pt idx="37">
                  <c:v>1136.7585540662867</c:v>
                </c:pt>
                <c:pt idx="38">
                  <c:v>1118.9178076679489</c:v>
                </c:pt>
                <c:pt idx="39">
                  <c:v>1119.7263033062743</c:v>
                </c:pt>
                <c:pt idx="40">
                  <c:v>1117.9553943559911</c:v>
                </c:pt>
                <c:pt idx="41">
                  <c:v>1123.1016404158161</c:v>
                </c:pt>
                <c:pt idx="42">
                  <c:v>1121.1390314616872</c:v>
                </c:pt>
                <c:pt idx="43">
                  <c:v>1116.5495875694226</c:v>
                </c:pt>
                <c:pt idx="44">
                  <c:v>1119.5535220567913</c:v>
                </c:pt>
                <c:pt idx="45">
                  <c:v>1123.6684702412806</c:v>
                </c:pt>
                <c:pt idx="46">
                  <c:v>1115.3159615141315</c:v>
                </c:pt>
                <c:pt idx="47">
                  <c:v>1120.3451698120939</c:v>
                </c:pt>
                <c:pt idx="48">
                  <c:v>1127.0014290038193</c:v>
                </c:pt>
                <c:pt idx="49">
                  <c:v>1108.3664014062588</c:v>
                </c:pt>
                <c:pt idx="50">
                  <c:v>1107.0661300968725</c:v>
                </c:pt>
                <c:pt idx="51">
                  <c:v>1119.4370582859508</c:v>
                </c:pt>
                <c:pt idx="52">
                  <c:v>1125.3817472298167</c:v>
                </c:pt>
                <c:pt idx="53">
                  <c:v>1144.4187122838825</c:v>
                </c:pt>
                <c:pt idx="54">
                  <c:v>1144.8122082174168</c:v>
                </c:pt>
                <c:pt idx="55">
                  <c:v>1119.6582994030086</c:v>
                </c:pt>
                <c:pt idx="56">
                  <c:v>1136.5949208535196</c:v>
                </c:pt>
                <c:pt idx="57">
                  <c:v>1146.0760370433566</c:v>
                </c:pt>
                <c:pt idx="58">
                  <c:v>1133.186680356476</c:v>
                </c:pt>
                <c:pt idx="59">
                  <c:v>1107.9269132769473</c:v>
                </c:pt>
                <c:pt idx="60">
                  <c:v>1114.6395169509181</c:v>
                </c:pt>
                <c:pt idx="61">
                  <c:v>1116.749197426833</c:v>
                </c:pt>
                <c:pt idx="62">
                  <c:v>1114.9002253838694</c:v>
                </c:pt>
                <c:pt idx="63">
                  <c:v>1137.3895051182988</c:v>
                </c:pt>
                <c:pt idx="64">
                  <c:v>1117.7212365559203</c:v>
                </c:pt>
                <c:pt idx="65">
                  <c:v>1131.8012533934909</c:v>
                </c:pt>
                <c:pt idx="66">
                  <c:v>1162.5986709034985</c:v>
                </c:pt>
                <c:pt idx="67">
                  <c:v>1155.782769083788</c:v>
                </c:pt>
                <c:pt idx="68">
                  <c:v>1149.6612165301153</c:v>
                </c:pt>
                <c:pt idx="69">
                  <c:v>1174.0183763864231</c:v>
                </c:pt>
                <c:pt idx="70">
                  <c:v>1159.6806975828792</c:v>
                </c:pt>
                <c:pt idx="71">
                  <c:v>1164.3099109330592</c:v>
                </c:pt>
                <c:pt idx="72">
                  <c:v>1165.8230737249926</c:v>
                </c:pt>
                <c:pt idx="73">
                  <c:v>1165.8510862928044</c:v>
                </c:pt>
                <c:pt idx="74">
                  <c:v>1156.6905907911002</c:v>
                </c:pt>
                <c:pt idx="75">
                  <c:v>1154.8109762260106</c:v>
                </c:pt>
                <c:pt idx="76">
                  <c:v>1145.6989006048816</c:v>
                </c:pt>
                <c:pt idx="77">
                  <c:v>1152.675300971601</c:v>
                </c:pt>
                <c:pt idx="78">
                  <c:v>1156.2968621224786</c:v>
                </c:pt>
                <c:pt idx="79">
                  <c:v>1154.3808811701588</c:v>
                </c:pt>
                <c:pt idx="80">
                  <c:v>1145.3552040080851</c:v>
                </c:pt>
                <c:pt idx="81">
                  <c:v>1170.9618506332736</c:v>
                </c:pt>
                <c:pt idx="82">
                  <c:v>1160.0839303152254</c:v>
                </c:pt>
                <c:pt idx="83">
                  <c:v>1173.9447132175724</c:v>
                </c:pt>
                <c:pt idx="84">
                  <c:v>1166.8783201555814</c:v>
                </c:pt>
                <c:pt idx="85">
                  <c:v>1185.6099802633223</c:v>
                </c:pt>
                <c:pt idx="86">
                  <c:v>1185.9014524002177</c:v>
                </c:pt>
                <c:pt idx="87">
                  <c:v>1158.4830350761858</c:v>
                </c:pt>
                <c:pt idx="88">
                  <c:v>1148.8251400654465</c:v>
                </c:pt>
                <c:pt idx="89">
                  <c:v>1160.6617626952593</c:v>
                </c:pt>
                <c:pt idx="90">
                  <c:v>1140.8228016380979</c:v>
                </c:pt>
                <c:pt idx="91">
                  <c:v>1137.644469198867</c:v>
                </c:pt>
                <c:pt idx="92">
                  <c:v>1141.0523345862036</c:v>
                </c:pt>
                <c:pt idx="93">
                  <c:v>1129.3834512797414</c:v>
                </c:pt>
                <c:pt idx="94">
                  <c:v>1153.5596549058109</c:v>
                </c:pt>
                <c:pt idx="95">
                  <c:v>1141.1048389079829</c:v>
                </c:pt>
                <c:pt idx="96">
                  <c:v>1146.829385878794</c:v>
                </c:pt>
                <c:pt idx="97">
                  <c:v>1170.6587144887071</c:v>
                </c:pt>
                <c:pt idx="98">
                  <c:v>1165.587664936244</c:v>
                </c:pt>
                <c:pt idx="99">
                  <c:v>1159.7641128635744</c:v>
                </c:pt>
                <c:pt idx="100">
                  <c:v>1148.6118664977164</c:v>
                </c:pt>
                <c:pt idx="101">
                  <c:v>1164.090791656811</c:v>
                </c:pt>
                <c:pt idx="102">
                  <c:v>1164.8622899170286</c:v>
                </c:pt>
                <c:pt idx="103">
                  <c:v>1174.2751599547355</c:v>
                </c:pt>
                <c:pt idx="104">
                  <c:v>1145.2672881326762</c:v>
                </c:pt>
                <c:pt idx="105">
                  <c:v>1128.7839944680081</c:v>
                </c:pt>
                <c:pt idx="106">
                  <c:v>1114.680622879715</c:v>
                </c:pt>
                <c:pt idx="107">
                  <c:v>1138.5165808060265</c:v>
                </c:pt>
                <c:pt idx="108">
                  <c:v>1173.6948786301818</c:v>
                </c:pt>
                <c:pt idx="109">
                  <c:v>1187.2469577928825</c:v>
                </c:pt>
                <c:pt idx="110">
                  <c:v>1181.8383231631958</c:v>
                </c:pt>
                <c:pt idx="111">
                  <c:v>1200.1482634747656</c:v>
                </c:pt>
                <c:pt idx="112">
                  <c:v>1232.2802314879486</c:v>
                </c:pt>
                <c:pt idx="113">
                  <c:v>1246.6076405622953</c:v>
                </c:pt>
                <c:pt idx="114">
                  <c:v>1254.2924794082242</c:v>
                </c:pt>
                <c:pt idx="115">
                  <c:v>1198.8932042244317</c:v>
                </c:pt>
                <c:pt idx="116">
                  <c:v>1188.743370158051</c:v>
                </c:pt>
                <c:pt idx="117">
                  <c:v>1197.2512570711594</c:v>
                </c:pt>
                <c:pt idx="118">
                  <c:v>1205.3534904312187</c:v>
                </c:pt>
                <c:pt idx="119">
                  <c:v>1200.9361491108468</c:v>
                </c:pt>
                <c:pt idx="120">
                  <c:v>1196.9675765537881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B40-4A01-83D7-58D794CFB699}"/>
            </c:ext>
          </c:extLst>
        </c:ser>
        <c:ser>
          <c:idx val="6"/>
          <c:order val="5"/>
          <c:tx>
            <c:strRef>
              <c:f>'NWP NBREN'!$G$6</c:f>
              <c:strCache>
                <c:ptCount val="1"/>
                <c:pt idx="0">
                  <c:v>RN Average NWP - 7 Day Average (Boom)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NBREN'!$G$7:$G$127</c:f>
              <c:numCache>
                <c:formatCode>#,##0</c:formatCode>
                <c:ptCount val="121"/>
                <c:pt idx="6">
                  <c:v>808.49616644325499</c:v>
                </c:pt>
                <c:pt idx="7">
                  <c:v>811.09377966822615</c:v>
                </c:pt>
                <c:pt idx="8">
                  <c:v>851.22825040352325</c:v>
                </c:pt>
                <c:pt idx="9">
                  <c:v>858.48657102026505</c:v>
                </c:pt>
                <c:pt idx="10">
                  <c:v>848.24558243318847</c:v>
                </c:pt>
                <c:pt idx="11">
                  <c:v>812.0960759368545</c:v>
                </c:pt>
                <c:pt idx="12">
                  <c:v>802.29650354701766</c:v>
                </c:pt>
                <c:pt idx="13">
                  <c:v>816.14586304074703</c:v>
                </c:pt>
                <c:pt idx="14">
                  <c:v>805.75839646370616</c:v>
                </c:pt>
                <c:pt idx="15">
                  <c:v>769.00968277618608</c:v>
                </c:pt>
                <c:pt idx="16">
                  <c:v>752.35896388732692</c:v>
                </c:pt>
                <c:pt idx="17">
                  <c:v>766.53150749790962</c:v>
                </c:pt>
                <c:pt idx="18">
                  <c:v>767.42188121219681</c:v>
                </c:pt>
                <c:pt idx="19">
                  <c:v>771.84825748572916</c:v>
                </c:pt>
                <c:pt idx="20">
                  <c:v>769.11801915384308</c:v>
                </c:pt>
                <c:pt idx="21">
                  <c:v>849.86301586758577</c:v>
                </c:pt>
                <c:pt idx="22">
                  <c:v>866.73097521261582</c:v>
                </c:pt>
                <c:pt idx="23">
                  <c:v>882.96509952134943</c:v>
                </c:pt>
                <c:pt idx="24">
                  <c:v>888.70568906863173</c:v>
                </c:pt>
                <c:pt idx="25">
                  <c:v>891.39170051031761</c:v>
                </c:pt>
                <c:pt idx="26">
                  <c:v>895.82356833534357</c:v>
                </c:pt>
                <c:pt idx="27">
                  <c:v>885.48789296800521</c:v>
                </c:pt>
                <c:pt idx="28">
                  <c:v>822.16362177429266</c:v>
                </c:pt>
                <c:pt idx="29">
                  <c:v>821.52416534419444</c:v>
                </c:pt>
                <c:pt idx="30">
                  <c:v>834.3949679095665</c:v>
                </c:pt>
                <c:pt idx="31">
                  <c:v>838.7460217881287</c:v>
                </c:pt>
                <c:pt idx="32">
                  <c:v>845.78904246142099</c:v>
                </c:pt>
                <c:pt idx="33">
                  <c:v>840.55883503852772</c:v>
                </c:pt>
                <c:pt idx="34">
                  <c:v>876.12950079657799</c:v>
                </c:pt>
                <c:pt idx="35">
                  <c:v>863.97486027515879</c:v>
                </c:pt>
                <c:pt idx="36">
                  <c:v>861.26518705726573</c:v>
                </c:pt>
                <c:pt idx="37">
                  <c:v>846.37993977232429</c:v>
                </c:pt>
                <c:pt idx="38">
                  <c:v>833.04693998945788</c:v>
                </c:pt>
                <c:pt idx="39">
                  <c:v>813.06770363153737</c:v>
                </c:pt>
                <c:pt idx="40">
                  <c:v>809.98757618557852</c:v>
                </c:pt>
                <c:pt idx="41">
                  <c:v>813.49909071286027</c:v>
                </c:pt>
                <c:pt idx="42">
                  <c:v>801.2687660817021</c:v>
                </c:pt>
                <c:pt idx="43">
                  <c:v>792.90084398029671</c:v>
                </c:pt>
                <c:pt idx="44">
                  <c:v>778.32301919047109</c:v>
                </c:pt>
                <c:pt idx="45">
                  <c:v>779.98804842911534</c:v>
                </c:pt>
                <c:pt idx="46">
                  <c:v>783.16696737188283</c:v>
                </c:pt>
                <c:pt idx="47">
                  <c:v>829.45280137558871</c:v>
                </c:pt>
                <c:pt idx="48">
                  <c:v>800.02700995882878</c:v>
                </c:pt>
                <c:pt idx="49">
                  <c:v>807.11624374183305</c:v>
                </c:pt>
                <c:pt idx="50">
                  <c:v>808.95172223520933</c:v>
                </c:pt>
                <c:pt idx="51">
                  <c:v>825.51218545250231</c:v>
                </c:pt>
                <c:pt idx="52">
                  <c:v>828.34675727168121</c:v>
                </c:pt>
                <c:pt idx="53">
                  <c:v>847.78942575011877</c:v>
                </c:pt>
                <c:pt idx="54">
                  <c:v>832.9649467712195</c:v>
                </c:pt>
                <c:pt idx="55">
                  <c:v>832.15668066531521</c:v>
                </c:pt>
                <c:pt idx="56">
                  <c:v>830.03909635886328</c:v>
                </c:pt>
                <c:pt idx="57">
                  <c:v>843.75884184062215</c:v>
                </c:pt>
                <c:pt idx="58">
                  <c:v>833.73572962122796</c:v>
                </c:pt>
                <c:pt idx="59">
                  <c:v>823.15852402221901</c:v>
                </c:pt>
                <c:pt idx="60">
                  <c:v>779.12211465004168</c:v>
                </c:pt>
                <c:pt idx="61">
                  <c:v>769.23689448706625</c:v>
                </c:pt>
                <c:pt idx="62">
                  <c:v>762.16434871503486</c:v>
                </c:pt>
                <c:pt idx="63">
                  <c:v>758.81550529918604</c:v>
                </c:pt>
                <c:pt idx="64">
                  <c:v>763.48761217667834</c:v>
                </c:pt>
                <c:pt idx="65">
                  <c:v>773.10014207132758</c:v>
                </c:pt>
                <c:pt idx="66">
                  <c:v>768.95133251997402</c:v>
                </c:pt>
                <c:pt idx="67">
                  <c:v>803.89799184602521</c:v>
                </c:pt>
                <c:pt idx="68">
                  <c:v>801.63372033463736</c:v>
                </c:pt>
                <c:pt idx="69">
                  <c:v>805.48487311834947</c:v>
                </c:pt>
                <c:pt idx="70">
                  <c:v>812.19491602540813</c:v>
                </c:pt>
                <c:pt idx="71">
                  <c:v>797.03868735287574</c:v>
                </c:pt>
                <c:pt idx="72">
                  <c:v>781.87046012068038</c:v>
                </c:pt>
                <c:pt idx="73">
                  <c:v>780.44661188736995</c:v>
                </c:pt>
                <c:pt idx="74">
                  <c:v>769.58902826029691</c:v>
                </c:pt>
                <c:pt idx="75">
                  <c:v>769.22950977158052</c:v>
                </c:pt>
                <c:pt idx="76">
                  <c:v>774.26381956197929</c:v>
                </c:pt>
                <c:pt idx="77">
                  <c:v>792.65506692605493</c:v>
                </c:pt>
                <c:pt idx="78">
                  <c:v>787.79685521959539</c:v>
                </c:pt>
                <c:pt idx="79">
                  <c:v>809.30164844595583</c:v>
                </c:pt>
                <c:pt idx="80">
                  <c:v>817.9205534297115</c:v>
                </c:pt>
                <c:pt idx="81">
                  <c:v>819.9431734243592</c:v>
                </c:pt>
                <c:pt idx="82">
                  <c:v>804.98274399216257</c:v>
                </c:pt>
                <c:pt idx="83">
                  <c:v>791.0708808117671</c:v>
                </c:pt>
                <c:pt idx="84">
                  <c:v>776.97134931949051</c:v>
                </c:pt>
                <c:pt idx="85">
                  <c:v>795.56187949238563</c:v>
                </c:pt>
                <c:pt idx="86">
                  <c:v>796.75395828930857</c:v>
                </c:pt>
                <c:pt idx="87">
                  <c:v>793.91605824214253</c:v>
                </c:pt>
                <c:pt idx="88">
                  <c:v>812.73959010737315</c:v>
                </c:pt>
                <c:pt idx="89">
                  <c:v>807.99407777044064</c:v>
                </c:pt>
                <c:pt idx="90">
                  <c:v>816.9060758125346</c:v>
                </c:pt>
                <c:pt idx="91">
                  <c:v>804.39347229848715</c:v>
                </c:pt>
                <c:pt idx="92">
                  <c:v>761.43711869328092</c:v>
                </c:pt>
                <c:pt idx="93">
                  <c:v>784.50216894568689</c:v>
                </c:pt>
                <c:pt idx="94">
                  <c:v>778.55319038185678</c:v>
                </c:pt>
                <c:pt idx="95">
                  <c:v>755.05870975470702</c:v>
                </c:pt>
                <c:pt idx="96">
                  <c:v>780.5398987820297</c:v>
                </c:pt>
                <c:pt idx="97">
                  <c:v>794.62412401426457</c:v>
                </c:pt>
                <c:pt idx="98">
                  <c:v>815.71631168953616</c:v>
                </c:pt>
                <c:pt idx="99">
                  <c:v>870.90101780328234</c:v>
                </c:pt>
                <c:pt idx="100">
                  <c:v>817.6221246576348</c:v>
                </c:pt>
                <c:pt idx="101">
                  <c:v>828.00859373856213</c:v>
                </c:pt>
                <c:pt idx="102">
                  <c:v>844.1252542020278</c:v>
                </c:pt>
                <c:pt idx="103">
                  <c:v>816.6314997391238</c:v>
                </c:pt>
                <c:pt idx="104">
                  <c:v>821.0068564899459</c:v>
                </c:pt>
                <c:pt idx="105">
                  <c:v>821.0601026605442</c:v>
                </c:pt>
                <c:pt idx="106">
                  <c:v>797.62311000170325</c:v>
                </c:pt>
                <c:pt idx="107">
                  <c:v>810.83743569549358</c:v>
                </c:pt>
                <c:pt idx="108">
                  <c:v>849.64089638717962</c:v>
                </c:pt>
                <c:pt idx="109">
                  <c:v>859.26131628787437</c:v>
                </c:pt>
                <c:pt idx="110">
                  <c:v>927.56855518104533</c:v>
                </c:pt>
                <c:pt idx="111">
                  <c:v>861.99602175373923</c:v>
                </c:pt>
                <c:pt idx="112">
                  <c:v>872.30518001870973</c:v>
                </c:pt>
                <c:pt idx="113">
                  <c:v>879.7044207612978</c:v>
                </c:pt>
                <c:pt idx="114">
                  <c:v>866.89573954350612</c:v>
                </c:pt>
                <c:pt idx="115">
                  <c:v>868.27090342754116</c:v>
                </c:pt>
                <c:pt idx="116">
                  <c:v>848.82990464072918</c:v>
                </c:pt>
                <c:pt idx="117">
                  <c:v>789.27338808374031</c:v>
                </c:pt>
                <c:pt idx="118">
                  <c:v>843.29943704151742</c:v>
                </c:pt>
                <c:pt idx="119">
                  <c:v>855.95878740660226</c:v>
                </c:pt>
                <c:pt idx="120">
                  <c:v>843.79667084889763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3B40-4A01-83D7-58D794CFB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NBREN'!$R$6</c:f>
              <c:strCache>
                <c:ptCount val="1"/>
                <c:pt idx="0">
                  <c:v>NB NWP (Boom Annual)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NBREN'!$R$7:$R$127</c:f>
              <c:numCache>
                <c:formatCode>#,##0</c:formatCode>
                <c:ptCount val="121"/>
                <c:pt idx="0">
                  <c:v>8412.0460713499997</c:v>
                </c:pt>
                <c:pt idx="1">
                  <c:v>13748.540000109999</c:v>
                </c:pt>
                <c:pt idx="2">
                  <c:v>19673.900357139999</c:v>
                </c:pt>
                <c:pt idx="3">
                  <c:v>10323.887857130001</c:v>
                </c:pt>
                <c:pt idx="4">
                  <c:v>8286.2753571800004</c:v>
                </c:pt>
                <c:pt idx="5">
                  <c:v>13512.93749995</c:v>
                </c:pt>
                <c:pt idx="6">
                  <c:v>17597.580714249998</c:v>
                </c:pt>
                <c:pt idx="7">
                  <c:v>28546.703214360001</c:v>
                </c:pt>
                <c:pt idx="8">
                  <c:v>15188.385714260001</c:v>
                </c:pt>
                <c:pt idx="9">
                  <c:v>13378.28892866</c:v>
                </c:pt>
                <c:pt idx="10">
                  <c:v>22567.279285680001</c:v>
                </c:pt>
                <c:pt idx="11">
                  <c:v>16143.326071420001</c:v>
                </c:pt>
                <c:pt idx="12">
                  <c:v>18049.007857060002</c:v>
                </c:pt>
                <c:pt idx="13">
                  <c:v>21341.819285679998</c:v>
                </c:pt>
                <c:pt idx="14">
                  <c:v>43428.391785730004</c:v>
                </c:pt>
                <c:pt idx="15">
                  <c:v>18279.268928559999</c:v>
                </c:pt>
                <c:pt idx="16">
                  <c:v>18913.536428610001</c:v>
                </c:pt>
                <c:pt idx="17">
                  <c:v>21847.797142890002</c:v>
                </c:pt>
                <c:pt idx="18">
                  <c:v>28075.489999829999</c:v>
                </c:pt>
                <c:pt idx="19">
                  <c:v>19570.039999959998</c:v>
                </c:pt>
                <c:pt idx="20">
                  <c:v>16015.451428600001</c:v>
                </c:pt>
                <c:pt idx="21">
                  <c:v>17480.275357090002</c:v>
                </c:pt>
                <c:pt idx="22">
                  <c:v>17749.93785704</c:v>
                </c:pt>
                <c:pt idx="23">
                  <c:v>33087.895357249996</c:v>
                </c:pt>
                <c:pt idx="24">
                  <c:v>21884.769285670001</c:v>
                </c:pt>
                <c:pt idx="25">
                  <c:v>18859.28107144</c:v>
                </c:pt>
                <c:pt idx="26">
                  <c:v>19044.674999989998</c:v>
                </c:pt>
                <c:pt idx="27">
                  <c:v>9367.4003570800014</c:v>
                </c:pt>
                <c:pt idx="28">
                  <c:v>16520.78357136</c:v>
                </c:pt>
                <c:pt idx="29">
                  <c:v>10243.63571423</c:v>
                </c:pt>
                <c:pt idx="30">
                  <c:v>9663.8667857500004</c:v>
                </c:pt>
                <c:pt idx="31">
                  <c:v>16762.30464287</c:v>
                </c:pt>
                <c:pt idx="32">
                  <c:v>14811.975000089999</c:v>
                </c:pt>
                <c:pt idx="33">
                  <c:v>15263.879642870001</c:v>
                </c:pt>
                <c:pt idx="34">
                  <c:v>8374.3932143000002</c:v>
                </c:pt>
                <c:pt idx="35">
                  <c:v>19187.464642819999</c:v>
                </c:pt>
                <c:pt idx="36">
                  <c:v>14944.599642749999</c:v>
                </c:pt>
                <c:pt idx="37">
                  <c:v>17650.919285749998</c:v>
                </c:pt>
                <c:pt idx="38">
                  <c:v>21679.903571440002</c:v>
                </c:pt>
                <c:pt idx="39">
                  <c:v>12834.24071434</c:v>
                </c:pt>
                <c:pt idx="40">
                  <c:v>15973.968214370001</c:v>
                </c:pt>
                <c:pt idx="41">
                  <c:v>13431.96678567</c:v>
                </c:pt>
                <c:pt idx="42">
                  <c:v>17374.847500010004</c:v>
                </c:pt>
                <c:pt idx="43">
                  <c:v>9183.1442857099992</c:v>
                </c:pt>
                <c:pt idx="44">
                  <c:v>21832.153214320002</c:v>
                </c:pt>
                <c:pt idx="45">
                  <c:v>26453.785000070005</c:v>
                </c:pt>
                <c:pt idx="46">
                  <c:v>13360.992857019999</c:v>
                </c:pt>
                <c:pt idx="47">
                  <c:v>9592.3799999900002</c:v>
                </c:pt>
                <c:pt idx="48">
                  <c:v>19436.363928549999</c:v>
                </c:pt>
                <c:pt idx="49">
                  <c:v>12983.766071419999</c:v>
                </c:pt>
                <c:pt idx="50">
                  <c:v>8821.0550000700005</c:v>
                </c:pt>
                <c:pt idx="51">
                  <c:v>15441.445714250001</c:v>
                </c:pt>
                <c:pt idx="52">
                  <c:v>12990.496071490001</c:v>
                </c:pt>
                <c:pt idx="53">
                  <c:v>11574.849642900001</c:v>
                </c:pt>
                <c:pt idx="54">
                  <c:v>24186.678214359999</c:v>
                </c:pt>
                <c:pt idx="55">
                  <c:v>18743.123214250001</c:v>
                </c:pt>
                <c:pt idx="56">
                  <c:v>10635.563928559999</c:v>
                </c:pt>
                <c:pt idx="57">
                  <c:v>9274.6128571500012</c:v>
                </c:pt>
                <c:pt idx="58">
                  <c:v>5364.0528571899995</c:v>
                </c:pt>
                <c:pt idx="59">
                  <c:v>17800.650357219998</c:v>
                </c:pt>
                <c:pt idx="60">
                  <c:v>16083.81785704</c:v>
                </c:pt>
                <c:pt idx="61">
                  <c:v>12527.308571490001</c:v>
                </c:pt>
                <c:pt idx="62">
                  <c:v>16880.891428570001</c:v>
                </c:pt>
                <c:pt idx="63">
                  <c:v>19543.801785629999</c:v>
                </c:pt>
                <c:pt idx="64">
                  <c:v>16844.415714319999</c:v>
                </c:pt>
                <c:pt idx="65">
                  <c:v>14824.15785714</c:v>
                </c:pt>
                <c:pt idx="66">
                  <c:v>12285.169285709999</c:v>
                </c:pt>
                <c:pt idx="67">
                  <c:v>17815.965714319998</c:v>
                </c:pt>
                <c:pt idx="68">
                  <c:v>12731.99607146</c:v>
                </c:pt>
                <c:pt idx="69">
                  <c:v>21164.583571319999</c:v>
                </c:pt>
                <c:pt idx="70">
                  <c:v>20493.06428563</c:v>
                </c:pt>
                <c:pt idx="71">
                  <c:v>24567.422500049997</c:v>
                </c:pt>
                <c:pt idx="72">
                  <c:v>12300.90535714</c:v>
                </c:pt>
                <c:pt idx="73">
                  <c:v>17986.376785619999</c:v>
                </c:pt>
                <c:pt idx="74">
                  <c:v>30077.787857169995</c:v>
                </c:pt>
                <c:pt idx="75">
                  <c:v>29287.727499860001</c:v>
                </c:pt>
                <c:pt idx="76">
                  <c:v>10356.96785718</c:v>
                </c:pt>
                <c:pt idx="77">
                  <c:v>22678.75964294</c:v>
                </c:pt>
                <c:pt idx="78">
                  <c:v>20084.456785629998</c:v>
                </c:pt>
                <c:pt idx="79">
                  <c:v>20704.121785760002</c:v>
                </c:pt>
                <c:pt idx="80">
                  <c:v>17719.67392859</c:v>
                </c:pt>
                <c:pt idx="81">
                  <c:v>22563.080714389998</c:v>
                </c:pt>
                <c:pt idx="82">
                  <c:v>20569.509642910001</c:v>
                </c:pt>
                <c:pt idx="83">
                  <c:v>12423.706071500001</c:v>
                </c:pt>
                <c:pt idx="84">
                  <c:v>11772.984285710001</c:v>
                </c:pt>
                <c:pt idx="85">
                  <c:v>17029.775357229999</c:v>
                </c:pt>
                <c:pt idx="86">
                  <c:v>19120.709285630001</c:v>
                </c:pt>
                <c:pt idx="87">
                  <c:v>6448.5182142600006</c:v>
                </c:pt>
                <c:pt idx="88">
                  <c:v>17256.359642760002</c:v>
                </c:pt>
                <c:pt idx="89">
                  <c:v>21757.32821435</c:v>
                </c:pt>
                <c:pt idx="90">
                  <c:v>17806.570714279998</c:v>
                </c:pt>
                <c:pt idx="91">
                  <c:v>14393.78857137</c:v>
                </c:pt>
                <c:pt idx="92">
                  <c:v>15378.61785715</c:v>
                </c:pt>
                <c:pt idx="93">
                  <c:v>11073.857142909999</c:v>
                </c:pt>
                <c:pt idx="94">
                  <c:v>11287.527499969998</c:v>
                </c:pt>
                <c:pt idx="95">
                  <c:v>21668.344285720003</c:v>
                </c:pt>
                <c:pt idx="96">
                  <c:v>22060.617857069999</c:v>
                </c:pt>
                <c:pt idx="97">
                  <c:v>13970.80892874</c:v>
                </c:pt>
                <c:pt idx="98">
                  <c:v>16688.268214169999</c:v>
                </c:pt>
                <c:pt idx="99">
                  <c:v>26019.606071380003</c:v>
                </c:pt>
                <c:pt idx="100">
                  <c:v>10267.68464288</c:v>
                </c:pt>
                <c:pt idx="101">
                  <c:v>13974.140714290003</c:v>
                </c:pt>
                <c:pt idx="102">
                  <c:v>11032.416428549999</c:v>
                </c:pt>
                <c:pt idx="103">
                  <c:v>14222.03857153</c:v>
                </c:pt>
                <c:pt idx="104">
                  <c:v>9618.6378571899986</c:v>
                </c:pt>
                <c:pt idx="105">
                  <c:v>17797.740357129998</c:v>
                </c:pt>
                <c:pt idx="106">
                  <c:v>21584.351785760002</c:v>
                </c:pt>
                <c:pt idx="107">
                  <c:v>8810.9035714000001</c:v>
                </c:pt>
                <c:pt idx="108">
                  <c:v>12326.476428489999</c:v>
                </c:pt>
                <c:pt idx="109">
                  <c:v>22556.234285639999</c:v>
                </c:pt>
                <c:pt idx="110">
                  <c:v>17096.552857079998</c:v>
                </c:pt>
                <c:pt idx="111">
                  <c:v>10449.558928640001</c:v>
                </c:pt>
                <c:pt idx="112">
                  <c:v>12748.523214179999</c:v>
                </c:pt>
                <c:pt idx="113">
                  <c:v>22803.546428600002</c:v>
                </c:pt>
                <c:pt idx="114">
                  <c:v>11931.753928679998</c:v>
                </c:pt>
                <c:pt idx="115">
                  <c:v>11846.22249991</c:v>
                </c:pt>
                <c:pt idx="116">
                  <c:v>26187.161071390001</c:v>
                </c:pt>
                <c:pt idx="117">
                  <c:v>17223.580357030001</c:v>
                </c:pt>
                <c:pt idx="118">
                  <c:v>12628.1582143</c:v>
                </c:pt>
                <c:pt idx="119">
                  <c:v>13168.770000050001</c:v>
                </c:pt>
                <c:pt idx="120">
                  <c:v>13195.221071459999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825-4E8B-AFAD-7F1D0A123273}"/>
            </c:ext>
          </c:extLst>
        </c:ser>
        <c:ser>
          <c:idx val="5"/>
          <c:order val="3"/>
          <c:tx>
            <c:strRef>
              <c:f>'NWP NBREN'!$U$6</c:f>
              <c:strCache>
                <c:ptCount val="1"/>
                <c:pt idx="0">
                  <c:v>RN NWP (Boom Annual)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NBREN'!$U$7:$U$127</c:f>
              <c:numCache>
                <c:formatCode>#,##0</c:formatCode>
                <c:ptCount val="121"/>
                <c:pt idx="0">
                  <c:v>5468.9696428200004</c:v>
                </c:pt>
                <c:pt idx="1">
                  <c:v>10097.50535709</c:v>
                </c:pt>
                <c:pt idx="2">
                  <c:v>4401.4882142900005</c:v>
                </c:pt>
                <c:pt idx="3">
                  <c:v>9849.1871428800005</c:v>
                </c:pt>
                <c:pt idx="4">
                  <c:v>7198.6332142899992</c:v>
                </c:pt>
                <c:pt idx="5">
                  <c:v>7332.1385714600001</c:v>
                </c:pt>
                <c:pt idx="6">
                  <c:v>6392.4049999400004</c:v>
                </c:pt>
                <c:pt idx="7">
                  <c:v>11421.3328571</c:v>
                </c:pt>
                <c:pt idx="8">
                  <c:v>15222.176428610001</c:v>
                </c:pt>
                <c:pt idx="9">
                  <c:v>8888.8624999700005</c:v>
                </c:pt>
                <c:pt idx="10">
                  <c:v>7639.1471428300001</c:v>
                </c:pt>
                <c:pt idx="11">
                  <c:v>8343.5307142499987</c:v>
                </c:pt>
                <c:pt idx="12">
                  <c:v>6357.3367857000003</c:v>
                </c:pt>
                <c:pt idx="13">
                  <c:v>7464.0528571300001</c:v>
                </c:pt>
                <c:pt idx="14">
                  <c:v>19426.88749994</c:v>
                </c:pt>
                <c:pt idx="15">
                  <c:v>4774.6621428500002</c:v>
                </c:pt>
                <c:pt idx="16">
                  <c:v>9248.5664285900002</c:v>
                </c:pt>
                <c:pt idx="17">
                  <c:v>7842.3314285699998</c:v>
                </c:pt>
                <c:pt idx="18">
                  <c:v>7773.4135714199992</c:v>
                </c:pt>
                <c:pt idx="19">
                  <c:v>7559.1953571499998</c:v>
                </c:pt>
                <c:pt idx="20">
                  <c:v>7808.1564285799996</c:v>
                </c:pt>
                <c:pt idx="21">
                  <c:v>0</c:v>
                </c:pt>
                <c:pt idx="22">
                  <c:v>7157.4367857200004</c:v>
                </c:pt>
                <c:pt idx="23">
                  <c:v>10687.64357149</c:v>
                </c:pt>
                <c:pt idx="24">
                  <c:v>3019.4385714199998</c:v>
                </c:pt>
                <c:pt idx="25">
                  <c:v>6992.5657142599994</c:v>
                </c:pt>
                <c:pt idx="26">
                  <c:v>10137.51464286</c:v>
                </c:pt>
                <c:pt idx="27">
                  <c:v>10853.386071439998</c:v>
                </c:pt>
                <c:pt idx="28">
                  <c:v>15139.642142840001</c:v>
                </c:pt>
                <c:pt idx="29">
                  <c:v>7124.3850000500006</c:v>
                </c:pt>
                <c:pt idx="30">
                  <c:v>7064.2103571500002</c:v>
                </c:pt>
                <c:pt idx="31">
                  <c:v>5860.09857147</c:v>
                </c:pt>
                <c:pt idx="32">
                  <c:v>7593.3032142800002</c:v>
                </c:pt>
                <c:pt idx="33">
                  <c:v>10088.13750003</c:v>
                </c:pt>
                <c:pt idx="34">
                  <c:v>13475.21464281</c:v>
                </c:pt>
                <c:pt idx="35">
                  <c:v>5901.9789285200004</c:v>
                </c:pt>
                <c:pt idx="36">
                  <c:v>11115.522500019999</c:v>
                </c:pt>
                <c:pt idx="37">
                  <c:v>18602.337857129998</c:v>
                </c:pt>
                <c:pt idx="38">
                  <c:v>11975.675714249999</c:v>
                </c:pt>
                <c:pt idx="39">
                  <c:v>8365.3339286099999</c:v>
                </c:pt>
                <c:pt idx="40">
                  <c:v>5255.6550000299994</c:v>
                </c:pt>
                <c:pt idx="41">
                  <c:v>9604.9782143100001</c:v>
                </c:pt>
                <c:pt idx="42">
                  <c:v>2646.54500001</c:v>
                </c:pt>
                <c:pt idx="43">
                  <c:v>9734.6457142799991</c:v>
                </c:pt>
                <c:pt idx="44">
                  <c:v>9526.5739284899992</c:v>
                </c:pt>
                <c:pt idx="45">
                  <c:v>13414.67928568</c:v>
                </c:pt>
                <c:pt idx="46">
                  <c:v>7534.4303571399996</c:v>
                </c:pt>
                <c:pt idx="47">
                  <c:v>15772.550714379999</c:v>
                </c:pt>
                <c:pt idx="48">
                  <c:v>5090.2489285700003</c:v>
                </c:pt>
                <c:pt idx="49">
                  <c:v>7308.9671428900001</c:v>
                </c:pt>
                <c:pt idx="50">
                  <c:v>4858.9314286099998</c:v>
                </c:pt>
                <c:pt idx="51">
                  <c:v>12121.57357146</c:v>
                </c:pt>
                <c:pt idx="52">
                  <c:v>6417.2928571499997</c:v>
                </c:pt>
                <c:pt idx="53">
                  <c:v>9006.8578571800008</c:v>
                </c:pt>
                <c:pt idx="54">
                  <c:v>10396.193928609999</c:v>
                </c:pt>
                <c:pt idx="55">
                  <c:v>6022.7357142799992</c:v>
                </c:pt>
                <c:pt idx="56">
                  <c:v>5903.6703571899998</c:v>
                </c:pt>
                <c:pt idx="57">
                  <c:v>5076.5853572099995</c:v>
                </c:pt>
                <c:pt idx="58">
                  <c:v>8329.7542857200006</c:v>
                </c:pt>
                <c:pt idx="59">
                  <c:v>9090.5639285699999</c:v>
                </c:pt>
                <c:pt idx="60">
                  <c:v>3971.5110714000002</c:v>
                </c:pt>
                <c:pt idx="61">
                  <c:v>7807.4517857299998</c:v>
                </c:pt>
                <c:pt idx="62">
                  <c:v>9056.0042857699991</c:v>
                </c:pt>
                <c:pt idx="63">
                  <c:v>9380.0400000499994</c:v>
                </c:pt>
                <c:pt idx="64">
                  <c:v>4790.2767856699993</c:v>
                </c:pt>
                <c:pt idx="65">
                  <c:v>6477.2371428300012</c:v>
                </c:pt>
                <c:pt idx="66">
                  <c:v>5774.7664285700002</c:v>
                </c:pt>
                <c:pt idx="67">
                  <c:v>6007.2600000699995</c:v>
                </c:pt>
                <c:pt idx="68">
                  <c:v>4785.8485714400003</c:v>
                </c:pt>
                <c:pt idx="69">
                  <c:v>6931.9232142999999</c:v>
                </c:pt>
                <c:pt idx="70">
                  <c:v>8488.1646428500007</c:v>
                </c:pt>
                <c:pt idx="71">
                  <c:v>5212.2174999600002</c:v>
                </c:pt>
                <c:pt idx="72">
                  <c:v>2529.4842857100002</c:v>
                </c:pt>
                <c:pt idx="73">
                  <c:v>3622.5357142900002</c:v>
                </c:pt>
                <c:pt idx="74">
                  <c:v>6253.1435714300005</c:v>
                </c:pt>
                <c:pt idx="75">
                  <c:v>13305.9</c:v>
                </c:pt>
                <c:pt idx="76">
                  <c:v>5556.9196428799996</c:v>
                </c:pt>
                <c:pt idx="77">
                  <c:v>11912.480714359999</c:v>
                </c:pt>
                <c:pt idx="78">
                  <c:v>7839.4174999899997</c:v>
                </c:pt>
                <c:pt idx="79">
                  <c:v>8792.0028571399998</c:v>
                </c:pt>
                <c:pt idx="80">
                  <c:v>3785.2371428400002</c:v>
                </c:pt>
                <c:pt idx="81">
                  <c:v>11771.90107147</c:v>
                </c:pt>
                <c:pt idx="82">
                  <c:v>8450.3817856900005</c:v>
                </c:pt>
                <c:pt idx="83">
                  <c:v>5072.2157143000004</c:v>
                </c:pt>
                <c:pt idx="84">
                  <c:v>8238.8057142799989</c:v>
                </c:pt>
                <c:pt idx="85">
                  <c:v>6333.2957142800005</c:v>
                </c:pt>
                <c:pt idx="86">
                  <c:v>8035.8485714500002</c:v>
                </c:pt>
                <c:pt idx="87">
                  <c:v>6813.0042857100007</c:v>
                </c:pt>
                <c:pt idx="88">
                  <c:v>2713.7728572000001</c:v>
                </c:pt>
                <c:pt idx="89">
                  <c:v>3541.6446428199997</c:v>
                </c:pt>
                <c:pt idx="90">
                  <c:v>6834.5496429300001</c:v>
                </c:pt>
                <c:pt idx="91">
                  <c:v>6171.1992856200004</c:v>
                </c:pt>
                <c:pt idx="92">
                  <c:v>1505.2196428500001</c:v>
                </c:pt>
                <c:pt idx="93">
                  <c:v>4515.6450000099994</c:v>
                </c:pt>
                <c:pt idx="94">
                  <c:v>3746.7932143299995</c:v>
                </c:pt>
                <c:pt idx="95">
                  <c:v>1839.7296428499999</c:v>
                </c:pt>
                <c:pt idx="96">
                  <c:v>4902.6421428699996</c:v>
                </c:pt>
                <c:pt idx="97">
                  <c:v>7353.9824999699995</c:v>
                </c:pt>
                <c:pt idx="98">
                  <c:v>10395.86607145</c:v>
                </c:pt>
                <c:pt idx="99">
                  <c:v>6744.4032142199994</c:v>
                </c:pt>
                <c:pt idx="100">
                  <c:v>703.94857143000002</c:v>
                </c:pt>
                <c:pt idx="101">
                  <c:v>3359.9700000399998</c:v>
                </c:pt>
                <c:pt idx="102">
                  <c:v>6673.9171428600002</c:v>
                </c:pt>
                <c:pt idx="103">
                  <c:v>1132.14964285</c:v>
                </c:pt>
                <c:pt idx="104">
                  <c:v>1513.95142857</c:v>
                </c:pt>
                <c:pt idx="105">
                  <c:v>3783.4139285800002</c:v>
                </c:pt>
                <c:pt idx="106">
                  <c:v>12147.417142890001</c:v>
                </c:pt>
                <c:pt idx="107">
                  <c:v>4472.7925000100004</c:v>
                </c:pt>
                <c:pt idx="108">
                  <c:v>4096.5521428299999</c:v>
                </c:pt>
                <c:pt idx="109">
                  <c:v>2284.0467857600001</c:v>
                </c:pt>
                <c:pt idx="110">
                  <c:v>1665.0485713999999</c:v>
                </c:pt>
                <c:pt idx="111">
                  <c:v>350.00428570999998</c:v>
                </c:pt>
                <c:pt idx="112">
                  <c:v>2505.2096428599998</c:v>
                </c:pt>
                <c:pt idx="113">
                  <c:v>6967.34999995</c:v>
                </c:pt>
                <c:pt idx="114">
                  <c:v>2551.0610714300001</c:v>
                </c:pt>
                <c:pt idx="115">
                  <c:v>4525.1399999999994</c:v>
                </c:pt>
                <c:pt idx="116">
                  <c:v>2871.7271428600002</c:v>
                </c:pt>
                <c:pt idx="117">
                  <c:v>6918.02892858</c:v>
                </c:pt>
                <c:pt idx="118">
                  <c:v>6303.43535711</c:v>
                </c:pt>
                <c:pt idx="119">
                  <c:v>7513.9753571499996</c:v>
                </c:pt>
                <c:pt idx="120">
                  <c:v>7896.4600000299988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825-4E8B-AFAD-7F1D0A123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NBREN'!$S$6</c:f>
              <c:strCache>
                <c:ptCount val="1"/>
                <c:pt idx="0">
                  <c:v>NB NWP - 7 Day Average (Boom Annual)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NBREN'!$S$7:$S$127</c:f>
              <c:numCache>
                <c:formatCode>#,##0</c:formatCode>
                <c:ptCount val="121"/>
                <c:pt idx="6">
                  <c:v>13079.309693872856</c:v>
                </c:pt>
                <c:pt idx="7">
                  <c:v>15955.689285731429</c:v>
                </c:pt>
                <c:pt idx="8">
                  <c:v>16161.381530609999</c:v>
                </c:pt>
                <c:pt idx="9">
                  <c:v>15262.00846939857</c:v>
                </c:pt>
                <c:pt idx="10">
                  <c:v>17011.064387762857</c:v>
                </c:pt>
                <c:pt idx="11">
                  <c:v>18133.500204082855</c:v>
                </c:pt>
                <c:pt idx="12">
                  <c:v>18781.510255098576</c:v>
                </c:pt>
                <c:pt idx="13">
                  <c:v>19316.401479588571</c:v>
                </c:pt>
                <c:pt idx="14">
                  <c:v>21442.356989784286</c:v>
                </c:pt>
                <c:pt idx="15">
                  <c:v>21883.911734684287</c:v>
                </c:pt>
                <c:pt idx="16">
                  <c:v>22674.661377534288</c:v>
                </c:pt>
                <c:pt idx="17">
                  <c:v>22571.878214278571</c:v>
                </c:pt>
                <c:pt idx="18">
                  <c:v>24276.473061194287</c:v>
                </c:pt>
                <c:pt idx="19">
                  <c:v>24493.763367322859</c:v>
                </c:pt>
                <c:pt idx="20">
                  <c:v>23732.853673454287</c:v>
                </c:pt>
                <c:pt idx="21">
                  <c:v>20025.979897934285</c:v>
                </c:pt>
                <c:pt idx="22">
                  <c:v>19950.361173431425</c:v>
                </c:pt>
                <c:pt idx="23">
                  <c:v>21975.269591808574</c:v>
                </c:pt>
                <c:pt idx="24">
                  <c:v>21980.55132649143</c:v>
                </c:pt>
                <c:pt idx="25">
                  <c:v>20663.950051007145</c:v>
                </c:pt>
                <c:pt idx="26">
                  <c:v>20588.897908154286</c:v>
                </c:pt>
                <c:pt idx="27">
                  <c:v>19639.176326508572</c:v>
                </c:pt>
                <c:pt idx="28">
                  <c:v>19502.106071404287</c:v>
                </c:pt>
                <c:pt idx="29">
                  <c:v>18429.777193859998</c:v>
                </c:pt>
                <c:pt idx="30">
                  <c:v>15083.487397931427</c:v>
                </c:pt>
                <c:pt idx="31">
                  <c:v>14351.706734674286</c:v>
                </c:pt>
                <c:pt idx="32">
                  <c:v>13773.520153052856</c:v>
                </c:pt>
                <c:pt idx="33">
                  <c:v>13233.406530607142</c:v>
                </c:pt>
                <c:pt idx="34">
                  <c:v>13091.548367352856</c:v>
                </c:pt>
                <c:pt idx="35">
                  <c:v>13472.502806132854</c:v>
                </c:pt>
                <c:pt idx="36">
                  <c:v>14144.069081635713</c:v>
                </c:pt>
                <c:pt idx="37">
                  <c:v>15285.076581635714</c:v>
                </c:pt>
                <c:pt idx="38">
                  <c:v>15987.590714288572</c:v>
                </c:pt>
                <c:pt idx="39">
                  <c:v>15705.057244895715</c:v>
                </c:pt>
                <c:pt idx="40">
                  <c:v>15806.498469395714</c:v>
                </c:pt>
                <c:pt idx="41">
                  <c:v>16529.008979591432</c:v>
                </c:pt>
                <c:pt idx="42">
                  <c:v>16270.063673475715</c:v>
                </c:pt>
                <c:pt idx="43">
                  <c:v>15446.998622469999</c:v>
                </c:pt>
                <c:pt idx="44">
                  <c:v>16044.317755122858</c:v>
                </c:pt>
                <c:pt idx="45">
                  <c:v>16726.300816355717</c:v>
                </c:pt>
                <c:pt idx="46">
                  <c:v>16801.551122452856</c:v>
                </c:pt>
                <c:pt idx="47">
                  <c:v>15889.895663255713</c:v>
                </c:pt>
                <c:pt idx="48">
                  <c:v>16747.666683667143</c:v>
                </c:pt>
                <c:pt idx="49">
                  <c:v>16120.369336725716</c:v>
                </c:pt>
                <c:pt idx="50">
                  <c:v>16068.642295920001</c:v>
                </c:pt>
                <c:pt idx="51">
                  <c:v>15155.684081624288</c:v>
                </c:pt>
                <c:pt idx="52">
                  <c:v>13232.357091827143</c:v>
                </c:pt>
                <c:pt idx="53">
                  <c:v>12977.193775524285</c:v>
                </c:pt>
                <c:pt idx="54">
                  <c:v>15062.093520434286</c:v>
                </c:pt>
                <c:pt idx="55">
                  <c:v>14963.059132677141</c:v>
                </c:pt>
                <c:pt idx="56">
                  <c:v>14627.601683697143</c:v>
                </c:pt>
                <c:pt idx="57">
                  <c:v>14692.395663280002</c:v>
                </c:pt>
                <c:pt idx="58">
                  <c:v>13252.768112271429</c:v>
                </c:pt>
                <c:pt idx="59">
                  <c:v>13939.933010232855</c:v>
                </c:pt>
                <c:pt idx="60">
                  <c:v>14584.071326538571</c:v>
                </c:pt>
                <c:pt idx="61">
                  <c:v>12918.447091842856</c:v>
                </c:pt>
                <c:pt idx="62">
                  <c:v>12652.413979602858</c:v>
                </c:pt>
                <c:pt idx="63">
                  <c:v>13925.019387755714</c:v>
                </c:pt>
                <c:pt idx="64">
                  <c:v>15006.419795922857</c:v>
                </c:pt>
                <c:pt idx="65">
                  <c:v>16357.863367344286</c:v>
                </c:pt>
                <c:pt idx="66">
                  <c:v>15569.937499985714</c:v>
                </c:pt>
                <c:pt idx="67">
                  <c:v>15817.387193882856</c:v>
                </c:pt>
                <c:pt idx="68">
                  <c:v>15846.628265307143</c:v>
                </c:pt>
                <c:pt idx="69">
                  <c:v>16458.584285699999</c:v>
                </c:pt>
                <c:pt idx="70">
                  <c:v>16594.193214271429</c:v>
                </c:pt>
                <c:pt idx="71">
                  <c:v>17697.479897947142</c:v>
                </c:pt>
                <c:pt idx="72">
                  <c:v>17337.015255089998</c:v>
                </c:pt>
                <c:pt idx="73">
                  <c:v>18151.473469362856</c:v>
                </c:pt>
                <c:pt idx="74">
                  <c:v>19903.162346912857</c:v>
                </c:pt>
                <c:pt idx="75">
                  <c:v>22268.266836684284</c:v>
                </c:pt>
                <c:pt idx="76">
                  <c:v>20724.321734664285</c:v>
                </c:pt>
                <c:pt idx="77">
                  <c:v>21036.563928565716</c:v>
                </c:pt>
                <c:pt idx="78">
                  <c:v>20396.140255077142</c:v>
                </c:pt>
                <c:pt idx="79">
                  <c:v>21596.599744880001</c:v>
                </c:pt>
                <c:pt idx="80">
                  <c:v>21558.499336732853</c:v>
                </c:pt>
                <c:pt idx="81">
                  <c:v>20484.969744907139</c:v>
                </c:pt>
                <c:pt idx="82">
                  <c:v>19239.510051057143</c:v>
                </c:pt>
                <c:pt idx="83">
                  <c:v>19534.758367388571</c:v>
                </c:pt>
                <c:pt idx="84">
                  <c:v>17976.790459212854</c:v>
                </c:pt>
                <c:pt idx="85">
                  <c:v>17540.407398012856</c:v>
                </c:pt>
                <c:pt idx="86">
                  <c:v>17314.205612280002</c:v>
                </c:pt>
                <c:pt idx="87">
                  <c:v>15704.040510232855</c:v>
                </c:pt>
                <c:pt idx="88">
                  <c:v>14945.9375</c:v>
                </c:pt>
                <c:pt idx="89">
                  <c:v>15115.62586734857</c:v>
                </c:pt>
                <c:pt idx="90">
                  <c:v>15884.606530602858</c:v>
                </c:pt>
                <c:pt idx="91">
                  <c:v>16259.007142839999</c:v>
                </c:pt>
                <c:pt idx="92">
                  <c:v>16023.127499971428</c:v>
                </c:pt>
                <c:pt idx="93">
                  <c:v>14873.57719386857</c:v>
                </c:pt>
                <c:pt idx="94">
                  <c:v>15564.864234684284</c:v>
                </c:pt>
                <c:pt idx="95">
                  <c:v>16195.147755107144</c:v>
                </c:pt>
                <c:pt idx="96">
                  <c:v>16238.474846924286</c:v>
                </c:pt>
                <c:pt idx="97">
                  <c:v>15690.508877561428</c:v>
                </c:pt>
                <c:pt idx="98">
                  <c:v>16018.291683675712</c:v>
                </c:pt>
                <c:pt idx="99">
                  <c:v>17538.432857137144</c:v>
                </c:pt>
                <c:pt idx="100">
                  <c:v>17423.265357132859</c:v>
                </c:pt>
                <c:pt idx="101">
                  <c:v>17807.06724489286</c:v>
                </c:pt>
                <c:pt idx="102">
                  <c:v>16287.648979582858</c:v>
                </c:pt>
                <c:pt idx="103">
                  <c:v>15167.851938791428</c:v>
                </c:pt>
                <c:pt idx="104">
                  <c:v>14546.113214284287</c:v>
                </c:pt>
                <c:pt idx="105">
                  <c:v>14704.609234707143</c:v>
                </c:pt>
                <c:pt idx="106">
                  <c:v>14071.001479618571</c:v>
                </c:pt>
                <c:pt idx="107">
                  <c:v>13862.889897978574</c:v>
                </c:pt>
                <c:pt idx="108">
                  <c:v>13627.509285721431</c:v>
                </c:pt>
                <c:pt idx="109">
                  <c:v>15273.76897959143</c:v>
                </c:pt>
                <c:pt idx="110">
                  <c:v>15684.41387752714</c:v>
                </c:pt>
                <c:pt idx="111">
                  <c:v>15803.116887734286</c:v>
                </c:pt>
                <c:pt idx="112">
                  <c:v>15081.800153027143</c:v>
                </c:pt>
                <c:pt idx="113">
                  <c:v>15255.970816290001</c:v>
                </c:pt>
                <c:pt idx="114">
                  <c:v>15701.806581615716</c:v>
                </c:pt>
                <c:pt idx="115">
                  <c:v>15633.198877532859</c:v>
                </c:pt>
                <c:pt idx="116">
                  <c:v>16151.902704068572</c:v>
                </c:pt>
                <c:pt idx="117">
                  <c:v>16170.049489775716</c:v>
                </c:pt>
                <c:pt idx="118">
                  <c:v>16481.277959155716</c:v>
                </c:pt>
                <c:pt idx="119">
                  <c:v>16541.313214279999</c:v>
                </c:pt>
                <c:pt idx="120">
                  <c:v>15168.695306117143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825-4E8B-AFAD-7F1D0A123273}"/>
            </c:ext>
          </c:extLst>
        </c:ser>
        <c:ser>
          <c:idx val="3"/>
          <c:order val="4"/>
          <c:tx>
            <c:strRef>
              <c:f>'NWP NBREN'!$V$6</c:f>
              <c:strCache>
                <c:ptCount val="1"/>
                <c:pt idx="0">
                  <c:v>RN NWP - 7 Day Average (Boom Annual)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NBREN'!$V$7:$V$127</c:f>
              <c:numCache>
                <c:formatCode>#,##0</c:formatCode>
                <c:ptCount val="121"/>
                <c:pt idx="6">
                  <c:v>7248.6181632528587</c:v>
                </c:pt>
                <c:pt idx="7">
                  <c:v>8098.955765292857</c:v>
                </c:pt>
                <c:pt idx="8">
                  <c:v>8831.0516326528577</c:v>
                </c:pt>
                <c:pt idx="9">
                  <c:v>9472.1051020357136</c:v>
                </c:pt>
                <c:pt idx="10">
                  <c:v>9156.3851020285711</c:v>
                </c:pt>
                <c:pt idx="11">
                  <c:v>9319.9418877371409</c:v>
                </c:pt>
                <c:pt idx="12">
                  <c:v>9180.6844897714273</c:v>
                </c:pt>
                <c:pt idx="13">
                  <c:v>9333.7770407985718</c:v>
                </c:pt>
                <c:pt idx="14">
                  <c:v>10477.427704061427</c:v>
                </c:pt>
                <c:pt idx="15">
                  <c:v>8984.9256632385714</c:v>
                </c:pt>
                <c:pt idx="16">
                  <c:v>9036.3119387557144</c:v>
                </c:pt>
                <c:pt idx="17">
                  <c:v>9065.33826529</c:v>
                </c:pt>
                <c:pt idx="18">
                  <c:v>8983.8929591714295</c:v>
                </c:pt>
                <c:pt idx="19">
                  <c:v>9155.5870408071441</c:v>
                </c:pt>
                <c:pt idx="20">
                  <c:v>9204.7446938714274</c:v>
                </c:pt>
                <c:pt idx="21">
                  <c:v>6429.4750510228569</c:v>
                </c:pt>
                <c:pt idx="22">
                  <c:v>6769.8714285757142</c:v>
                </c:pt>
                <c:pt idx="23">
                  <c:v>6975.4538775614274</c:v>
                </c:pt>
                <c:pt idx="24">
                  <c:v>6286.469183682857</c:v>
                </c:pt>
                <c:pt idx="25">
                  <c:v>6174.9194898028572</c:v>
                </c:pt>
                <c:pt idx="26">
                  <c:v>6543.2508163328557</c:v>
                </c:pt>
                <c:pt idx="27">
                  <c:v>6978.283622455715</c:v>
                </c:pt>
                <c:pt idx="28">
                  <c:v>9141.0896428614287</c:v>
                </c:pt>
                <c:pt idx="29">
                  <c:v>9136.3679591942855</c:v>
                </c:pt>
                <c:pt idx="30">
                  <c:v>8618.7346428599994</c:v>
                </c:pt>
                <c:pt idx="31">
                  <c:v>9024.5432142957143</c:v>
                </c:pt>
                <c:pt idx="32">
                  <c:v>9110.3628571557147</c:v>
                </c:pt>
                <c:pt idx="33">
                  <c:v>9103.3089796085715</c:v>
                </c:pt>
                <c:pt idx="34">
                  <c:v>9477.8559183757134</c:v>
                </c:pt>
                <c:pt idx="35">
                  <c:v>8158.1897449014295</c:v>
                </c:pt>
                <c:pt idx="36">
                  <c:v>8728.3522448971435</c:v>
                </c:pt>
                <c:pt idx="37">
                  <c:v>10376.656173465715</c:v>
                </c:pt>
                <c:pt idx="38">
                  <c:v>11250.310051005714</c:v>
                </c:pt>
                <c:pt idx="39">
                  <c:v>11360.600153052856</c:v>
                </c:pt>
                <c:pt idx="40">
                  <c:v>10670.245510195715</c:v>
                </c:pt>
                <c:pt idx="41">
                  <c:v>10117.35459183857</c:v>
                </c:pt>
                <c:pt idx="42">
                  <c:v>9652.2926020514278</c:v>
                </c:pt>
                <c:pt idx="43">
                  <c:v>9455.0244898028577</c:v>
                </c:pt>
                <c:pt idx="44">
                  <c:v>8158.4867857114286</c:v>
                </c:pt>
                <c:pt idx="45">
                  <c:v>8364.058724487144</c:v>
                </c:pt>
                <c:pt idx="46">
                  <c:v>8245.3582142771429</c:v>
                </c:pt>
                <c:pt idx="47">
                  <c:v>9747.7718877557163</c:v>
                </c:pt>
                <c:pt idx="48">
                  <c:v>9102.8105612214295</c:v>
                </c:pt>
                <c:pt idx="49">
                  <c:v>9768.8708673471428</c:v>
                </c:pt>
                <c:pt idx="50">
                  <c:v>9072.340255108571</c:v>
                </c:pt>
                <c:pt idx="51">
                  <c:v>9443.0544898185726</c:v>
                </c:pt>
                <c:pt idx="52">
                  <c:v>8443.4278571714294</c:v>
                </c:pt>
                <c:pt idx="53">
                  <c:v>8653.7746428914288</c:v>
                </c:pt>
                <c:pt idx="54">
                  <c:v>7885.723673495716</c:v>
                </c:pt>
                <c:pt idx="55">
                  <c:v>8018.9360714542854</c:v>
                </c:pt>
                <c:pt idx="56">
                  <c:v>7818.1793877828586</c:v>
                </c:pt>
                <c:pt idx="57">
                  <c:v>7849.2728061542857</c:v>
                </c:pt>
                <c:pt idx="58">
                  <c:v>7307.5843367628568</c:v>
                </c:pt>
                <c:pt idx="59">
                  <c:v>7689.4802041085713</c:v>
                </c:pt>
                <c:pt idx="60">
                  <c:v>6970.1449489971419</c:v>
                </c:pt>
                <c:pt idx="61">
                  <c:v>6600.3246428714283</c:v>
                </c:pt>
                <c:pt idx="62">
                  <c:v>7033.6487245128565</c:v>
                </c:pt>
                <c:pt idx="63">
                  <c:v>7530.2729592071419</c:v>
                </c:pt>
                <c:pt idx="64">
                  <c:v>7489.3717347014299</c:v>
                </c:pt>
                <c:pt idx="65">
                  <c:v>7224.7264285742858</c:v>
                </c:pt>
                <c:pt idx="66">
                  <c:v>6751.0410714314294</c:v>
                </c:pt>
                <c:pt idx="67">
                  <c:v>7041.8623469557142</c:v>
                </c:pt>
                <c:pt idx="68">
                  <c:v>6610.2047449142856</c:v>
                </c:pt>
                <c:pt idx="69">
                  <c:v>6306.7645918471417</c:v>
                </c:pt>
                <c:pt idx="70">
                  <c:v>6179.353826532858</c:v>
                </c:pt>
                <c:pt idx="71">
                  <c:v>6239.6310714314295</c:v>
                </c:pt>
                <c:pt idx="72">
                  <c:v>5675.6663775571433</c:v>
                </c:pt>
                <c:pt idx="73">
                  <c:v>5368.2048469457141</c:v>
                </c:pt>
                <c:pt idx="74">
                  <c:v>5403.331071425715</c:v>
                </c:pt>
                <c:pt idx="75">
                  <c:v>6620.4812755057146</c:v>
                </c:pt>
                <c:pt idx="76">
                  <c:v>6424.0521938742868</c:v>
                </c:pt>
                <c:pt idx="77">
                  <c:v>6913.2402040899997</c:v>
                </c:pt>
                <c:pt idx="78">
                  <c:v>7288.5544898085709</c:v>
                </c:pt>
                <c:pt idx="79">
                  <c:v>8183.2000000128564</c:v>
                </c:pt>
                <c:pt idx="80">
                  <c:v>8206.4430612342858</c:v>
                </c:pt>
                <c:pt idx="81">
                  <c:v>8994.836989811427</c:v>
                </c:pt>
                <c:pt idx="82">
                  <c:v>8301.1915306242845</c:v>
                </c:pt>
                <c:pt idx="83">
                  <c:v>8231.9481122557136</c:v>
                </c:pt>
                <c:pt idx="84">
                  <c:v>7707.1373979585705</c:v>
                </c:pt>
                <c:pt idx="85">
                  <c:v>7491.9771428571421</c:v>
                </c:pt>
                <c:pt idx="86">
                  <c:v>7383.9551020442859</c:v>
                </c:pt>
                <c:pt idx="87">
                  <c:v>7816.4932653114283</c:v>
                </c:pt>
                <c:pt idx="88">
                  <c:v>6522.4749489871419</c:v>
                </c:pt>
                <c:pt idx="89">
                  <c:v>5821.2267857199995</c:v>
                </c:pt>
                <c:pt idx="90">
                  <c:v>6072.9887755242862</c:v>
                </c:pt>
                <c:pt idx="91">
                  <c:v>5777.6164285728582</c:v>
                </c:pt>
                <c:pt idx="92">
                  <c:v>5087.8912755114288</c:v>
                </c:pt>
                <c:pt idx="93">
                  <c:v>4585.0050510199999</c:v>
                </c:pt>
                <c:pt idx="94">
                  <c:v>4146.9748979657143</c:v>
                </c:pt>
                <c:pt idx="95">
                  <c:v>4022.1115816300003</c:v>
                </c:pt>
                <c:pt idx="96">
                  <c:v>4216.5397959228576</c:v>
                </c:pt>
                <c:pt idx="97">
                  <c:v>4290.744489785714</c:v>
                </c:pt>
                <c:pt idx="98">
                  <c:v>4894.2683163328566</c:v>
                </c:pt>
                <c:pt idx="99">
                  <c:v>5642.7231122428566</c:v>
                </c:pt>
                <c:pt idx="100">
                  <c:v>5098.1950510171437</c:v>
                </c:pt>
                <c:pt idx="101">
                  <c:v>5042.9345918328563</c:v>
                </c:pt>
                <c:pt idx="102">
                  <c:v>5733.5328061199998</c:v>
                </c:pt>
                <c:pt idx="103">
                  <c:v>5194.891020402858</c:v>
                </c:pt>
                <c:pt idx="104">
                  <c:v>4360.6008673457145</c:v>
                </c:pt>
                <c:pt idx="105">
                  <c:v>3415.9648469357139</c:v>
                </c:pt>
                <c:pt idx="106">
                  <c:v>4187.8239796028574</c:v>
                </c:pt>
                <c:pt idx="107">
                  <c:v>4726.2302551142857</c:v>
                </c:pt>
                <c:pt idx="108">
                  <c:v>4831.4562755128572</c:v>
                </c:pt>
                <c:pt idx="109">
                  <c:v>4204.3319387842857</c:v>
                </c:pt>
                <c:pt idx="110">
                  <c:v>4280.4603571485723</c:v>
                </c:pt>
                <c:pt idx="111">
                  <c:v>4114.182193882858</c:v>
                </c:pt>
                <c:pt idx="112">
                  <c:v>3931.5815816371428</c:v>
                </c:pt>
                <c:pt idx="113">
                  <c:v>3191.5719897885715</c:v>
                </c:pt>
                <c:pt idx="114">
                  <c:v>2917.0389285628576</c:v>
                </c:pt>
                <c:pt idx="115">
                  <c:v>2978.2657653014285</c:v>
                </c:pt>
                <c:pt idx="116">
                  <c:v>3062.2201020300004</c:v>
                </c:pt>
                <c:pt idx="117">
                  <c:v>3812.6458673414281</c:v>
                </c:pt>
                <c:pt idx="118">
                  <c:v>4663.1360203985714</c:v>
                </c:pt>
                <c:pt idx="119">
                  <c:v>5378.6739795828562</c:v>
                </c:pt>
                <c:pt idx="120">
                  <c:v>5511.4039795942863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825-4E8B-AFAD-7F1D0A123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NBREN'!$T$6</c:f>
              <c:strCache>
                <c:ptCount val="1"/>
                <c:pt idx="0">
                  <c:v>NB Average NWP - 7 Day Average (Boom Annual)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NBREN'!$T$7:$T$127</c:f>
              <c:numCache>
                <c:formatCode>#,##0</c:formatCode>
                <c:ptCount val="121"/>
                <c:pt idx="6">
                  <c:v>849.55798489625329</c:v>
                </c:pt>
                <c:pt idx="7">
                  <c:v>856.19289414060768</c:v>
                </c:pt>
                <c:pt idx="8">
                  <c:v>878.08936522781607</c:v>
                </c:pt>
                <c:pt idx="9">
                  <c:v>891.26747242773229</c:v>
                </c:pt>
                <c:pt idx="10">
                  <c:v>926.09111452424077</c:v>
                </c:pt>
                <c:pt idx="11">
                  <c:v>963.15477905367902</c:v>
                </c:pt>
                <c:pt idx="12">
                  <c:v>978.21037736848643</c:v>
                </c:pt>
                <c:pt idx="13">
                  <c:v>974.46662532772928</c:v>
                </c:pt>
                <c:pt idx="14">
                  <c:v>961.89697904757338</c:v>
                </c:pt>
                <c:pt idx="15">
                  <c:v>962.31924945589083</c:v>
                </c:pt>
                <c:pt idx="16">
                  <c:v>957.51212622129867</c:v>
                </c:pt>
                <c:pt idx="17">
                  <c:v>981.61184111458067</c:v>
                </c:pt>
                <c:pt idx="18">
                  <c:v>1044.4799335171203</c:v>
                </c:pt>
                <c:pt idx="19">
                  <c:v>1095.1544408571403</c:v>
                </c:pt>
                <c:pt idx="20">
                  <c:v>1087.5972694289692</c:v>
                </c:pt>
                <c:pt idx="21">
                  <c:v>1074.7475398304377</c:v>
                </c:pt>
                <c:pt idx="22">
                  <c:v>1070.546499580279</c:v>
                </c:pt>
                <c:pt idx="23">
                  <c:v>1133.8543367590041</c:v>
                </c:pt>
                <c:pt idx="24">
                  <c:v>1089.8311703948023</c:v>
                </c:pt>
                <c:pt idx="25">
                  <c:v>1057.3227960463148</c:v>
                </c:pt>
                <c:pt idx="26">
                  <c:v>1030.9807484275641</c:v>
                </c:pt>
                <c:pt idx="27">
                  <c:v>1012.1703847240948</c:v>
                </c:pt>
                <c:pt idx="28">
                  <c:v>998.74533987974905</c:v>
                </c:pt>
                <c:pt idx="29">
                  <c:v>1040.7948835303639</c:v>
                </c:pt>
                <c:pt idx="30">
                  <c:v>960.78476898632118</c:v>
                </c:pt>
                <c:pt idx="31">
                  <c:v>973.57294773252374</c:v>
                </c:pt>
                <c:pt idx="32">
                  <c:v>926.45982727439446</c:v>
                </c:pt>
                <c:pt idx="33">
                  <c:v>902.70518122867509</c:v>
                </c:pt>
                <c:pt idx="34">
                  <c:v>899.14576235752907</c:v>
                </c:pt>
                <c:pt idx="35">
                  <c:v>942.37936409840313</c:v>
                </c:pt>
                <c:pt idx="36">
                  <c:v>892.8912231545637</c:v>
                </c:pt>
                <c:pt idx="37">
                  <c:v>893.46445460147913</c:v>
                </c:pt>
                <c:pt idx="38">
                  <c:v>884.31545403454925</c:v>
                </c:pt>
                <c:pt idx="39">
                  <c:v>895.17808489726099</c:v>
                </c:pt>
                <c:pt idx="40">
                  <c:v>893.12847224029144</c:v>
                </c:pt>
                <c:pt idx="41">
                  <c:v>921.0304480541032</c:v>
                </c:pt>
                <c:pt idx="42">
                  <c:v>905.79837122376705</c:v>
                </c:pt>
                <c:pt idx="43">
                  <c:v>903.55222135221345</c:v>
                </c:pt>
                <c:pt idx="44">
                  <c:v>913.07766256778791</c:v>
                </c:pt>
                <c:pt idx="45">
                  <c:v>915.16290406465487</c:v>
                </c:pt>
                <c:pt idx="46">
                  <c:v>939.75613744844964</c:v>
                </c:pt>
                <c:pt idx="47">
                  <c:v>976.81361043675849</c:v>
                </c:pt>
                <c:pt idx="48">
                  <c:v>1020.2161248802511</c:v>
                </c:pt>
                <c:pt idx="49">
                  <c:v>997.86391799733235</c:v>
                </c:pt>
                <c:pt idx="50">
                  <c:v>971.68870201183233</c:v>
                </c:pt>
                <c:pt idx="51">
                  <c:v>973.95531691813278</c:v>
                </c:pt>
                <c:pt idx="52">
                  <c:v>1016.6926533440765</c:v>
                </c:pt>
                <c:pt idx="53">
                  <c:v>980.10521927990055</c:v>
                </c:pt>
                <c:pt idx="54">
                  <c:v>965.86907132137799</c:v>
                </c:pt>
                <c:pt idx="55">
                  <c:v>969.88759641877812</c:v>
                </c:pt>
                <c:pt idx="56">
                  <c:v>998.16930900373052</c:v>
                </c:pt>
                <c:pt idx="57">
                  <c:v>1003.568807302302</c:v>
                </c:pt>
                <c:pt idx="58">
                  <c:v>993.41430050102224</c:v>
                </c:pt>
                <c:pt idx="59">
                  <c:v>935.26960500985899</c:v>
                </c:pt>
                <c:pt idx="60">
                  <c:v>960.19107499658162</c:v>
                </c:pt>
                <c:pt idx="61">
                  <c:v>930.96440225620131</c:v>
                </c:pt>
                <c:pt idx="62">
                  <c:v>884.19288376161205</c:v>
                </c:pt>
                <c:pt idx="63">
                  <c:v>871.85484039382641</c:v>
                </c:pt>
                <c:pt idx="64">
                  <c:v>911.83935144846907</c:v>
                </c:pt>
                <c:pt idx="65">
                  <c:v>884.96841850272097</c:v>
                </c:pt>
                <c:pt idx="66">
                  <c:v>909.40723308822976</c:v>
                </c:pt>
                <c:pt idx="67">
                  <c:v>933.32022228507856</c:v>
                </c:pt>
                <c:pt idx="68">
                  <c:v>945.40258772547884</c:v>
                </c:pt>
                <c:pt idx="69">
                  <c:v>1002.6784352635923</c:v>
                </c:pt>
                <c:pt idx="70">
                  <c:v>1072.1927519542965</c:v>
                </c:pt>
                <c:pt idx="71">
                  <c:v>1106.5136454828303</c:v>
                </c:pt>
                <c:pt idx="72">
                  <c:v>1131.1884766295648</c:v>
                </c:pt>
                <c:pt idx="73">
                  <c:v>1147.3326397556086</c:v>
                </c:pt>
                <c:pt idx="74">
                  <c:v>1183.571828067167</c:v>
                </c:pt>
                <c:pt idx="75">
                  <c:v>1174.4085668073662</c:v>
                </c:pt>
                <c:pt idx="76">
                  <c:v>1144.5116070248957</c:v>
                </c:pt>
                <c:pt idx="77">
                  <c:v>1089.6759826337052</c:v>
                </c:pt>
                <c:pt idx="78">
                  <c:v>1029.7066990200472</c:v>
                </c:pt>
                <c:pt idx="79">
                  <c:v>1068.5056834713625</c:v>
                </c:pt>
                <c:pt idx="80">
                  <c:v>1057.9919928293784</c:v>
                </c:pt>
                <c:pt idx="81">
                  <c:v>1032.3289054850004</c:v>
                </c:pt>
                <c:pt idx="82">
                  <c:v>1035.148366437963</c:v>
                </c:pt>
                <c:pt idx="83">
                  <c:v>1035.0929455199152</c:v>
                </c:pt>
                <c:pt idx="84">
                  <c:v>1000.948161748657</c:v>
                </c:pt>
                <c:pt idx="85">
                  <c:v>1019.3073388990333</c:v>
                </c:pt>
                <c:pt idx="86">
                  <c:v>1015.6671413189306</c:v>
                </c:pt>
                <c:pt idx="87">
                  <c:v>958.78179834792775</c:v>
                </c:pt>
                <c:pt idx="88">
                  <c:v>943.20921459896158</c:v>
                </c:pt>
                <c:pt idx="89">
                  <c:v>965.05045740983826</c:v>
                </c:pt>
                <c:pt idx="90">
                  <c:v>951.03318498681813</c:v>
                </c:pt>
                <c:pt idx="91">
                  <c:v>989.07419305977726</c:v>
                </c:pt>
                <c:pt idx="92">
                  <c:v>1029.0456211303585</c:v>
                </c:pt>
                <c:pt idx="93">
                  <c:v>990.05812967352597</c:v>
                </c:pt>
                <c:pt idx="94">
                  <c:v>1021.4899919184517</c:v>
                </c:pt>
                <c:pt idx="95">
                  <c:v>1039.3863386455548</c:v>
                </c:pt>
                <c:pt idx="96">
                  <c:v>1020.9993225621231</c:v>
                </c:pt>
                <c:pt idx="97">
                  <c:v>1053.4344861427624</c:v>
                </c:pt>
                <c:pt idx="98">
                  <c:v>1044.2633801278516</c:v>
                </c:pt>
                <c:pt idx="99">
                  <c:v>1047.0389251954468</c:v>
                </c:pt>
                <c:pt idx="100">
                  <c:v>1047.5825283479376</c:v>
                </c:pt>
                <c:pt idx="101">
                  <c:v>1074.9969489022235</c:v>
                </c:pt>
                <c:pt idx="102">
                  <c:v>1015.6016403499672</c:v>
                </c:pt>
                <c:pt idx="103">
                  <c:v>1023.7020117546743</c:v>
                </c:pt>
                <c:pt idx="104">
                  <c:v>948.98893267148378</c:v>
                </c:pt>
                <c:pt idx="105">
                  <c:v>941.23844549837872</c:v>
                </c:pt>
                <c:pt idx="106">
                  <c:v>878.7232694785788</c:v>
                </c:pt>
                <c:pt idx="107">
                  <c:v>853.31204466114286</c:v>
                </c:pt>
                <c:pt idx="108">
                  <c:v>836.49914378563255</c:v>
                </c:pt>
                <c:pt idx="109">
                  <c:v>902.94119836899984</c:v>
                </c:pt>
                <c:pt idx="110">
                  <c:v>874.12143646277525</c:v>
                </c:pt>
                <c:pt idx="111">
                  <c:v>906.91487268763274</c:v>
                </c:pt>
                <c:pt idx="112">
                  <c:v>931.22820163915515</c:v>
                </c:pt>
                <c:pt idx="113">
                  <c:v>999.5154891541398</c:v>
                </c:pt>
                <c:pt idx="114">
                  <c:v>1073.1460005374804</c:v>
                </c:pt>
                <c:pt idx="115">
                  <c:v>1068.2454502458479</c:v>
                </c:pt>
                <c:pt idx="116">
                  <c:v>1045.1036765784072</c:v>
                </c:pt>
                <c:pt idx="117">
                  <c:v>1058.3012001061948</c:v>
                </c:pt>
                <c:pt idx="118">
                  <c:v>1084.2369058878612</c:v>
                </c:pt>
                <c:pt idx="119">
                  <c:v>1053.046873422212</c:v>
                </c:pt>
                <c:pt idx="120">
                  <c:v>972.30464353027935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825-4E8B-AFAD-7F1D0A123273}"/>
            </c:ext>
          </c:extLst>
        </c:ser>
        <c:ser>
          <c:idx val="6"/>
          <c:order val="5"/>
          <c:tx>
            <c:strRef>
              <c:f>'NWP NBREN'!$W$6</c:f>
              <c:strCache>
                <c:ptCount val="1"/>
                <c:pt idx="0">
                  <c:v>RN Average NWP - 7 Day Average (Boom Annual)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NBREN'!$W$7:$W$127</c:f>
              <c:numCache>
                <c:formatCode>#,##0</c:formatCode>
                <c:ptCount val="121"/>
                <c:pt idx="6">
                  <c:v>659.84242005375904</c:v>
                </c:pt>
                <c:pt idx="7">
                  <c:v>678.7264606880957</c:v>
                </c:pt>
                <c:pt idx="8">
                  <c:v>765.86419333327899</c:v>
                </c:pt>
                <c:pt idx="9">
                  <c:v>822.98305104253291</c:v>
                </c:pt>
                <c:pt idx="10">
                  <c:v>796.6730510419377</c:v>
                </c:pt>
                <c:pt idx="11">
                  <c:v>802.51205459742471</c:v>
                </c:pt>
                <c:pt idx="12">
                  <c:v>816.134798360996</c:v>
                </c:pt>
                <c:pt idx="13">
                  <c:v>808.61403560678173</c:v>
                </c:pt>
                <c:pt idx="14">
                  <c:v>781.5946499678945</c:v>
                </c:pt>
                <c:pt idx="15">
                  <c:v>682.5274451008064</c:v>
                </c:pt>
                <c:pt idx="16">
                  <c:v>649.91682192358189</c:v>
                </c:pt>
                <c:pt idx="17">
                  <c:v>638.99838412019767</c:v>
                </c:pt>
                <c:pt idx="18">
                  <c:v>640.6240605274379</c:v>
                </c:pt>
                <c:pt idx="19">
                  <c:v>622.78203366571631</c:v>
                </c:pt>
                <c:pt idx="20">
                  <c:v>655.58407193135918</c:v>
                </c:pt>
                <c:pt idx="21">
                  <c:v>566.05924474269545</c:v>
                </c:pt>
                <c:pt idx="22">
                  <c:v>583.05736634150503</c:v>
                </c:pt>
                <c:pt idx="23">
                  <c:v>606.13087217289433</c:v>
                </c:pt>
                <c:pt idx="24">
                  <c:v>612.37675555458827</c:v>
                </c:pt>
                <c:pt idx="25">
                  <c:v>636.29057744663362</c:v>
                </c:pt>
                <c:pt idx="26">
                  <c:v>649.77025510226008</c:v>
                </c:pt>
                <c:pt idx="27">
                  <c:v>629.60686911322148</c:v>
                </c:pt>
                <c:pt idx="28">
                  <c:v>764.78224538857864</c:v>
                </c:pt>
                <c:pt idx="29">
                  <c:v>824.97027685211629</c:v>
                </c:pt>
                <c:pt idx="30">
                  <c:v>799.26663584967866</c:v>
                </c:pt>
                <c:pt idx="31">
                  <c:v>796.71265625867852</c:v>
                </c:pt>
                <c:pt idx="32">
                  <c:v>792.37403381006732</c:v>
                </c:pt>
                <c:pt idx="33">
                  <c:v>798.76645387837368</c:v>
                </c:pt>
                <c:pt idx="34">
                  <c:v>799.81289152500142</c:v>
                </c:pt>
                <c:pt idx="35">
                  <c:v>741.2865922434105</c:v>
                </c:pt>
                <c:pt idx="36">
                  <c:v>695.13671660481361</c:v>
                </c:pt>
                <c:pt idx="37">
                  <c:v>736.26756679015773</c:v>
                </c:pt>
                <c:pt idx="38">
                  <c:v>774.75264550640259</c:v>
                </c:pt>
                <c:pt idx="39">
                  <c:v>746.15076952575544</c:v>
                </c:pt>
                <c:pt idx="40">
                  <c:v>750.46885626075539</c:v>
                </c:pt>
                <c:pt idx="41">
                  <c:v>754.89441661631543</c:v>
                </c:pt>
                <c:pt idx="42">
                  <c:v>753.86091105140633</c:v>
                </c:pt>
                <c:pt idx="43">
                  <c:v>753.94829397755439</c:v>
                </c:pt>
                <c:pt idx="44">
                  <c:v>718.28439018672782</c:v>
                </c:pt>
                <c:pt idx="45">
                  <c:v>708.81201495099538</c:v>
                </c:pt>
                <c:pt idx="46">
                  <c:v>693.76721090254966</c:v>
                </c:pt>
                <c:pt idx="47">
                  <c:v>791.34726656178907</c:v>
                </c:pt>
                <c:pt idx="48">
                  <c:v>747.40489179336168</c:v>
                </c:pt>
                <c:pt idx="49">
                  <c:v>752.10764061604334</c:v>
                </c:pt>
                <c:pt idx="50">
                  <c:v>739.54115373632374</c:v>
                </c:pt>
                <c:pt idx="51">
                  <c:v>766.02074192989517</c:v>
                </c:pt>
                <c:pt idx="52">
                  <c:v>767.88685987748977</c:v>
                </c:pt>
                <c:pt idx="53">
                  <c:v>807.97709742107043</c:v>
                </c:pt>
                <c:pt idx="54">
                  <c:v>717.38266578048115</c:v>
                </c:pt>
                <c:pt idx="55">
                  <c:v>722.62414537225879</c:v>
                </c:pt>
                <c:pt idx="56">
                  <c:v>747.7285100705418</c:v>
                </c:pt>
                <c:pt idx="57">
                  <c:v>781.83295735036324</c:v>
                </c:pt>
                <c:pt idx="58">
                  <c:v>777.13992090697559</c:v>
                </c:pt>
                <c:pt idx="59">
                  <c:v>762.44171250808813</c:v>
                </c:pt>
                <c:pt idx="60">
                  <c:v>740.02931995899723</c:v>
                </c:pt>
                <c:pt idx="61">
                  <c:v>737.32045614404126</c:v>
                </c:pt>
                <c:pt idx="62">
                  <c:v>759.09094934206507</c:v>
                </c:pt>
                <c:pt idx="63">
                  <c:v>765.33540724998159</c:v>
                </c:pt>
                <c:pt idx="64">
                  <c:v>758.51853649902921</c:v>
                </c:pt>
                <c:pt idx="65">
                  <c:v>771.71055982200892</c:v>
                </c:pt>
                <c:pt idx="66">
                  <c:v>754.31091617993195</c:v>
                </c:pt>
                <c:pt idx="67">
                  <c:v>782.34827162421766</c:v>
                </c:pt>
                <c:pt idx="68">
                  <c:v>746.77909645410659</c:v>
                </c:pt>
                <c:pt idx="69">
                  <c:v>749.00004883462248</c:v>
                </c:pt>
                <c:pt idx="70">
                  <c:v>758.59240087474154</c:v>
                </c:pt>
                <c:pt idx="71">
                  <c:v>750.90997740559192</c:v>
                </c:pt>
                <c:pt idx="72">
                  <c:v>709.06018877625513</c:v>
                </c:pt>
                <c:pt idx="73">
                  <c:v>712.8143758512075</c:v>
                </c:pt>
                <c:pt idx="74">
                  <c:v>701.88051105388615</c:v>
                </c:pt>
                <c:pt idx="75">
                  <c:v>752.63751785642569</c:v>
                </c:pt>
                <c:pt idx="76">
                  <c:v>801.3761232990289</c:v>
                </c:pt>
                <c:pt idx="77">
                  <c:v>811.02300987765534</c:v>
                </c:pt>
                <c:pt idx="78">
                  <c:v>784.64528028653297</c:v>
                </c:pt>
                <c:pt idx="79">
                  <c:v>798.97325647712819</c:v>
                </c:pt>
                <c:pt idx="80">
                  <c:v>789.97214374586963</c:v>
                </c:pt>
                <c:pt idx="81">
                  <c:v>818.45054510688146</c:v>
                </c:pt>
                <c:pt idx="82">
                  <c:v>801.47290595999846</c:v>
                </c:pt>
                <c:pt idx="83">
                  <c:v>715.16399779628409</c:v>
                </c:pt>
                <c:pt idx="84">
                  <c:v>701.95484080951485</c:v>
                </c:pt>
                <c:pt idx="85">
                  <c:v>722.48928808843789</c:v>
                </c:pt>
                <c:pt idx="86">
                  <c:v>732.62042414319967</c:v>
                </c:pt>
                <c:pt idx="87">
                  <c:v>743.85126167331111</c:v>
                </c:pt>
                <c:pt idx="88">
                  <c:v>797.55050062247767</c:v>
                </c:pt>
                <c:pt idx="89">
                  <c:v>788.9951295642179</c:v>
                </c:pt>
                <c:pt idx="90">
                  <c:v>856.01551003197312</c:v>
                </c:pt>
                <c:pt idx="91">
                  <c:v>864.26112810593236</c:v>
                </c:pt>
                <c:pt idx="92">
                  <c:v>817.49046909216224</c:v>
                </c:pt>
                <c:pt idx="93">
                  <c:v>831.71106092887658</c:v>
                </c:pt>
                <c:pt idx="94">
                  <c:v>832.43984803573824</c:v>
                </c:pt>
                <c:pt idx="95">
                  <c:v>704.3035597660953</c:v>
                </c:pt>
                <c:pt idx="96">
                  <c:v>703.16763411144223</c:v>
                </c:pt>
                <c:pt idx="97">
                  <c:v>738.78185058154418</c:v>
                </c:pt>
                <c:pt idx="98">
                  <c:v>777.85275518374385</c:v>
                </c:pt>
                <c:pt idx="99">
                  <c:v>861.7357927191008</c:v>
                </c:pt>
                <c:pt idx="100">
                  <c:v>782.99940496381521</c:v>
                </c:pt>
                <c:pt idx="101">
                  <c:v>789.78918557614838</c:v>
                </c:pt>
                <c:pt idx="102">
                  <c:v>803.53595003221994</c:v>
                </c:pt>
                <c:pt idx="103">
                  <c:v>757.39391650392065</c:v>
                </c:pt>
                <c:pt idx="104">
                  <c:v>654.39202024606345</c:v>
                </c:pt>
                <c:pt idx="105">
                  <c:v>566.59080223488434</c:v>
                </c:pt>
                <c:pt idx="106">
                  <c:v>537.40900194497351</c:v>
                </c:pt>
                <c:pt idx="107">
                  <c:v>593.6220206525926</c:v>
                </c:pt>
                <c:pt idx="108">
                  <c:v>692.69678935764034</c:v>
                </c:pt>
                <c:pt idx="109">
                  <c:v>776.39159378264037</c:v>
                </c:pt>
                <c:pt idx="110">
                  <c:v>960.34378765644976</c:v>
                </c:pt>
                <c:pt idx="111">
                  <c:v>938.25147473073537</c:v>
                </c:pt>
                <c:pt idx="112">
                  <c:v>950.51071853532733</c:v>
                </c:pt>
                <c:pt idx="113">
                  <c:v>941.58520833023795</c:v>
                </c:pt>
                <c:pt idx="114">
                  <c:v>926.19947278583334</c:v>
                </c:pt>
                <c:pt idx="115">
                  <c:v>823.47535714086735</c:v>
                </c:pt>
                <c:pt idx="116">
                  <c:v>742.37850509686734</c:v>
                </c:pt>
                <c:pt idx="117">
                  <c:v>603.34340816229576</c:v>
                </c:pt>
                <c:pt idx="118">
                  <c:v>665.9041415806887</c:v>
                </c:pt>
                <c:pt idx="119">
                  <c:v>710.61049999908153</c:v>
                </c:pt>
                <c:pt idx="120">
                  <c:v>705.08240476205776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D825-4E8B-AFAD-7F1D0A123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Subscription (Excl. Monthly Rens, Annualised Premiums: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0.12369900793650794"/>
          <c:w val="0.82756444444444444"/>
          <c:h val="0.6289892857142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NBREN'!$AP$6</c:f>
              <c:strCache>
                <c:ptCount val="1"/>
                <c:pt idx="0">
                  <c:v>NB NWP (Boom Subscription)2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NBREN'!$AP$7:$AP$127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7EE-4CFA-A318-340596CE12B8}"/>
            </c:ext>
          </c:extLst>
        </c:ser>
        <c:ser>
          <c:idx val="5"/>
          <c:order val="3"/>
          <c:tx>
            <c:strRef>
              <c:f>'NWP NBREN'!$AS$6</c:f>
              <c:strCache>
                <c:ptCount val="1"/>
                <c:pt idx="0">
                  <c:v>RN NWP (Boom Subscription)5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NBREN'!$AS$7:$AS$127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7EE-4CFA-A318-340596CE1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NBREN'!$AQ$6</c:f>
              <c:strCache>
                <c:ptCount val="1"/>
                <c:pt idx="0">
                  <c:v>NB NWP - 7 Day Average (Boom Subscription)3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NBREN'!$AQ$7:$AQ$127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7EE-4CFA-A318-340596CE12B8}"/>
            </c:ext>
          </c:extLst>
        </c:ser>
        <c:ser>
          <c:idx val="3"/>
          <c:order val="4"/>
          <c:tx>
            <c:strRef>
              <c:f>'NWP NBREN'!$AT$6</c:f>
              <c:strCache>
                <c:ptCount val="1"/>
                <c:pt idx="0">
                  <c:v>RN NWP - 7 Day Average (Boom Subscription)6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NBREN'!$AT$7:$AT$127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7EE-4CFA-A318-340596CE1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NBREN'!$AR$6</c:f>
              <c:strCache>
                <c:ptCount val="1"/>
                <c:pt idx="0">
                  <c:v>NB Average NWP - 7 Day Average (Boom Subscription)4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NBREN'!$AR$7:$AR$127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7EE-4CFA-A318-340596CE12B8}"/>
            </c:ext>
          </c:extLst>
        </c:ser>
        <c:ser>
          <c:idx val="6"/>
          <c:order val="5"/>
          <c:tx>
            <c:strRef>
              <c:f>'NWP NBREN'!$AU$6</c:f>
              <c:strCache>
                <c:ptCount val="1"/>
                <c:pt idx="0">
                  <c:v>RN Average NWP - 7 Day Average (Boom Subscription)7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NBREN'!$AU$7:$AU$127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A7EE-4CFA-A318-340596CE1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Premium Finance: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NBREN'!$Z$6</c:f>
              <c:strCache>
                <c:ptCount val="1"/>
                <c:pt idx="0">
                  <c:v>NB NWP (Boom Premium Finance)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NBREN'!$Z$7:$Z$127</c:f>
              <c:numCache>
                <c:formatCode>#,##0</c:formatCode>
                <c:ptCount val="121"/>
                <c:pt idx="0">
                  <c:v>111428.95142844001</c:v>
                </c:pt>
                <c:pt idx="1">
                  <c:v>152871.01821390999</c:v>
                </c:pt>
                <c:pt idx="2">
                  <c:v>92255.665356989994</c:v>
                </c:pt>
                <c:pt idx="3">
                  <c:v>59435.697142929996</c:v>
                </c:pt>
                <c:pt idx="4">
                  <c:v>90288.505000089994</c:v>
                </c:pt>
                <c:pt idx="5">
                  <c:v>86124.609999809996</c:v>
                </c:pt>
                <c:pt idx="6">
                  <c:v>88472.332142989981</c:v>
                </c:pt>
                <c:pt idx="7">
                  <c:v>97668.466071450006</c:v>
                </c:pt>
                <c:pt idx="8">
                  <c:v>149944.02964281</c:v>
                </c:pt>
                <c:pt idx="9">
                  <c:v>100615.67214288999</c:v>
                </c:pt>
                <c:pt idx="10">
                  <c:v>69879.82892842</c:v>
                </c:pt>
                <c:pt idx="11">
                  <c:v>145159.96214244</c:v>
                </c:pt>
                <c:pt idx="12">
                  <c:v>119074.78035718</c:v>
                </c:pt>
                <c:pt idx="13">
                  <c:v>129605.59642859999</c:v>
                </c:pt>
                <c:pt idx="14">
                  <c:v>173416.32964270998</c:v>
                </c:pt>
                <c:pt idx="15">
                  <c:v>129288.96857143001</c:v>
                </c:pt>
                <c:pt idx="16">
                  <c:v>99549.628214110009</c:v>
                </c:pt>
                <c:pt idx="17">
                  <c:v>82984.942143000007</c:v>
                </c:pt>
                <c:pt idx="18">
                  <c:v>97269.345357090002</c:v>
                </c:pt>
                <c:pt idx="19">
                  <c:v>99977.830714390002</c:v>
                </c:pt>
                <c:pt idx="20">
                  <c:v>91038.381428609995</c:v>
                </c:pt>
                <c:pt idx="21">
                  <c:v>103617.2385714</c:v>
                </c:pt>
                <c:pt idx="22">
                  <c:v>117556.13785716001</c:v>
                </c:pt>
                <c:pt idx="23">
                  <c:v>103554.91999996999</c:v>
                </c:pt>
                <c:pt idx="24">
                  <c:v>55035.737857139997</c:v>
                </c:pt>
                <c:pt idx="25">
                  <c:v>112091.21464291</c:v>
                </c:pt>
                <c:pt idx="26">
                  <c:v>81498.290714080009</c:v>
                </c:pt>
                <c:pt idx="27">
                  <c:v>99037.398571679994</c:v>
                </c:pt>
                <c:pt idx="28">
                  <c:v>97997.408214330004</c:v>
                </c:pt>
                <c:pt idx="29">
                  <c:v>129355.97464278001</c:v>
                </c:pt>
                <c:pt idx="30">
                  <c:v>82640.571785610009</c:v>
                </c:pt>
                <c:pt idx="31">
                  <c:v>61453.978928800003</c:v>
                </c:pt>
                <c:pt idx="32">
                  <c:v>95774.025714210002</c:v>
                </c:pt>
                <c:pt idx="33">
                  <c:v>95234.613214450001</c:v>
                </c:pt>
                <c:pt idx="34">
                  <c:v>82323.060356959992</c:v>
                </c:pt>
                <c:pt idx="35">
                  <c:v>101275.15321434001</c:v>
                </c:pt>
                <c:pt idx="36">
                  <c:v>142410.54464291001</c:v>
                </c:pt>
                <c:pt idx="37">
                  <c:v>85140.774285790001</c:v>
                </c:pt>
                <c:pt idx="38">
                  <c:v>84992.521071579991</c:v>
                </c:pt>
                <c:pt idx="39">
                  <c:v>92697.141071559978</c:v>
                </c:pt>
                <c:pt idx="40">
                  <c:v>88885.511071539993</c:v>
                </c:pt>
                <c:pt idx="41">
                  <c:v>114844.8142856</c:v>
                </c:pt>
                <c:pt idx="42">
                  <c:v>88962.373214480001</c:v>
                </c:pt>
                <c:pt idx="43">
                  <c:v>174104.17678521998</c:v>
                </c:pt>
                <c:pt idx="44">
                  <c:v>88431.237500080009</c:v>
                </c:pt>
                <c:pt idx="45">
                  <c:v>128546.2653575</c:v>
                </c:pt>
                <c:pt idx="46">
                  <c:v>104783.73285709001</c:v>
                </c:pt>
                <c:pt idx="47">
                  <c:v>75824.51999999999</c:v>
                </c:pt>
                <c:pt idx="48">
                  <c:v>83945.339999720003</c:v>
                </c:pt>
                <c:pt idx="49">
                  <c:v>95745.897857230011</c:v>
                </c:pt>
                <c:pt idx="50">
                  <c:v>122389.45357164</c:v>
                </c:pt>
                <c:pt idx="51">
                  <c:v>108256.53285721</c:v>
                </c:pt>
                <c:pt idx="52">
                  <c:v>51668.838571420005</c:v>
                </c:pt>
                <c:pt idx="53">
                  <c:v>105756.68535734</c:v>
                </c:pt>
                <c:pt idx="54">
                  <c:v>91118.853214410003</c:v>
                </c:pt>
                <c:pt idx="55">
                  <c:v>67484.378571370005</c:v>
                </c:pt>
                <c:pt idx="56">
                  <c:v>106050.71071444001</c:v>
                </c:pt>
                <c:pt idx="57">
                  <c:v>125829.63178552</c:v>
                </c:pt>
                <c:pt idx="58">
                  <c:v>88212.34785726</c:v>
                </c:pt>
                <c:pt idx="59">
                  <c:v>51168.373928679997</c:v>
                </c:pt>
                <c:pt idx="60">
                  <c:v>103351.70714274001</c:v>
                </c:pt>
                <c:pt idx="61">
                  <c:v>84607.454642969999</c:v>
                </c:pt>
                <c:pt idx="62">
                  <c:v>79412.109285939994</c:v>
                </c:pt>
                <c:pt idx="63">
                  <c:v>85835.314286029999</c:v>
                </c:pt>
                <c:pt idx="64">
                  <c:v>96540.32535721999</c:v>
                </c:pt>
                <c:pt idx="65">
                  <c:v>90764.353928439989</c:v>
                </c:pt>
                <c:pt idx="66">
                  <c:v>58058.68392861</c:v>
                </c:pt>
                <c:pt idx="67">
                  <c:v>100641.44035712001</c:v>
                </c:pt>
                <c:pt idx="68">
                  <c:v>81926.788571440004</c:v>
                </c:pt>
                <c:pt idx="69">
                  <c:v>109036.20464311002</c:v>
                </c:pt>
                <c:pt idx="70">
                  <c:v>97193.955714050011</c:v>
                </c:pt>
                <c:pt idx="71">
                  <c:v>116678.21714295998</c:v>
                </c:pt>
                <c:pt idx="72">
                  <c:v>90636.871428400002</c:v>
                </c:pt>
                <c:pt idx="73">
                  <c:v>75065.077142989991</c:v>
                </c:pt>
                <c:pt idx="74">
                  <c:v>134148.00392873998</c:v>
                </c:pt>
                <c:pt idx="75">
                  <c:v>168804.34357138001</c:v>
                </c:pt>
                <c:pt idx="76">
                  <c:v>89326.036071500013</c:v>
                </c:pt>
                <c:pt idx="77">
                  <c:v>79787.535714130005</c:v>
                </c:pt>
                <c:pt idx="78">
                  <c:v>103897.79642843999</c:v>
                </c:pt>
                <c:pt idx="79">
                  <c:v>105938.48571431001</c:v>
                </c:pt>
                <c:pt idx="80">
                  <c:v>76595.838214119998</c:v>
                </c:pt>
                <c:pt idx="81">
                  <c:v>109882.97714277</c:v>
                </c:pt>
                <c:pt idx="82">
                  <c:v>83937.107857119991</c:v>
                </c:pt>
                <c:pt idx="83">
                  <c:v>81269.38642866</c:v>
                </c:pt>
                <c:pt idx="84">
                  <c:v>93849.872499960009</c:v>
                </c:pt>
                <c:pt idx="85">
                  <c:v>126278.43464302999</c:v>
                </c:pt>
                <c:pt idx="86">
                  <c:v>66243.245714320001</c:v>
                </c:pt>
                <c:pt idx="87">
                  <c:v>44612.599285730001</c:v>
                </c:pt>
                <c:pt idx="88">
                  <c:v>109624.20071427998</c:v>
                </c:pt>
                <c:pt idx="89">
                  <c:v>92284.68750005</c:v>
                </c:pt>
                <c:pt idx="90">
                  <c:v>65222.61821416</c:v>
                </c:pt>
                <c:pt idx="91">
                  <c:v>65715.132142980001</c:v>
                </c:pt>
                <c:pt idx="92">
                  <c:v>118989.79285751001</c:v>
                </c:pt>
                <c:pt idx="93">
                  <c:v>70633.397499779996</c:v>
                </c:pt>
                <c:pt idx="94">
                  <c:v>49562.236785700006</c:v>
                </c:pt>
                <c:pt idx="95">
                  <c:v>70890.232500009995</c:v>
                </c:pt>
                <c:pt idx="96">
                  <c:v>85772.993571429994</c:v>
                </c:pt>
                <c:pt idx="97">
                  <c:v>75643.951785620011</c:v>
                </c:pt>
                <c:pt idx="98">
                  <c:v>89580.25285706998</c:v>
                </c:pt>
                <c:pt idx="99">
                  <c:v>120388.43392852</c:v>
                </c:pt>
                <c:pt idx="100">
                  <c:v>73888.935356950009</c:v>
                </c:pt>
                <c:pt idx="101">
                  <c:v>49671.281071370002</c:v>
                </c:pt>
                <c:pt idx="102">
                  <c:v>100554.90214293002</c:v>
                </c:pt>
                <c:pt idx="103">
                  <c:v>77956.510714250006</c:v>
                </c:pt>
                <c:pt idx="104">
                  <c:v>76879.867500170003</c:v>
                </c:pt>
                <c:pt idx="105">
                  <c:v>83935.187499790001</c:v>
                </c:pt>
                <c:pt idx="106">
                  <c:v>167490.86178574001</c:v>
                </c:pt>
                <c:pt idx="107">
                  <c:v>77063.123571479999</c:v>
                </c:pt>
                <c:pt idx="108">
                  <c:v>76047.587500060006</c:v>
                </c:pt>
                <c:pt idx="109">
                  <c:v>104397.99357136998</c:v>
                </c:pt>
                <c:pt idx="110">
                  <c:v>71037.367142500007</c:v>
                </c:pt>
                <c:pt idx="111">
                  <c:v>72618.247142989989</c:v>
                </c:pt>
                <c:pt idx="112">
                  <c:v>71129.639642840004</c:v>
                </c:pt>
                <c:pt idx="113">
                  <c:v>93717.523928540002</c:v>
                </c:pt>
                <c:pt idx="114">
                  <c:v>76558.479285860012</c:v>
                </c:pt>
                <c:pt idx="115">
                  <c:v>54195.756428760003</c:v>
                </c:pt>
                <c:pt idx="116">
                  <c:v>88866.320714339992</c:v>
                </c:pt>
                <c:pt idx="117">
                  <c:v>85240.830714600001</c:v>
                </c:pt>
                <c:pt idx="118">
                  <c:v>72002.366785630002</c:v>
                </c:pt>
                <c:pt idx="119">
                  <c:v>74748.716785470009</c:v>
                </c:pt>
                <c:pt idx="120">
                  <c:v>115451.91678556001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393-40B8-A949-1468F5BC874F}"/>
            </c:ext>
          </c:extLst>
        </c:ser>
        <c:ser>
          <c:idx val="5"/>
          <c:order val="3"/>
          <c:tx>
            <c:strRef>
              <c:f>'NWP NBREN'!$AC$6</c:f>
              <c:strCache>
                <c:ptCount val="1"/>
                <c:pt idx="0">
                  <c:v>RN NWP (Boom Premium Finance)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NBREN'!$AC$7:$AC$127</c:f>
              <c:numCache>
                <c:formatCode>#,##0</c:formatCode>
                <c:ptCount val="121"/>
                <c:pt idx="0">
                  <c:v>20837.40500006</c:v>
                </c:pt>
                <c:pt idx="1">
                  <c:v>12271.142142909999</c:v>
                </c:pt>
                <c:pt idx="2">
                  <c:v>32474.60750002</c:v>
                </c:pt>
                <c:pt idx="3">
                  <c:v>21481.676071429996</c:v>
                </c:pt>
                <c:pt idx="4">
                  <c:v>18638.004642849999</c:v>
                </c:pt>
                <c:pt idx="5">
                  <c:v>19985.309285610001</c:v>
                </c:pt>
                <c:pt idx="6">
                  <c:v>10967.536071389999</c:v>
                </c:pt>
                <c:pt idx="7">
                  <c:v>23027.18214284</c:v>
                </c:pt>
                <c:pt idx="8">
                  <c:v>25114.9621429</c:v>
                </c:pt>
                <c:pt idx="9">
                  <c:v>22436.09964285</c:v>
                </c:pt>
                <c:pt idx="10">
                  <c:v>13833.83607146</c:v>
                </c:pt>
                <c:pt idx="11">
                  <c:v>25447.575000110002</c:v>
                </c:pt>
                <c:pt idx="12">
                  <c:v>15005.346428579998</c:v>
                </c:pt>
                <c:pt idx="13">
                  <c:v>31076.454285850003</c:v>
                </c:pt>
                <c:pt idx="14">
                  <c:v>38150.209642950002</c:v>
                </c:pt>
                <c:pt idx="15">
                  <c:v>17716.051071359998</c:v>
                </c:pt>
                <c:pt idx="16">
                  <c:v>20907.518928639998</c:v>
                </c:pt>
                <c:pt idx="17">
                  <c:v>27780.248214220002</c:v>
                </c:pt>
                <c:pt idx="18">
                  <c:v>18799.029642860001</c:v>
                </c:pt>
                <c:pt idx="19">
                  <c:v>21417.382857209999</c:v>
                </c:pt>
                <c:pt idx="20">
                  <c:v>18623.242500109998</c:v>
                </c:pt>
                <c:pt idx="21">
                  <c:v>1331.3610713999999</c:v>
                </c:pt>
                <c:pt idx="22">
                  <c:v>18419.810714270003</c:v>
                </c:pt>
                <c:pt idx="23">
                  <c:v>31806.610000019999</c:v>
                </c:pt>
                <c:pt idx="24">
                  <c:v>17772.7342857</c:v>
                </c:pt>
                <c:pt idx="25">
                  <c:v>15934.198571480003</c:v>
                </c:pt>
                <c:pt idx="26">
                  <c:v>19271.72142844</c:v>
                </c:pt>
                <c:pt idx="27">
                  <c:v>8824.2132142999999</c:v>
                </c:pt>
                <c:pt idx="28">
                  <c:v>24879.110357090001</c:v>
                </c:pt>
                <c:pt idx="29">
                  <c:v>14335.891428570001</c:v>
                </c:pt>
                <c:pt idx="30">
                  <c:v>25476.45678561</c:v>
                </c:pt>
                <c:pt idx="31">
                  <c:v>17415.544285830001</c:v>
                </c:pt>
                <c:pt idx="32">
                  <c:v>13966.02857153</c:v>
                </c:pt>
                <c:pt idx="33">
                  <c:v>17933.67499996</c:v>
                </c:pt>
                <c:pt idx="34">
                  <c:v>18769.496428539998</c:v>
                </c:pt>
                <c:pt idx="35">
                  <c:v>23058.445356960001</c:v>
                </c:pt>
                <c:pt idx="36">
                  <c:v>15265.393928519999</c:v>
                </c:pt>
                <c:pt idx="37">
                  <c:v>24909.188571430001</c:v>
                </c:pt>
                <c:pt idx="38">
                  <c:v>18014.760714290001</c:v>
                </c:pt>
                <c:pt idx="39">
                  <c:v>18193.856071499999</c:v>
                </c:pt>
                <c:pt idx="40">
                  <c:v>16937.688214279999</c:v>
                </c:pt>
                <c:pt idx="41">
                  <c:v>16437.290357100002</c:v>
                </c:pt>
                <c:pt idx="42">
                  <c:v>10296.868214239999</c:v>
                </c:pt>
                <c:pt idx="43">
                  <c:v>17530.13892863</c:v>
                </c:pt>
                <c:pt idx="44">
                  <c:v>21280.907500140002</c:v>
                </c:pt>
                <c:pt idx="45">
                  <c:v>31080.02357134</c:v>
                </c:pt>
                <c:pt idx="46">
                  <c:v>22925.562857199999</c:v>
                </c:pt>
                <c:pt idx="47">
                  <c:v>13320.218214389999</c:v>
                </c:pt>
                <c:pt idx="48">
                  <c:v>19592.245714290002</c:v>
                </c:pt>
                <c:pt idx="49">
                  <c:v>15748.04857142</c:v>
                </c:pt>
                <c:pt idx="50">
                  <c:v>9016.9107142800003</c:v>
                </c:pt>
                <c:pt idx="51">
                  <c:v>23425.739285750002</c:v>
                </c:pt>
                <c:pt idx="52">
                  <c:v>18394.99750008</c:v>
                </c:pt>
                <c:pt idx="53">
                  <c:v>12078.421428560001</c:v>
                </c:pt>
                <c:pt idx="54">
                  <c:v>30767.58428576</c:v>
                </c:pt>
                <c:pt idx="55">
                  <c:v>16113.144285819999</c:v>
                </c:pt>
                <c:pt idx="56">
                  <c:v>13694.73214278</c:v>
                </c:pt>
                <c:pt idx="57">
                  <c:v>13097.2314286</c:v>
                </c:pt>
                <c:pt idx="58">
                  <c:v>17175.463928549998</c:v>
                </c:pt>
                <c:pt idx="59">
                  <c:v>14885.878928600001</c:v>
                </c:pt>
                <c:pt idx="60">
                  <c:v>9433.9896428700013</c:v>
                </c:pt>
                <c:pt idx="61">
                  <c:v>12989.35107151</c:v>
                </c:pt>
                <c:pt idx="62">
                  <c:v>10956.25964285</c:v>
                </c:pt>
                <c:pt idx="63">
                  <c:v>11801.763928529999</c:v>
                </c:pt>
                <c:pt idx="64">
                  <c:v>14101.073214199998</c:v>
                </c:pt>
                <c:pt idx="65">
                  <c:v>20311.147142899998</c:v>
                </c:pt>
                <c:pt idx="66">
                  <c:v>15153.136785729999</c:v>
                </c:pt>
                <c:pt idx="67">
                  <c:v>11911.984285710001</c:v>
                </c:pt>
                <c:pt idx="68">
                  <c:v>20735.96071426</c:v>
                </c:pt>
                <c:pt idx="69">
                  <c:v>9965.818571490001</c:v>
                </c:pt>
                <c:pt idx="70">
                  <c:v>6279.5596428600002</c:v>
                </c:pt>
                <c:pt idx="71">
                  <c:v>14363.047142880001</c:v>
                </c:pt>
                <c:pt idx="72">
                  <c:v>17943.393571500001</c:v>
                </c:pt>
                <c:pt idx="73">
                  <c:v>12881.235714230001</c:v>
                </c:pt>
                <c:pt idx="74">
                  <c:v>19404.43857156</c:v>
                </c:pt>
                <c:pt idx="75">
                  <c:v>26560.310357269998</c:v>
                </c:pt>
                <c:pt idx="76">
                  <c:v>12113.981785700002</c:v>
                </c:pt>
                <c:pt idx="77">
                  <c:v>12539.65535714</c:v>
                </c:pt>
                <c:pt idx="78">
                  <c:v>16605.91892856</c:v>
                </c:pt>
                <c:pt idx="79">
                  <c:v>23001.152500069998</c:v>
                </c:pt>
                <c:pt idx="80">
                  <c:v>11919.070714330001</c:v>
                </c:pt>
                <c:pt idx="81">
                  <c:v>12768.382142859999</c:v>
                </c:pt>
                <c:pt idx="82">
                  <c:v>12375.49035722</c:v>
                </c:pt>
                <c:pt idx="83">
                  <c:v>11168.23500006</c:v>
                </c:pt>
                <c:pt idx="84">
                  <c:v>19206.278214279999</c:v>
                </c:pt>
                <c:pt idx="85">
                  <c:v>14036.888214300001</c:v>
                </c:pt>
                <c:pt idx="86">
                  <c:v>14881.590357110001</c:v>
                </c:pt>
                <c:pt idx="87">
                  <c:v>17939.44821432</c:v>
                </c:pt>
                <c:pt idx="88">
                  <c:v>17592.7939286</c:v>
                </c:pt>
                <c:pt idx="89">
                  <c:v>12092.733928580001</c:v>
                </c:pt>
                <c:pt idx="90">
                  <c:v>7763.5232142799996</c:v>
                </c:pt>
                <c:pt idx="91">
                  <c:v>7506.1424999600004</c:v>
                </c:pt>
                <c:pt idx="92">
                  <c:v>7276.9724999700002</c:v>
                </c:pt>
                <c:pt idx="93">
                  <c:v>8416.8817858000002</c:v>
                </c:pt>
                <c:pt idx="94">
                  <c:v>9296.4132143199986</c:v>
                </c:pt>
                <c:pt idx="95">
                  <c:v>10304.50999998</c:v>
                </c:pt>
                <c:pt idx="96">
                  <c:v>14645.088571419998</c:v>
                </c:pt>
                <c:pt idx="97">
                  <c:v>13445.355714339999</c:v>
                </c:pt>
                <c:pt idx="98">
                  <c:v>11281.656428549999</c:v>
                </c:pt>
                <c:pt idx="99">
                  <c:v>14740.393928560003</c:v>
                </c:pt>
                <c:pt idx="100">
                  <c:v>21881.014642850001</c:v>
                </c:pt>
                <c:pt idx="101">
                  <c:v>14855.805357249999</c:v>
                </c:pt>
                <c:pt idx="102">
                  <c:v>15114.14571427</c:v>
                </c:pt>
                <c:pt idx="103">
                  <c:v>12103.330357090001</c:v>
                </c:pt>
                <c:pt idx="104">
                  <c:v>12840.971428519999</c:v>
                </c:pt>
                <c:pt idx="105">
                  <c:v>14433.510714149999</c:v>
                </c:pt>
                <c:pt idx="106">
                  <c:v>21755.117142890002</c:v>
                </c:pt>
                <c:pt idx="107">
                  <c:v>10689.71964273</c:v>
                </c:pt>
                <c:pt idx="108">
                  <c:v>10321.637500060002</c:v>
                </c:pt>
                <c:pt idx="109">
                  <c:v>3348.0389285700003</c:v>
                </c:pt>
                <c:pt idx="110">
                  <c:v>5375.6207142800004</c:v>
                </c:pt>
                <c:pt idx="111">
                  <c:v>528.86071429000003</c:v>
                </c:pt>
                <c:pt idx="112">
                  <c:v>6889.1803572099998</c:v>
                </c:pt>
                <c:pt idx="113">
                  <c:v>8653.7835714599987</c:v>
                </c:pt>
                <c:pt idx="114">
                  <c:v>13747.011071360001</c:v>
                </c:pt>
                <c:pt idx="115">
                  <c:v>23540.562499930005</c:v>
                </c:pt>
                <c:pt idx="116">
                  <c:v>14793.542500029998</c:v>
                </c:pt>
                <c:pt idx="117">
                  <c:v>9751.1828571499991</c:v>
                </c:pt>
                <c:pt idx="118">
                  <c:v>12477.875357160001</c:v>
                </c:pt>
                <c:pt idx="119">
                  <c:v>24348.186428450001</c:v>
                </c:pt>
                <c:pt idx="120">
                  <c:v>16433.23071417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393-40B8-A949-1468F5BC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NBREN'!$AA$6</c:f>
              <c:strCache>
                <c:ptCount val="1"/>
                <c:pt idx="0">
                  <c:v>NB NWP - 7 Day Average (Boom Premium Finance)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NBREN'!$AA$7:$AA$127</c:f>
              <c:numCache>
                <c:formatCode>#,##0</c:formatCode>
                <c:ptCount val="121"/>
                <c:pt idx="6">
                  <c:v>97268.111326451428</c:v>
                </c:pt>
                <c:pt idx="7">
                  <c:v>95302.327704024283</c:v>
                </c:pt>
                <c:pt idx="8">
                  <c:v>94884.186479581418</c:v>
                </c:pt>
                <c:pt idx="9">
                  <c:v>96078.473163281436</c:v>
                </c:pt>
                <c:pt idx="10">
                  <c:v>97570.491989779999</c:v>
                </c:pt>
                <c:pt idx="11">
                  <c:v>105409.27158154429</c:v>
                </c:pt>
                <c:pt idx="12">
                  <c:v>110116.4387754543</c:v>
                </c:pt>
                <c:pt idx="13">
                  <c:v>115992.61938768429</c:v>
                </c:pt>
                <c:pt idx="14">
                  <c:v>126813.74275500716</c:v>
                </c:pt>
                <c:pt idx="15">
                  <c:v>123863.01974481002</c:v>
                </c:pt>
                <c:pt idx="16">
                  <c:v>123710.7277549843</c:v>
                </c:pt>
                <c:pt idx="17">
                  <c:v>125582.88678563856</c:v>
                </c:pt>
                <c:pt idx="18">
                  <c:v>118741.37010201714</c:v>
                </c:pt>
                <c:pt idx="19">
                  <c:v>116013.23443876141</c:v>
                </c:pt>
                <c:pt idx="20">
                  <c:v>110503.63229590571</c:v>
                </c:pt>
                <c:pt idx="21">
                  <c:v>100532.33357143286</c:v>
                </c:pt>
                <c:pt idx="22">
                  <c:v>98856.214897965707</c:v>
                </c:pt>
                <c:pt idx="23">
                  <c:v>99428.399438802866</c:v>
                </c:pt>
                <c:pt idx="24">
                  <c:v>95435.655969394284</c:v>
                </c:pt>
                <c:pt idx="25">
                  <c:v>97553.065867368568</c:v>
                </c:pt>
                <c:pt idx="26">
                  <c:v>94913.131581609996</c:v>
                </c:pt>
                <c:pt idx="27">
                  <c:v>96055.84831633429</c:v>
                </c:pt>
                <c:pt idx="28">
                  <c:v>95253.015408181425</c:v>
                </c:pt>
                <c:pt idx="29">
                  <c:v>96938.706377555718</c:v>
                </c:pt>
                <c:pt idx="30">
                  <c:v>93950.942346932861</c:v>
                </c:pt>
                <c:pt idx="31">
                  <c:v>94867.833928598571</c:v>
                </c:pt>
                <c:pt idx="32">
                  <c:v>92536.806938784299</c:v>
                </c:pt>
                <c:pt idx="33">
                  <c:v>94499.13872455142</c:v>
                </c:pt>
                <c:pt idx="34">
                  <c:v>92111.376122448564</c:v>
                </c:pt>
                <c:pt idx="35">
                  <c:v>92579.625408164298</c:v>
                </c:pt>
                <c:pt idx="36">
                  <c:v>94444.563979611426</c:v>
                </c:pt>
                <c:pt idx="37">
                  <c:v>94801.735765351434</c:v>
                </c:pt>
                <c:pt idx="38">
                  <c:v>98164.38464289144</c:v>
                </c:pt>
                <c:pt idx="39">
                  <c:v>97724.829693941414</c:v>
                </c:pt>
                <c:pt idx="40">
                  <c:v>96817.815102097142</c:v>
                </c:pt>
                <c:pt idx="41">
                  <c:v>101463.77994904571</c:v>
                </c:pt>
                <c:pt idx="42">
                  <c:v>99704.811377637132</c:v>
                </c:pt>
                <c:pt idx="43">
                  <c:v>104232.47311225285</c:v>
                </c:pt>
                <c:pt idx="44">
                  <c:v>104702.53928572287</c:v>
                </c:pt>
                <c:pt idx="45">
                  <c:v>110924.50275514003</c:v>
                </c:pt>
                <c:pt idx="46">
                  <c:v>112651.15872450142</c:v>
                </c:pt>
                <c:pt idx="47">
                  <c:v>110785.30285713858</c:v>
                </c:pt>
                <c:pt idx="48">
                  <c:v>106371.09224487</c:v>
                </c:pt>
                <c:pt idx="49">
                  <c:v>107340.16719383429</c:v>
                </c:pt>
                <c:pt idx="50">
                  <c:v>99952.349591894294</c:v>
                </c:pt>
                <c:pt idx="51">
                  <c:v>102784.53464291287</c:v>
                </c:pt>
                <c:pt idx="52">
                  <c:v>91802.045102044285</c:v>
                </c:pt>
                <c:pt idx="53">
                  <c:v>91941.038316365724</c:v>
                </c:pt>
                <c:pt idx="54">
                  <c:v>94125.943061281432</c:v>
                </c:pt>
                <c:pt idx="55">
                  <c:v>91774.377142945727</c:v>
                </c:pt>
                <c:pt idx="56">
                  <c:v>93246.493265404279</c:v>
                </c:pt>
                <c:pt idx="57">
                  <c:v>93737.947295958569</c:v>
                </c:pt>
                <c:pt idx="58">
                  <c:v>90874.492295965712</c:v>
                </c:pt>
                <c:pt idx="59">
                  <c:v>90802.997347002849</c:v>
                </c:pt>
                <c:pt idx="60">
                  <c:v>90459.429030631436</c:v>
                </c:pt>
                <c:pt idx="61">
                  <c:v>89529.229234711427</c:v>
                </c:pt>
                <c:pt idx="62">
                  <c:v>91233.190765364285</c:v>
                </c:pt>
                <c:pt idx="63">
                  <c:v>88345.276989877137</c:v>
                </c:pt>
                <c:pt idx="64">
                  <c:v>84161.090357262859</c:v>
                </c:pt>
                <c:pt idx="65">
                  <c:v>84525.662653145715</c:v>
                </c:pt>
                <c:pt idx="66">
                  <c:v>85509.992653135705</c:v>
                </c:pt>
                <c:pt idx="67">
                  <c:v>85122.811683761422</c:v>
                </c:pt>
                <c:pt idx="68">
                  <c:v>84739.859387828576</c:v>
                </c:pt>
                <c:pt idx="69">
                  <c:v>88971.87301028143</c:v>
                </c:pt>
                <c:pt idx="70">
                  <c:v>90594.536071427152</c:v>
                </c:pt>
                <c:pt idx="71">
                  <c:v>93471.377755104288</c:v>
                </c:pt>
                <c:pt idx="72">
                  <c:v>93453.165969384281</c:v>
                </c:pt>
                <c:pt idx="73">
                  <c:v>95882.650714295713</c:v>
                </c:pt>
                <c:pt idx="74">
                  <c:v>100669.30265309858</c:v>
                </c:pt>
                <c:pt idx="75">
                  <c:v>113080.38193880428</c:v>
                </c:pt>
                <c:pt idx="76">
                  <c:v>110264.64357143141</c:v>
                </c:pt>
                <c:pt idx="77">
                  <c:v>107778.01214287142</c:v>
                </c:pt>
                <c:pt idx="78">
                  <c:v>105952.23775508287</c:v>
                </c:pt>
                <c:pt idx="79">
                  <c:v>108138.18265307001</c:v>
                </c:pt>
                <c:pt idx="80">
                  <c:v>108356.86280608857</c:v>
                </c:pt>
                <c:pt idx="81">
                  <c:v>104890.43040809284</c:v>
                </c:pt>
                <c:pt idx="82">
                  <c:v>92766.539591770008</c:v>
                </c:pt>
                <c:pt idx="83">
                  <c:v>91615.589642792867</c:v>
                </c:pt>
                <c:pt idx="84">
                  <c:v>93624.494897911427</c:v>
                </c:pt>
                <c:pt idx="85">
                  <c:v>96821.728928567143</c:v>
                </c:pt>
                <c:pt idx="86">
                  <c:v>91150.980357139983</c:v>
                </c:pt>
                <c:pt idx="87">
                  <c:v>86581.946224512867</c:v>
                </c:pt>
                <c:pt idx="88">
                  <c:v>86544.978163299995</c:v>
                </c:pt>
                <c:pt idx="89">
                  <c:v>87737.489540861425</c:v>
                </c:pt>
                <c:pt idx="90">
                  <c:v>85445.094081647127</c:v>
                </c:pt>
                <c:pt idx="91">
                  <c:v>81425.845459221426</c:v>
                </c:pt>
                <c:pt idx="92">
                  <c:v>80384.610918432852</c:v>
                </c:pt>
                <c:pt idx="93">
                  <c:v>81011.775459212848</c:v>
                </c:pt>
                <c:pt idx="94">
                  <c:v>81718.86653063714</c:v>
                </c:pt>
                <c:pt idx="95">
                  <c:v>76185.442500027144</c:v>
                </c:pt>
                <c:pt idx="96">
                  <c:v>75255.200510224298</c:v>
                </c:pt>
                <c:pt idx="97">
                  <c:v>76743.962449004277</c:v>
                </c:pt>
                <c:pt idx="98">
                  <c:v>80153.265408160005</c:v>
                </c:pt>
                <c:pt idx="99">
                  <c:v>80353.071275447131</c:v>
                </c:pt>
                <c:pt idx="100">
                  <c:v>80818.148112185721</c:v>
                </c:pt>
                <c:pt idx="101">
                  <c:v>80833.725867281421</c:v>
                </c:pt>
                <c:pt idx="102">
                  <c:v>85071.535816269999</c:v>
                </c:pt>
                <c:pt idx="103">
                  <c:v>83954.895408101424</c:v>
                </c:pt>
                <c:pt idx="104">
                  <c:v>84131.454795894286</c:v>
                </c:pt>
                <c:pt idx="105">
                  <c:v>83325.016887711434</c:v>
                </c:pt>
                <c:pt idx="106">
                  <c:v>90053.935153028578</c:v>
                </c:pt>
                <c:pt idx="107">
                  <c:v>90507.390612247153</c:v>
                </c:pt>
                <c:pt idx="108">
                  <c:v>94275.434387774294</c:v>
                </c:pt>
                <c:pt idx="109">
                  <c:v>94824.44744897999</c:v>
                </c:pt>
                <c:pt idx="110">
                  <c:v>93835.998367301436</c:v>
                </c:pt>
                <c:pt idx="111">
                  <c:v>93227.195459132869</c:v>
                </c:pt>
                <c:pt idx="112">
                  <c:v>91397.831479568573</c:v>
                </c:pt>
                <c:pt idx="113">
                  <c:v>80858.78321425429</c:v>
                </c:pt>
                <c:pt idx="114">
                  <c:v>80786.691173451443</c:v>
                </c:pt>
                <c:pt idx="115">
                  <c:v>77665.00102040857</c:v>
                </c:pt>
                <c:pt idx="116">
                  <c:v>75446.190612261431</c:v>
                </c:pt>
                <c:pt idx="117">
                  <c:v>77475.256836847155</c:v>
                </c:pt>
                <c:pt idx="118">
                  <c:v>77387.273928652852</c:v>
                </c:pt>
                <c:pt idx="119">
                  <c:v>77904.284949028559</c:v>
                </c:pt>
                <c:pt idx="120">
                  <c:v>81009.198214317134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93-40B8-A949-1468F5BC874F}"/>
            </c:ext>
          </c:extLst>
        </c:ser>
        <c:ser>
          <c:idx val="3"/>
          <c:order val="4"/>
          <c:tx>
            <c:strRef>
              <c:f>'NWP NBREN'!$AD$6</c:f>
              <c:strCache>
                <c:ptCount val="1"/>
                <c:pt idx="0">
                  <c:v>RN NWP - 7 Day Average (Boom Premium Finance)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NBREN'!$AD$7:$AD$127</c:f>
              <c:numCache>
                <c:formatCode>#,##0</c:formatCode>
                <c:ptCount val="121"/>
                <c:pt idx="6">
                  <c:v>19522.24010203857</c:v>
                </c:pt>
                <c:pt idx="7">
                  <c:v>19835.06540815</c:v>
                </c:pt>
                <c:pt idx="8">
                  <c:v>21669.89683672</c:v>
                </c:pt>
                <c:pt idx="9">
                  <c:v>20235.824285695711</c:v>
                </c:pt>
                <c:pt idx="10">
                  <c:v>19143.275714271433</c:v>
                </c:pt>
                <c:pt idx="11">
                  <c:v>20116.071479594284</c:v>
                </c:pt>
                <c:pt idx="12">
                  <c:v>19404.648214304289</c:v>
                </c:pt>
                <c:pt idx="13">
                  <c:v>22277.350816369999</c:v>
                </c:pt>
                <c:pt idx="14">
                  <c:v>24437.783316385718</c:v>
                </c:pt>
                <c:pt idx="15">
                  <c:v>23380.796020451431</c:v>
                </c:pt>
                <c:pt idx="16">
                  <c:v>23162.427346992859</c:v>
                </c:pt>
                <c:pt idx="17">
                  <c:v>25154.771938815713</c:v>
                </c:pt>
                <c:pt idx="18">
                  <c:v>24204.979744922857</c:v>
                </c:pt>
                <c:pt idx="19">
                  <c:v>25120.984949012858</c:v>
                </c:pt>
                <c:pt idx="20">
                  <c:v>23341.954693907144</c:v>
                </c:pt>
                <c:pt idx="21">
                  <c:v>18082.119183685714</c:v>
                </c:pt>
                <c:pt idx="22">
                  <c:v>18182.65627553</c:v>
                </c:pt>
                <c:pt idx="23">
                  <c:v>19739.669285727141</c:v>
                </c:pt>
                <c:pt idx="24">
                  <c:v>18310.024438795714</c:v>
                </c:pt>
                <c:pt idx="25">
                  <c:v>17900.762857170001</c:v>
                </c:pt>
                <c:pt idx="26">
                  <c:v>17594.239795917143</c:v>
                </c:pt>
                <c:pt idx="27">
                  <c:v>16194.378469372858</c:v>
                </c:pt>
                <c:pt idx="28">
                  <c:v>19558.342653042862</c:v>
                </c:pt>
                <c:pt idx="29">
                  <c:v>18974.925612228573</c:v>
                </c:pt>
                <c:pt idx="30">
                  <c:v>18070.618010170001</c:v>
                </c:pt>
                <c:pt idx="31">
                  <c:v>18019.59086733143</c:v>
                </c:pt>
                <c:pt idx="32">
                  <c:v>17738.423724481432</c:v>
                </c:pt>
                <c:pt idx="33">
                  <c:v>17547.274234698572</c:v>
                </c:pt>
                <c:pt idx="34">
                  <c:v>18968.028979589999</c:v>
                </c:pt>
                <c:pt idx="35">
                  <c:v>18707.93397957143</c:v>
                </c:pt>
                <c:pt idx="36">
                  <c:v>18840.720050992855</c:v>
                </c:pt>
                <c:pt idx="37">
                  <c:v>18759.681734681428</c:v>
                </c:pt>
                <c:pt idx="38">
                  <c:v>18845.284081604284</c:v>
                </c:pt>
                <c:pt idx="39">
                  <c:v>19449.259438742854</c:v>
                </c:pt>
                <c:pt idx="40">
                  <c:v>19306.975612217142</c:v>
                </c:pt>
                <c:pt idx="41">
                  <c:v>18973.803316297144</c:v>
                </c:pt>
                <c:pt idx="42">
                  <c:v>17150.720867337142</c:v>
                </c:pt>
                <c:pt idx="43">
                  <c:v>17474.255867352858</c:v>
                </c:pt>
                <c:pt idx="44">
                  <c:v>16955.930000025717</c:v>
                </c:pt>
                <c:pt idx="45">
                  <c:v>18822.396122461429</c:v>
                </c:pt>
                <c:pt idx="46">
                  <c:v>19498.354234704286</c:v>
                </c:pt>
                <c:pt idx="47">
                  <c:v>18981.572806148575</c:v>
                </c:pt>
                <c:pt idx="48">
                  <c:v>19432.280714318571</c:v>
                </c:pt>
                <c:pt idx="49">
                  <c:v>20211.020765344285</c:v>
                </c:pt>
                <c:pt idx="50">
                  <c:v>18994.845306151426</c:v>
                </c:pt>
                <c:pt idx="51">
                  <c:v>19301.249846952858</c:v>
                </c:pt>
                <c:pt idx="52">
                  <c:v>17489.103265344285</c:v>
                </c:pt>
                <c:pt idx="53">
                  <c:v>15939.51163268143</c:v>
                </c:pt>
                <c:pt idx="54">
                  <c:v>18431.992500019998</c:v>
                </c:pt>
                <c:pt idx="55">
                  <c:v>17934.978010238574</c:v>
                </c:pt>
                <c:pt idx="56">
                  <c:v>17641.647091861429</c:v>
                </c:pt>
                <c:pt idx="57">
                  <c:v>18224.550051050002</c:v>
                </c:pt>
                <c:pt idx="58">
                  <c:v>17331.653571450002</c:v>
                </c:pt>
                <c:pt idx="59">
                  <c:v>16830.350918381428</c:v>
                </c:pt>
                <c:pt idx="60">
                  <c:v>16452.574948997142</c:v>
                </c:pt>
                <c:pt idx="61">
                  <c:v>13912.827346961427</c:v>
                </c:pt>
                <c:pt idx="62">
                  <c:v>13176.129540822856</c:v>
                </c:pt>
                <c:pt idx="63">
                  <c:v>12905.705510215714</c:v>
                </c:pt>
                <c:pt idx="64">
                  <c:v>13049.111479587142</c:v>
                </c:pt>
                <c:pt idx="65">
                  <c:v>13497.066224494285</c:v>
                </c:pt>
                <c:pt idx="66">
                  <c:v>13535.245918369998</c:v>
                </c:pt>
                <c:pt idx="67">
                  <c:v>13889.245153061431</c:v>
                </c:pt>
                <c:pt idx="68">
                  <c:v>14995.903673454284</c:v>
                </c:pt>
                <c:pt idx="69">
                  <c:v>14854.412091831427</c:v>
                </c:pt>
                <c:pt idx="70">
                  <c:v>14065.525765307144</c:v>
                </c:pt>
                <c:pt idx="71">
                  <c:v>14102.950612261429</c:v>
                </c:pt>
                <c:pt idx="72">
                  <c:v>13764.700102061428</c:v>
                </c:pt>
                <c:pt idx="73">
                  <c:v>13440.142806132859</c:v>
                </c:pt>
                <c:pt idx="74">
                  <c:v>14510.493418397145</c:v>
                </c:pt>
                <c:pt idx="75">
                  <c:v>15342.543367398574</c:v>
                </c:pt>
                <c:pt idx="76">
                  <c:v>15649.423826571432</c:v>
                </c:pt>
                <c:pt idx="77">
                  <c:v>16543.723214325713</c:v>
                </c:pt>
                <c:pt idx="78">
                  <c:v>16864.133469422857</c:v>
                </c:pt>
                <c:pt idx="79">
                  <c:v>17586.670459218574</c:v>
                </c:pt>
                <c:pt idx="80">
                  <c:v>17449.218316375711</c:v>
                </c:pt>
                <c:pt idx="81">
                  <c:v>16501.210255132853</c:v>
                </c:pt>
                <c:pt idx="82">
                  <c:v>14474.807397982859</c:v>
                </c:pt>
                <c:pt idx="83">
                  <c:v>14339.700714319999</c:v>
                </c:pt>
                <c:pt idx="84">
                  <c:v>15292.075408197143</c:v>
                </c:pt>
                <c:pt idx="85">
                  <c:v>14925.071020445715</c:v>
                </c:pt>
                <c:pt idx="86">
                  <c:v>13765.133571451428</c:v>
                </c:pt>
                <c:pt idx="87">
                  <c:v>14625.18750002143</c:v>
                </c:pt>
                <c:pt idx="88">
                  <c:v>15314.389183698571</c:v>
                </c:pt>
                <c:pt idx="89">
                  <c:v>15273.995408178571</c:v>
                </c:pt>
                <c:pt idx="90">
                  <c:v>14787.608010209999</c:v>
                </c:pt>
                <c:pt idx="91">
                  <c:v>13116.160051021428</c:v>
                </c:pt>
                <c:pt idx="92">
                  <c:v>12150.45780611714</c:v>
                </c:pt>
                <c:pt idx="93">
                  <c:v>11226.928010215715</c:v>
                </c:pt>
                <c:pt idx="94">
                  <c:v>9992.2087245014282</c:v>
                </c:pt>
                <c:pt idx="95">
                  <c:v>8951.0253061271414</c:v>
                </c:pt>
                <c:pt idx="96">
                  <c:v>9315.6473979614275</c:v>
                </c:pt>
                <c:pt idx="97">
                  <c:v>10127.337755112856</c:v>
                </c:pt>
                <c:pt idx="98">
                  <c:v>10666.696887768572</c:v>
                </c:pt>
                <c:pt idx="99">
                  <c:v>11732.899948995717</c:v>
                </c:pt>
                <c:pt idx="100">
                  <c:v>13656.347500002856</c:v>
                </c:pt>
                <c:pt idx="101">
                  <c:v>14450.546377564286</c:v>
                </c:pt>
                <c:pt idx="102">
                  <c:v>15137.637193891429</c:v>
                </c:pt>
                <c:pt idx="103">
                  <c:v>14774.52887755857</c:v>
                </c:pt>
                <c:pt idx="104">
                  <c:v>14688.188265298571</c:v>
                </c:pt>
                <c:pt idx="105">
                  <c:v>15138.453163241431</c:v>
                </c:pt>
                <c:pt idx="106">
                  <c:v>16140.556479574287</c:v>
                </c:pt>
                <c:pt idx="107">
                  <c:v>14541.800050985717</c:v>
                </c:pt>
                <c:pt idx="108">
                  <c:v>13894.061785672859</c:v>
                </c:pt>
                <c:pt idx="109">
                  <c:v>12213.189387715713</c:v>
                </c:pt>
                <c:pt idx="110">
                  <c:v>11252.088010171428</c:v>
                </c:pt>
                <c:pt idx="111">
                  <c:v>9493.2150509957155</c:v>
                </c:pt>
                <c:pt idx="112">
                  <c:v>8415.4535714328558</c:v>
                </c:pt>
                <c:pt idx="113">
                  <c:v>6543.8344898000005</c:v>
                </c:pt>
                <c:pt idx="114">
                  <c:v>6980.5904081757153</c:v>
                </c:pt>
                <c:pt idx="115">
                  <c:v>8869.0082653000009</c:v>
                </c:pt>
                <c:pt idx="116">
                  <c:v>10504.080204080001</c:v>
                </c:pt>
                <c:pt idx="117">
                  <c:v>11129.160510204285</c:v>
                </c:pt>
                <c:pt idx="118">
                  <c:v>12836.162602042856</c:v>
                </c:pt>
                <c:pt idx="119">
                  <c:v>15330.306326505714</c:v>
                </c:pt>
                <c:pt idx="120">
                  <c:v>16441.65591832143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93-40B8-A949-1468F5BC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NBREN'!$AB$6</c:f>
              <c:strCache>
                <c:ptCount val="1"/>
                <c:pt idx="0">
                  <c:v>NB Average NWP - 7 Day Average (Boom Premium Finance)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NBREN'!$AB$7:$AB$127</c:f>
              <c:numCache>
                <c:formatCode>#,##0</c:formatCode>
                <c:ptCount val="121"/>
                <c:pt idx="6">
                  <c:v>1143.0245608336977</c:v>
                </c:pt>
                <c:pt idx="7">
                  <c:v>1141.5650613134469</c:v>
                </c:pt>
                <c:pt idx="8">
                  <c:v>1124.1173075741622</c:v>
                </c:pt>
                <c:pt idx="9">
                  <c:v>1098.1996424728002</c:v>
                </c:pt>
                <c:pt idx="10">
                  <c:v>1103.0613407268299</c:v>
                </c:pt>
                <c:pt idx="11">
                  <c:v>1118.1040748808298</c:v>
                </c:pt>
                <c:pt idx="12">
                  <c:v>1132.1917738092875</c:v>
                </c:pt>
                <c:pt idx="13">
                  <c:v>1133.0634163801149</c:v>
                </c:pt>
                <c:pt idx="14">
                  <c:v>1127.8291632988391</c:v>
                </c:pt>
                <c:pt idx="15">
                  <c:v>1132.6082559383069</c:v>
                </c:pt>
                <c:pt idx="16">
                  <c:v>1124.1920681274023</c:v>
                </c:pt>
                <c:pt idx="17">
                  <c:v>1139.9087417302369</c:v>
                </c:pt>
                <c:pt idx="18">
                  <c:v>1167.0270968497155</c:v>
                </c:pt>
                <c:pt idx="19">
                  <c:v>1159.3692266808669</c:v>
                </c:pt>
                <c:pt idx="20">
                  <c:v>1171.3641023698983</c:v>
                </c:pt>
                <c:pt idx="21">
                  <c:v>1171.3918551817303</c:v>
                </c:pt>
                <c:pt idx="22">
                  <c:v>1179.3064641481506</c:v>
                </c:pt>
                <c:pt idx="23">
                  <c:v>1190.5818292657755</c:v>
                </c:pt>
                <c:pt idx="24">
                  <c:v>1177.7718453846039</c:v>
                </c:pt>
                <c:pt idx="25">
                  <c:v>1137.5251939784262</c:v>
                </c:pt>
                <c:pt idx="26">
                  <c:v>1135.060942032816</c:v>
                </c:pt>
                <c:pt idx="27">
                  <c:v>1134.5895145660811</c:v>
                </c:pt>
                <c:pt idx="28">
                  <c:v>1134.6084658048644</c:v>
                </c:pt>
                <c:pt idx="29">
                  <c:v>1151.8093940637857</c:v>
                </c:pt>
                <c:pt idx="30">
                  <c:v>1162.8574472656637</c:v>
                </c:pt>
                <c:pt idx="31">
                  <c:v>1184.2785135128236</c:v>
                </c:pt>
                <c:pt idx="32">
                  <c:v>1199.8372423119017</c:v>
                </c:pt>
                <c:pt idx="33">
                  <c:v>1202.0492814726342</c:v>
                </c:pt>
                <c:pt idx="34">
                  <c:v>1206.5659373127303</c:v>
                </c:pt>
                <c:pt idx="35">
                  <c:v>1213.8818044073803</c:v>
                </c:pt>
                <c:pt idx="36">
                  <c:v>1200.6986878451341</c:v>
                </c:pt>
                <c:pt idx="37">
                  <c:v>1187.1230906460894</c:v>
                </c:pt>
                <c:pt idx="38">
                  <c:v>1165.2338218650332</c:v>
                </c:pt>
                <c:pt idx="39">
                  <c:v>1161.8347091684286</c:v>
                </c:pt>
                <c:pt idx="40">
                  <c:v>1160.7136885631662</c:v>
                </c:pt>
                <c:pt idx="41">
                  <c:v>1160.46505162176</c:v>
                </c:pt>
                <c:pt idx="42">
                  <c:v>1161.686039559075</c:v>
                </c:pt>
                <c:pt idx="43">
                  <c:v>1154.3578201137186</c:v>
                </c:pt>
                <c:pt idx="44">
                  <c:v>1156.2807441477087</c:v>
                </c:pt>
                <c:pt idx="45">
                  <c:v>1159.5423629459906</c:v>
                </c:pt>
                <c:pt idx="46">
                  <c:v>1144.662395988343</c:v>
                </c:pt>
                <c:pt idx="47">
                  <c:v>1143.5411701998901</c:v>
                </c:pt>
                <c:pt idx="48">
                  <c:v>1144.6420771251817</c:v>
                </c:pt>
                <c:pt idx="49">
                  <c:v>1125.497469627004</c:v>
                </c:pt>
                <c:pt idx="50">
                  <c:v>1128.8570454513499</c:v>
                </c:pt>
                <c:pt idx="51">
                  <c:v>1140.6615773967601</c:v>
                </c:pt>
                <c:pt idx="52">
                  <c:v>1137.482735712189</c:v>
                </c:pt>
                <c:pt idx="53">
                  <c:v>1166.7620454505156</c:v>
                </c:pt>
                <c:pt idx="54">
                  <c:v>1169.8611813811376</c:v>
                </c:pt>
                <c:pt idx="55">
                  <c:v>1137.8352101670214</c:v>
                </c:pt>
                <c:pt idx="56">
                  <c:v>1152.2026948463758</c:v>
                </c:pt>
                <c:pt idx="57">
                  <c:v>1162.3612345647173</c:v>
                </c:pt>
                <c:pt idx="58">
                  <c:v>1146.1167789210442</c:v>
                </c:pt>
                <c:pt idx="59">
                  <c:v>1132.9129294969828</c:v>
                </c:pt>
                <c:pt idx="60">
                  <c:v>1137.7804331379677</c:v>
                </c:pt>
                <c:pt idx="61">
                  <c:v>1145.6768214558681</c:v>
                </c:pt>
                <c:pt idx="62">
                  <c:v>1155.164077438814</c:v>
                </c:pt>
                <c:pt idx="63">
                  <c:v>1191.5085321973397</c:v>
                </c:pt>
                <c:pt idx="64">
                  <c:v>1164.8965857903079</c:v>
                </c:pt>
                <c:pt idx="65">
                  <c:v>1198.0559518612513</c:v>
                </c:pt>
                <c:pt idx="66">
                  <c:v>1226.75079609664</c:v>
                </c:pt>
                <c:pt idx="67">
                  <c:v>1213.0790841936589</c:v>
                </c:pt>
                <c:pt idx="68">
                  <c:v>1202.963961339548</c:v>
                </c:pt>
                <c:pt idx="69">
                  <c:v>1219.193130507819</c:v>
                </c:pt>
                <c:pt idx="70">
                  <c:v>1183.4695021630694</c:v>
                </c:pt>
                <c:pt idx="71">
                  <c:v>1182.8453743933719</c:v>
                </c:pt>
                <c:pt idx="72">
                  <c:v>1171.9990209352582</c:v>
                </c:pt>
                <c:pt idx="73">
                  <c:v>1167.7099123749022</c:v>
                </c:pt>
                <c:pt idx="74">
                  <c:v>1150.2937272463694</c:v>
                </c:pt>
                <c:pt idx="75">
                  <c:v>1150.6791308897391</c:v>
                </c:pt>
                <c:pt idx="76">
                  <c:v>1144.7187036569292</c:v>
                </c:pt>
                <c:pt idx="77">
                  <c:v>1166.2789161424278</c:v>
                </c:pt>
                <c:pt idx="78">
                  <c:v>1184.5303517886834</c:v>
                </c:pt>
                <c:pt idx="79">
                  <c:v>1174.7410128887084</c:v>
                </c:pt>
                <c:pt idx="80">
                  <c:v>1166.080858537327</c:v>
                </c:pt>
                <c:pt idx="81">
                  <c:v>1201.7097340139994</c:v>
                </c:pt>
                <c:pt idx="82">
                  <c:v>1188.6588710451692</c:v>
                </c:pt>
                <c:pt idx="83">
                  <c:v>1205.7430046720058</c:v>
                </c:pt>
                <c:pt idx="84">
                  <c:v>1200.0643091739346</c:v>
                </c:pt>
                <c:pt idx="85">
                  <c:v>1215.3909447319761</c:v>
                </c:pt>
                <c:pt idx="86">
                  <c:v>1217.4055997527678</c:v>
                </c:pt>
                <c:pt idx="87">
                  <c:v>1196.6881683127963</c:v>
                </c:pt>
                <c:pt idx="88">
                  <c:v>1187.3544114108586</c:v>
                </c:pt>
                <c:pt idx="89">
                  <c:v>1196.3043909259839</c:v>
                </c:pt>
                <c:pt idx="90">
                  <c:v>1178.3371977110587</c:v>
                </c:pt>
                <c:pt idx="91">
                  <c:v>1167.8484925893574</c:v>
                </c:pt>
                <c:pt idx="92">
                  <c:v>1164.700914418456</c:v>
                </c:pt>
                <c:pt idx="93">
                  <c:v>1158.0583286792346</c:v>
                </c:pt>
                <c:pt idx="94">
                  <c:v>1183.3740761478568</c:v>
                </c:pt>
                <c:pt idx="95">
                  <c:v>1164.6156245005388</c:v>
                </c:pt>
                <c:pt idx="96">
                  <c:v>1178.3594283822663</c:v>
                </c:pt>
                <c:pt idx="97">
                  <c:v>1197.8172325988655</c:v>
                </c:pt>
                <c:pt idx="98">
                  <c:v>1193.3257072869878</c:v>
                </c:pt>
                <c:pt idx="99">
                  <c:v>1185.8615018417258</c:v>
                </c:pt>
                <c:pt idx="100">
                  <c:v>1171.2374547286229</c:v>
                </c:pt>
                <c:pt idx="101">
                  <c:v>1183.3917672822006</c:v>
                </c:pt>
                <c:pt idx="102">
                  <c:v>1195.232974089575</c:v>
                </c:pt>
                <c:pt idx="103">
                  <c:v>1202.2747946673348</c:v>
                </c:pt>
                <c:pt idx="104">
                  <c:v>1183.6824742397453</c:v>
                </c:pt>
                <c:pt idx="105">
                  <c:v>1165.5191850224285</c:v>
                </c:pt>
                <c:pt idx="106">
                  <c:v>1160.3552354685194</c:v>
                </c:pt>
                <c:pt idx="107">
                  <c:v>1196.1550093856258</c:v>
                </c:pt>
                <c:pt idx="108">
                  <c:v>1244.7974267222774</c:v>
                </c:pt>
                <c:pt idx="109">
                  <c:v>1249.3014062988934</c:v>
                </c:pt>
                <c:pt idx="110">
                  <c:v>1257.6076524273069</c:v>
                </c:pt>
                <c:pt idx="111">
                  <c:v>1271.9264326300306</c:v>
                </c:pt>
                <c:pt idx="112">
                  <c:v>1305.3457545965778</c:v>
                </c:pt>
                <c:pt idx="113">
                  <c:v>1309.3679097644094</c:v>
                </c:pt>
                <c:pt idx="114">
                  <c:v>1302.0682527170336</c:v>
                </c:pt>
                <c:pt idx="115">
                  <c:v>1232.1640111636225</c:v>
                </c:pt>
                <c:pt idx="116">
                  <c:v>1226.3839693976593</c:v>
                </c:pt>
                <c:pt idx="117">
                  <c:v>1228.724138109151</c:v>
                </c:pt>
                <c:pt idx="118">
                  <c:v>1233.3500908385054</c:v>
                </c:pt>
                <c:pt idx="119">
                  <c:v>1236.0070683500114</c:v>
                </c:pt>
                <c:pt idx="120">
                  <c:v>1247.2682519195398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93-40B8-A949-1468F5BC874F}"/>
            </c:ext>
          </c:extLst>
        </c:ser>
        <c:ser>
          <c:idx val="6"/>
          <c:order val="5"/>
          <c:tx>
            <c:strRef>
              <c:f>'NWP NBREN'!$AE$6</c:f>
              <c:strCache>
                <c:ptCount val="1"/>
                <c:pt idx="0">
                  <c:v>RN Average NWP - 7 Day Average (Boom Premium Finance)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NBREN'!$A$7:$A$127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'NWP NBREN'!$AE$7:$AE$127</c:f>
              <c:numCache>
                <c:formatCode>#,##0</c:formatCode>
                <c:ptCount val="121"/>
                <c:pt idx="6">
                  <c:v>895.15451907685292</c:v>
                </c:pt>
                <c:pt idx="7">
                  <c:v>892.95928901215734</c:v>
                </c:pt>
                <c:pt idx="8">
                  <c:v>902.99057770236561</c:v>
                </c:pt>
                <c:pt idx="9">
                  <c:v>897.39836038583326</c:v>
                </c:pt>
                <c:pt idx="10">
                  <c:v>895.59110104312379</c:v>
                </c:pt>
                <c:pt idx="11">
                  <c:v>816.13537552542016</c:v>
                </c:pt>
                <c:pt idx="12">
                  <c:v>794.08020630315752</c:v>
                </c:pt>
                <c:pt idx="13">
                  <c:v>816.14208707829505</c:v>
                </c:pt>
                <c:pt idx="14">
                  <c:v>818.16946154615107</c:v>
                </c:pt>
                <c:pt idx="15">
                  <c:v>808.61198801697913</c:v>
                </c:pt>
                <c:pt idx="16">
                  <c:v>800.21319288395716</c:v>
                </c:pt>
                <c:pt idx="17">
                  <c:v>824.21896485944103</c:v>
                </c:pt>
                <c:pt idx="18">
                  <c:v>826.74600793723368</c:v>
                </c:pt>
                <c:pt idx="19">
                  <c:v>842.34674913512231</c:v>
                </c:pt>
                <c:pt idx="20">
                  <c:v>828.77896772320253</c:v>
                </c:pt>
                <c:pt idx="21">
                  <c:v>895.10908947206622</c:v>
                </c:pt>
                <c:pt idx="22">
                  <c:v>916.64158170840471</c:v>
                </c:pt>
                <c:pt idx="23">
                  <c:v>927.98181042780038</c:v>
                </c:pt>
                <c:pt idx="24">
                  <c:v>926.91033544445941</c:v>
                </c:pt>
                <c:pt idx="25">
                  <c:v>918.83178434769604</c:v>
                </c:pt>
                <c:pt idx="26">
                  <c:v>920.85398965672834</c:v>
                </c:pt>
                <c:pt idx="27">
                  <c:v>904.47845306732427</c:v>
                </c:pt>
                <c:pt idx="28">
                  <c:v>836.84120817318649</c:v>
                </c:pt>
                <c:pt idx="29">
                  <c:v>807.67035613247208</c:v>
                </c:pt>
                <c:pt idx="30">
                  <c:v>839.69251180560877</c:v>
                </c:pt>
                <c:pt idx="31">
                  <c:v>859.09352141052477</c:v>
                </c:pt>
                <c:pt idx="32">
                  <c:v>872.29731303301583</c:v>
                </c:pt>
                <c:pt idx="33">
                  <c:v>859.34524541306769</c:v>
                </c:pt>
                <c:pt idx="34">
                  <c:v>927.0291141744483</c:v>
                </c:pt>
                <c:pt idx="35">
                  <c:v>936.23446519407196</c:v>
                </c:pt>
                <c:pt idx="36">
                  <c:v>954.98916077190529</c:v>
                </c:pt>
                <c:pt idx="37">
                  <c:v>911.53918617542763</c:v>
                </c:pt>
                <c:pt idx="38">
                  <c:v>868.1315643257401</c:v>
                </c:pt>
                <c:pt idx="39">
                  <c:v>853.26369094861457</c:v>
                </c:pt>
                <c:pt idx="40">
                  <c:v>847.33519817670992</c:v>
                </c:pt>
                <c:pt idx="41">
                  <c:v>846.15395988124772</c:v>
                </c:pt>
                <c:pt idx="42">
                  <c:v>827.54381294301481</c:v>
                </c:pt>
                <c:pt idx="43">
                  <c:v>810.73595792676474</c:v>
                </c:pt>
                <c:pt idx="44">
                  <c:v>808.544464681455</c:v>
                </c:pt>
                <c:pt idx="45">
                  <c:v>816.60305906886936</c:v>
                </c:pt>
                <c:pt idx="46">
                  <c:v>829.46435285351856</c:v>
                </c:pt>
                <c:pt idx="47">
                  <c:v>840.57938699308431</c:v>
                </c:pt>
                <c:pt idx="48">
                  <c:v>811.2561393126299</c:v>
                </c:pt>
                <c:pt idx="49">
                  <c:v>830.44028397092347</c:v>
                </c:pt>
                <c:pt idx="50">
                  <c:v>843.19695546864534</c:v>
                </c:pt>
                <c:pt idx="51">
                  <c:v>854.54527179462389</c:v>
                </c:pt>
                <c:pt idx="52">
                  <c:v>857.79983046890652</c:v>
                </c:pt>
                <c:pt idx="53">
                  <c:v>870.5873454344304</c:v>
                </c:pt>
                <c:pt idx="54">
                  <c:v>900.43884129017181</c:v>
                </c:pt>
                <c:pt idx="55">
                  <c:v>901.09856402856292</c:v>
                </c:pt>
                <c:pt idx="56">
                  <c:v>877.4503717511119</c:v>
                </c:pt>
                <c:pt idx="57">
                  <c:v>877.2872015288068</c:v>
                </c:pt>
                <c:pt idx="58">
                  <c:v>864.87047757121911</c:v>
                </c:pt>
                <c:pt idx="59">
                  <c:v>856.94354134643629</c:v>
                </c:pt>
                <c:pt idx="60">
                  <c:v>797.38486043682326</c:v>
                </c:pt>
                <c:pt idx="61">
                  <c:v>788.14315642634585</c:v>
                </c:pt>
                <c:pt idx="62">
                  <c:v>764.60638885174285</c:v>
                </c:pt>
                <c:pt idx="63">
                  <c:v>755.09252530658875</c:v>
                </c:pt>
                <c:pt idx="64">
                  <c:v>764.05539839230289</c:v>
                </c:pt>
                <c:pt idx="65">
                  <c:v>773.42609721768167</c:v>
                </c:pt>
                <c:pt idx="66">
                  <c:v>775.33508191146757</c:v>
                </c:pt>
                <c:pt idx="67">
                  <c:v>812.65389158696496</c:v>
                </c:pt>
                <c:pt idx="68">
                  <c:v>821.17045013795143</c:v>
                </c:pt>
                <c:pt idx="69">
                  <c:v>826.33961000264003</c:v>
                </c:pt>
                <c:pt idx="70">
                  <c:v>826.84067309493673</c:v>
                </c:pt>
                <c:pt idx="71">
                  <c:v>808.93106934318882</c:v>
                </c:pt>
                <c:pt idx="72">
                  <c:v>799.4810334812064</c:v>
                </c:pt>
                <c:pt idx="73">
                  <c:v>793.47637163257957</c:v>
                </c:pt>
                <c:pt idx="74">
                  <c:v>782.80801769751429</c:v>
                </c:pt>
                <c:pt idx="75">
                  <c:v>760.31987455260548</c:v>
                </c:pt>
                <c:pt idx="76">
                  <c:v>752.60355102239862</c:v>
                </c:pt>
                <c:pt idx="77">
                  <c:v>780.88366804532393</c:v>
                </c:pt>
                <c:pt idx="78">
                  <c:v>791.50453901714343</c:v>
                </c:pt>
                <c:pt idx="79">
                  <c:v>822.91919074739178</c:v>
                </c:pt>
                <c:pt idx="80">
                  <c:v>842.31033182376382</c:v>
                </c:pt>
                <c:pt idx="81">
                  <c:v>827.43069895515032</c:v>
                </c:pt>
                <c:pt idx="82">
                  <c:v>812.8536021477579</c:v>
                </c:pt>
                <c:pt idx="83">
                  <c:v>833.78329302488783</c:v>
                </c:pt>
                <c:pt idx="84">
                  <c:v>820.15071072410558</c:v>
                </c:pt>
                <c:pt idx="85">
                  <c:v>835.22165375153406</c:v>
                </c:pt>
                <c:pt idx="86">
                  <c:v>834.08678448133946</c:v>
                </c:pt>
                <c:pt idx="87">
                  <c:v>823.88875811527475</c:v>
                </c:pt>
                <c:pt idx="88">
                  <c:v>853.54869863640249</c:v>
                </c:pt>
                <c:pt idx="89">
                  <c:v>851.17259419404957</c:v>
                </c:pt>
                <c:pt idx="90">
                  <c:v>820.86763245862835</c:v>
                </c:pt>
                <c:pt idx="91">
                  <c:v>795.90338713505696</c:v>
                </c:pt>
                <c:pt idx="92">
                  <c:v>748.84936247469977</c:v>
                </c:pt>
                <c:pt idx="93">
                  <c:v>778.89302817161138</c:v>
                </c:pt>
                <c:pt idx="94">
                  <c:v>769.62627095383777</c:v>
                </c:pt>
                <c:pt idx="95">
                  <c:v>766.63619527312346</c:v>
                </c:pt>
                <c:pt idx="96">
                  <c:v>804.49361644143721</c:v>
                </c:pt>
                <c:pt idx="97">
                  <c:v>818.77989336937367</c:v>
                </c:pt>
                <c:pt idx="98">
                  <c:v>830.15012933904632</c:v>
                </c:pt>
                <c:pt idx="99">
                  <c:v>875.13016441583216</c:v>
                </c:pt>
                <c:pt idx="100">
                  <c:v>807.55237456953944</c:v>
                </c:pt>
                <c:pt idx="101">
                  <c:v>817.09177223996744</c:v>
                </c:pt>
                <c:pt idx="102">
                  <c:v>860.50854748859376</c:v>
                </c:pt>
                <c:pt idx="103">
                  <c:v>829.09696309194521</c:v>
                </c:pt>
                <c:pt idx="104">
                  <c:v>863.49736689349572</c:v>
                </c:pt>
                <c:pt idx="105">
                  <c:v>910.04901321154432</c:v>
                </c:pt>
                <c:pt idx="106">
                  <c:v>889.43384876210541</c:v>
                </c:pt>
                <c:pt idx="107">
                  <c:v>902.70798756241675</c:v>
                </c:pt>
                <c:pt idx="108">
                  <c:v>925.05744318195889</c:v>
                </c:pt>
                <c:pt idx="109">
                  <c:v>878.54074871583259</c:v>
                </c:pt>
                <c:pt idx="110">
                  <c:v>924.06446236410034</c:v>
                </c:pt>
                <c:pt idx="111">
                  <c:v>858.50641683937522</c:v>
                </c:pt>
                <c:pt idx="112">
                  <c:v>875.25379900951123</c:v>
                </c:pt>
                <c:pt idx="113">
                  <c:v>901.61994737394991</c:v>
                </c:pt>
                <c:pt idx="114">
                  <c:v>887.51148624949076</c:v>
                </c:pt>
                <c:pt idx="115">
                  <c:v>921.61112098847116</c:v>
                </c:pt>
                <c:pt idx="116">
                  <c:v>926.35378530450055</c:v>
                </c:pt>
                <c:pt idx="117">
                  <c:v>888.85013224352429</c:v>
                </c:pt>
                <c:pt idx="118">
                  <c:v>932.13550979409581</c:v>
                </c:pt>
                <c:pt idx="119">
                  <c:v>919.33837765628016</c:v>
                </c:pt>
                <c:pt idx="120">
                  <c:v>893.7674187952598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0393-40B8-A949-1468F5BC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Data'!$D$5:$D$125</c:f>
              <c:numCache>
                <c:formatCode>#,##0</c:formatCode>
                <c:ptCount val="121"/>
                <c:pt idx="0">
                  <c:v>38.296296296296291</c:v>
                </c:pt>
                <c:pt idx="1">
                  <c:v>39.988505747126439</c:v>
                </c:pt>
                <c:pt idx="2">
                  <c:v>39.620437956204377</c:v>
                </c:pt>
                <c:pt idx="3">
                  <c:v>42.035398230088532</c:v>
                </c:pt>
                <c:pt idx="4">
                  <c:v>40.355371900826484</c:v>
                </c:pt>
                <c:pt idx="5">
                  <c:v>40.465116279069761</c:v>
                </c:pt>
                <c:pt idx="6">
                  <c:v>40.208000000000034</c:v>
                </c:pt>
                <c:pt idx="7">
                  <c:v>40.801324503311257</c:v>
                </c:pt>
                <c:pt idx="8">
                  <c:v>40.69948186528498</c:v>
                </c:pt>
                <c:pt idx="9">
                  <c:v>39.863309352517987</c:v>
                </c:pt>
                <c:pt idx="10">
                  <c:v>40.025000000000027</c:v>
                </c:pt>
                <c:pt idx="11">
                  <c:v>39.5</c:v>
                </c:pt>
                <c:pt idx="12">
                  <c:v>40.020270270270274</c:v>
                </c:pt>
                <c:pt idx="13">
                  <c:v>40.078947368421048</c:v>
                </c:pt>
                <c:pt idx="14">
                  <c:v>41.080882352941039</c:v>
                </c:pt>
                <c:pt idx="15">
                  <c:v>40.146341463414643</c:v>
                </c:pt>
                <c:pt idx="16">
                  <c:v>42.183006535947705</c:v>
                </c:pt>
                <c:pt idx="17">
                  <c:v>41.014814814814812</c:v>
                </c:pt>
                <c:pt idx="18">
                  <c:v>40.951612903225836</c:v>
                </c:pt>
                <c:pt idx="19">
                  <c:v>40.836879432624116</c:v>
                </c:pt>
                <c:pt idx="20">
                  <c:v>39.015384615384612</c:v>
                </c:pt>
                <c:pt idx="21">
                  <c:v>40.883928571428605</c:v>
                </c:pt>
                <c:pt idx="22">
                  <c:v>39.027027027027025</c:v>
                </c:pt>
                <c:pt idx="23">
                  <c:v>39.638036809815958</c:v>
                </c:pt>
                <c:pt idx="24">
                  <c:v>41.088235294117688</c:v>
                </c:pt>
                <c:pt idx="25">
                  <c:v>38.938775510204081</c:v>
                </c:pt>
                <c:pt idx="26">
                  <c:v>40.023622047244132</c:v>
                </c:pt>
                <c:pt idx="27">
                  <c:v>39.632000000000033</c:v>
                </c:pt>
                <c:pt idx="28">
                  <c:v>39.907894736842103</c:v>
                </c:pt>
                <c:pt idx="29">
                  <c:v>37.872180451127825</c:v>
                </c:pt>
                <c:pt idx="30">
                  <c:v>39.530973451327462</c:v>
                </c:pt>
                <c:pt idx="31">
                  <c:v>39.252631578947408</c:v>
                </c:pt>
                <c:pt idx="32">
                  <c:v>39.178861788617915</c:v>
                </c:pt>
                <c:pt idx="33">
                  <c:v>39.846715328467155</c:v>
                </c:pt>
                <c:pt idx="34">
                  <c:v>38.964912280701789</c:v>
                </c:pt>
                <c:pt idx="35">
                  <c:v>37.661870503597122</c:v>
                </c:pt>
                <c:pt idx="36">
                  <c:v>40.114457831325296</c:v>
                </c:pt>
                <c:pt idx="37">
                  <c:v>40.523809523809533</c:v>
                </c:pt>
                <c:pt idx="38">
                  <c:v>40.825174825174827</c:v>
                </c:pt>
                <c:pt idx="39">
                  <c:v>41.147286821705421</c:v>
                </c:pt>
                <c:pt idx="40">
                  <c:v>39.428571428571423</c:v>
                </c:pt>
                <c:pt idx="41">
                  <c:v>37.459854014598534</c:v>
                </c:pt>
                <c:pt idx="42">
                  <c:v>39.927272727272765</c:v>
                </c:pt>
                <c:pt idx="43">
                  <c:v>39.862244897959187</c:v>
                </c:pt>
                <c:pt idx="44">
                  <c:v>41.126760563380287</c:v>
                </c:pt>
                <c:pt idx="45">
                  <c:v>40.549019607843135</c:v>
                </c:pt>
                <c:pt idx="46">
                  <c:v>38.813333333333333</c:v>
                </c:pt>
                <c:pt idx="47">
                  <c:v>38.718446601941785</c:v>
                </c:pt>
                <c:pt idx="48">
                  <c:v>39.205128205128233</c:v>
                </c:pt>
                <c:pt idx="49">
                  <c:v>40.132352941176471</c:v>
                </c:pt>
                <c:pt idx="50">
                  <c:v>39.766917293233078</c:v>
                </c:pt>
                <c:pt idx="51">
                  <c:v>39.698630136986296</c:v>
                </c:pt>
                <c:pt idx="52">
                  <c:v>40.022222222222268</c:v>
                </c:pt>
                <c:pt idx="53">
                  <c:v>40.14876033057854</c:v>
                </c:pt>
                <c:pt idx="54">
                  <c:v>39.234482758620693</c:v>
                </c:pt>
                <c:pt idx="55">
                  <c:v>39.54464285714289</c:v>
                </c:pt>
                <c:pt idx="56">
                  <c:v>37.8203125</c:v>
                </c:pt>
                <c:pt idx="57">
                  <c:v>40.157894736842103</c:v>
                </c:pt>
                <c:pt idx="58">
                  <c:v>39.86440677966101</c:v>
                </c:pt>
                <c:pt idx="59">
                  <c:v>42.805555555555593</c:v>
                </c:pt>
                <c:pt idx="60">
                  <c:v>38.25423728813562</c:v>
                </c:pt>
                <c:pt idx="61">
                  <c:v>38.111111111111143</c:v>
                </c:pt>
                <c:pt idx="62">
                  <c:v>40.000000000000036</c:v>
                </c:pt>
                <c:pt idx="63">
                  <c:v>39.854545454545494</c:v>
                </c:pt>
                <c:pt idx="64">
                  <c:v>37.755905511811029</c:v>
                </c:pt>
                <c:pt idx="65">
                  <c:v>39.483333333333363</c:v>
                </c:pt>
                <c:pt idx="66">
                  <c:v>39.739130434782659</c:v>
                </c:pt>
                <c:pt idx="67">
                  <c:v>38.058333333333358</c:v>
                </c:pt>
                <c:pt idx="68">
                  <c:v>40.217391304347863</c:v>
                </c:pt>
                <c:pt idx="69">
                  <c:v>35.765151515151508</c:v>
                </c:pt>
                <c:pt idx="70">
                  <c:v>40.615384615384649</c:v>
                </c:pt>
                <c:pt idx="71">
                  <c:v>38.313725490196077</c:v>
                </c:pt>
                <c:pt idx="72">
                  <c:v>37.778761061946938</c:v>
                </c:pt>
                <c:pt idx="73">
                  <c:v>37.754716981132113</c:v>
                </c:pt>
                <c:pt idx="74">
                  <c:v>37.528089887640441</c:v>
                </c:pt>
                <c:pt idx="75">
                  <c:v>40.290748898678231</c:v>
                </c:pt>
                <c:pt idx="76">
                  <c:v>38.081081081081109</c:v>
                </c:pt>
                <c:pt idx="77">
                  <c:v>38.935779816513786</c:v>
                </c:pt>
                <c:pt idx="78">
                  <c:v>39.853146853146846</c:v>
                </c:pt>
                <c:pt idx="79">
                  <c:v>37.338028169014081</c:v>
                </c:pt>
                <c:pt idx="80">
                  <c:v>37.614678899082598</c:v>
                </c:pt>
                <c:pt idx="81">
                  <c:v>36.848484848484851</c:v>
                </c:pt>
                <c:pt idx="82">
                  <c:v>40.22307692307696</c:v>
                </c:pt>
                <c:pt idx="83">
                  <c:v>39.920000000000044</c:v>
                </c:pt>
                <c:pt idx="84">
                  <c:v>37.721311475409863</c:v>
                </c:pt>
                <c:pt idx="85">
                  <c:v>38.700729927007288</c:v>
                </c:pt>
                <c:pt idx="86">
                  <c:v>39.835051546391796</c:v>
                </c:pt>
                <c:pt idx="87">
                  <c:v>41.108695652173964</c:v>
                </c:pt>
                <c:pt idx="88">
                  <c:v>38.532258064516128</c:v>
                </c:pt>
                <c:pt idx="89">
                  <c:v>38.53600000000003</c:v>
                </c:pt>
                <c:pt idx="90">
                  <c:v>39.937500000000043</c:v>
                </c:pt>
                <c:pt idx="91">
                  <c:v>40.701149425287404</c:v>
                </c:pt>
                <c:pt idx="92">
                  <c:v>38.458333333333329</c:v>
                </c:pt>
                <c:pt idx="93">
                  <c:v>36.511627906976791</c:v>
                </c:pt>
                <c:pt idx="94">
                  <c:v>39.818181818181877</c:v>
                </c:pt>
                <c:pt idx="95">
                  <c:v>37.114583333333371</c:v>
                </c:pt>
                <c:pt idx="96">
                  <c:v>39.275862068965559</c:v>
                </c:pt>
                <c:pt idx="97">
                  <c:v>39.697916666666707</c:v>
                </c:pt>
                <c:pt idx="98">
                  <c:v>41.3983050847458</c:v>
                </c:pt>
                <c:pt idx="99">
                  <c:v>37.921428571428578</c:v>
                </c:pt>
                <c:pt idx="100">
                  <c:v>37.508771929824597</c:v>
                </c:pt>
                <c:pt idx="101">
                  <c:v>35.987341772151943</c:v>
                </c:pt>
                <c:pt idx="102">
                  <c:v>38.99173553719011</c:v>
                </c:pt>
                <c:pt idx="103">
                  <c:v>38.252631578947408</c:v>
                </c:pt>
                <c:pt idx="104">
                  <c:v>38.91919191919196</c:v>
                </c:pt>
                <c:pt idx="105">
                  <c:v>38.275000000000027</c:v>
                </c:pt>
                <c:pt idx="106">
                  <c:v>39.25</c:v>
                </c:pt>
                <c:pt idx="107">
                  <c:v>37.47252747252751</c:v>
                </c:pt>
                <c:pt idx="108">
                  <c:v>37.714285714285765</c:v>
                </c:pt>
                <c:pt idx="109">
                  <c:v>40.439252336448639</c:v>
                </c:pt>
                <c:pt idx="110">
                  <c:v>36.061728395061778</c:v>
                </c:pt>
                <c:pt idx="111">
                  <c:v>36.945205479452099</c:v>
                </c:pt>
                <c:pt idx="112">
                  <c:v>36.831168831168881</c:v>
                </c:pt>
                <c:pt idx="113">
                  <c:v>36.875000000000036</c:v>
                </c:pt>
                <c:pt idx="114">
                  <c:v>37.542553191489404</c:v>
                </c:pt>
                <c:pt idx="115">
                  <c:v>38.195652173913089</c:v>
                </c:pt>
                <c:pt idx="116">
                  <c:v>37.899159663865582</c:v>
                </c:pt>
                <c:pt idx="117">
                  <c:v>38.400000000000034</c:v>
                </c:pt>
                <c:pt idx="118">
                  <c:v>39.173913043478301</c:v>
                </c:pt>
                <c:pt idx="119">
                  <c:v>38.058252427184506</c:v>
                </c:pt>
                <c:pt idx="120">
                  <c:v>37.905797101449274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F-47F7-9CED-94768D3B4759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Data'!$E$5:$E$125</c:f>
              <c:numCache>
                <c:formatCode>#,##0</c:formatCode>
                <c:ptCount val="121"/>
                <c:pt idx="6">
                  <c:v>40.138446629944561</c:v>
                </c:pt>
                <c:pt idx="7">
                  <c:v>40.49630780237527</c:v>
                </c:pt>
                <c:pt idx="8">
                  <c:v>40.597875819255059</c:v>
                </c:pt>
                <c:pt idx="9">
                  <c:v>40.632571733014153</c:v>
                </c:pt>
                <c:pt idx="10">
                  <c:v>40.345371985858648</c:v>
                </c:pt>
                <c:pt idx="11">
                  <c:v>40.223176000026292</c:v>
                </c:pt>
                <c:pt idx="12">
                  <c:v>40.159626570197794</c:v>
                </c:pt>
                <c:pt idx="13">
                  <c:v>40.141190479972224</c:v>
                </c:pt>
                <c:pt idx="14">
                  <c:v>40.181127315633617</c:v>
                </c:pt>
                <c:pt idx="15">
                  <c:v>40.102107258223569</c:v>
                </c:pt>
                <c:pt idx="16">
                  <c:v>40.433492570142107</c:v>
                </c:pt>
                <c:pt idx="17">
                  <c:v>40.574894686544219</c:v>
                </c:pt>
                <c:pt idx="18">
                  <c:v>40.782267958433629</c:v>
                </c:pt>
                <c:pt idx="19">
                  <c:v>40.898926410198456</c:v>
                </c:pt>
                <c:pt idx="20">
                  <c:v>40.746988874050395</c:v>
                </c:pt>
                <c:pt idx="21">
                  <c:v>40.71885261954862</c:v>
                </c:pt>
                <c:pt idx="22">
                  <c:v>40.558950557207531</c:v>
                </c:pt>
                <c:pt idx="23">
                  <c:v>40.195383453474427</c:v>
                </c:pt>
                <c:pt idx="24">
                  <c:v>40.205872093374843</c:v>
                </c:pt>
                <c:pt idx="25">
                  <c:v>39.918323894371724</c:v>
                </c:pt>
                <c:pt idx="26">
                  <c:v>39.80214426788887</c:v>
                </c:pt>
                <c:pt idx="27">
                  <c:v>39.890232179976792</c:v>
                </c:pt>
                <c:pt idx="28">
                  <c:v>39.750798775035868</c:v>
                </c:pt>
                <c:pt idx="29">
                  <c:v>39.58582069276455</c:v>
                </c:pt>
                <c:pt idx="30">
                  <c:v>39.570525927266189</c:v>
                </c:pt>
                <c:pt idx="31">
                  <c:v>39.308296825099013</c:v>
                </c:pt>
                <c:pt idx="32">
                  <c:v>39.34259486487241</c:v>
                </c:pt>
                <c:pt idx="33">
                  <c:v>39.317322476475702</c:v>
                </c:pt>
                <c:pt idx="34">
                  <c:v>39.22202423086167</c:v>
                </c:pt>
                <c:pt idx="35">
                  <c:v>38.901163626112385</c:v>
                </c:pt>
                <c:pt idx="36">
                  <c:v>39.221488966140591</c:v>
                </c:pt>
                <c:pt idx="37">
                  <c:v>39.36332269078089</c:v>
                </c:pt>
                <c:pt idx="38">
                  <c:v>39.58797172595623</c:v>
                </c:pt>
                <c:pt idx="39">
                  <c:v>39.869175302111593</c:v>
                </c:pt>
                <c:pt idx="40">
                  <c:v>39.809440459269346</c:v>
                </c:pt>
                <c:pt idx="41">
                  <c:v>39.594432135540309</c:v>
                </c:pt>
                <c:pt idx="42">
                  <c:v>39.918061024636827</c:v>
                </c:pt>
                <c:pt idx="43">
                  <c:v>39.882030605584532</c:v>
                </c:pt>
                <c:pt idx="44">
                  <c:v>39.968166468380346</c:v>
                </c:pt>
                <c:pt idx="45">
                  <c:v>39.928715723047254</c:v>
                </c:pt>
                <c:pt idx="46">
                  <c:v>39.59529379613695</c:v>
                </c:pt>
                <c:pt idx="47">
                  <c:v>39.493847392332718</c:v>
                </c:pt>
                <c:pt idx="48">
                  <c:v>39.743172276694104</c:v>
                </c:pt>
                <c:pt idx="49">
                  <c:v>39.772469450108922</c:v>
                </c:pt>
                <c:pt idx="50">
                  <c:v>39.758851220862326</c:v>
                </c:pt>
                <c:pt idx="51">
                  <c:v>39.554832588520334</c:v>
                </c:pt>
                <c:pt idx="52">
                  <c:v>39.479575819145921</c:v>
                </c:pt>
                <c:pt idx="53">
                  <c:v>39.670351104466668</c:v>
                </c:pt>
                <c:pt idx="54">
                  <c:v>39.744070555420798</c:v>
                </c:pt>
                <c:pt idx="55">
                  <c:v>39.792572648565752</c:v>
                </c:pt>
                <c:pt idx="56">
                  <c:v>39.462281156969105</c:v>
                </c:pt>
                <c:pt idx="57">
                  <c:v>39.518135077484679</c:v>
                </c:pt>
                <c:pt idx="58">
                  <c:v>39.54181745500965</c:v>
                </c:pt>
                <c:pt idx="59">
                  <c:v>39.939436502628688</c:v>
                </c:pt>
                <c:pt idx="60">
                  <c:v>39.668790353708275</c:v>
                </c:pt>
                <c:pt idx="61">
                  <c:v>39.508308689778339</c:v>
                </c:pt>
                <c:pt idx="62">
                  <c:v>39.573359710186502</c:v>
                </c:pt>
                <c:pt idx="63">
                  <c:v>39.863964417978714</c:v>
                </c:pt>
                <c:pt idx="64">
                  <c:v>39.520823100117134</c:v>
                </c:pt>
                <c:pt idx="65">
                  <c:v>39.46638403635604</c:v>
                </c:pt>
                <c:pt idx="66">
                  <c:v>39.02832330481705</c:v>
                </c:pt>
                <c:pt idx="67">
                  <c:v>39.000337025559581</c:v>
                </c:pt>
                <c:pt idx="68">
                  <c:v>39.301234196021973</c:v>
                </c:pt>
                <c:pt idx="69">
                  <c:v>38.696255841043616</c:v>
                </c:pt>
                <c:pt idx="70">
                  <c:v>38.804947149734922</c:v>
                </c:pt>
                <c:pt idx="71">
                  <c:v>38.884635718075643</c:v>
                </c:pt>
                <c:pt idx="72">
                  <c:v>38.641125393591857</c:v>
                </c:pt>
                <c:pt idx="73">
                  <c:v>38.357637757356073</c:v>
                </c:pt>
                <c:pt idx="74">
                  <c:v>38.281888693685652</c:v>
                </c:pt>
                <c:pt idx="75">
                  <c:v>38.29236835001857</c:v>
                </c:pt>
                <c:pt idx="76">
                  <c:v>38.623215430865649</c:v>
                </c:pt>
                <c:pt idx="77">
                  <c:v>38.383271888169816</c:v>
                </c:pt>
                <c:pt idx="78">
                  <c:v>38.603189225734205</c:v>
                </c:pt>
                <c:pt idx="79">
                  <c:v>38.540227383886659</c:v>
                </c:pt>
                <c:pt idx="80">
                  <c:v>38.520221943593867</c:v>
                </c:pt>
                <c:pt idx="81">
                  <c:v>38.423135509428789</c:v>
                </c:pt>
                <c:pt idx="82">
                  <c:v>38.413468084342888</c:v>
                </c:pt>
                <c:pt idx="83">
                  <c:v>38.676170787045599</c:v>
                </c:pt>
                <c:pt idx="84">
                  <c:v>38.502675309745037</c:v>
                </c:pt>
                <c:pt idx="85">
                  <c:v>38.338044320296525</c:v>
                </c:pt>
                <c:pt idx="86">
                  <c:v>38.694761945636209</c:v>
                </c:pt>
                <c:pt idx="87">
                  <c:v>39.193907196077831</c:v>
                </c:pt>
                <c:pt idx="88">
                  <c:v>39.434446226939436</c:v>
                </c:pt>
                <c:pt idx="89">
                  <c:v>39.193435237928448</c:v>
                </c:pt>
                <c:pt idx="90">
                  <c:v>39.195935237928445</c:v>
                </c:pt>
                <c:pt idx="91">
                  <c:v>39.621626373625233</c:v>
                </c:pt>
                <c:pt idx="92">
                  <c:v>39.586998288814677</c:v>
                </c:pt>
                <c:pt idx="93">
                  <c:v>39.112223483183961</c:v>
                </c:pt>
                <c:pt idx="94">
                  <c:v>38.927864364042229</c:v>
                </c:pt>
                <c:pt idx="95">
                  <c:v>38.725339402444696</c:v>
                </c:pt>
                <c:pt idx="96">
                  <c:v>38.831033983725483</c:v>
                </c:pt>
                <c:pt idx="97">
                  <c:v>38.796807793249286</c:v>
                </c:pt>
                <c:pt idx="98">
                  <c:v>38.896401458886203</c:v>
                </c:pt>
                <c:pt idx="99">
                  <c:v>38.819700778614099</c:v>
                </c:pt>
                <c:pt idx="100">
                  <c:v>38.962149924735215</c:v>
                </c:pt>
                <c:pt idx="101">
                  <c:v>38.41488706101665</c:v>
                </c:pt>
                <c:pt idx="102">
                  <c:v>38.683051661567617</c:v>
                </c:pt>
                <c:pt idx="103">
                  <c:v>38.536875877279307</c:v>
                </c:pt>
                <c:pt idx="104">
                  <c:v>38.425629484782917</c:v>
                </c:pt>
                <c:pt idx="105">
                  <c:v>37.979443044104947</c:v>
                </c:pt>
                <c:pt idx="106">
                  <c:v>38.169238962472299</c:v>
                </c:pt>
                <c:pt idx="107">
                  <c:v>38.164061182858426</c:v>
                </c:pt>
                <c:pt idx="108">
                  <c:v>38.410767460306104</c:v>
                </c:pt>
                <c:pt idx="109">
                  <c:v>38.617555574485898</c:v>
                </c:pt>
                <c:pt idx="110">
                  <c:v>38.304569405359381</c:v>
                </c:pt>
                <c:pt idx="111">
                  <c:v>38.022571342539401</c:v>
                </c:pt>
                <c:pt idx="112">
                  <c:v>37.816309746992097</c:v>
                </c:pt>
                <c:pt idx="113">
                  <c:v>37.477024032706389</c:v>
                </c:pt>
                <c:pt idx="114">
                  <c:v>37.487027706843797</c:v>
                </c:pt>
                <c:pt idx="115">
                  <c:v>37.555794343933421</c:v>
                </c:pt>
                <c:pt idx="116">
                  <c:v>37.192923962135829</c:v>
                </c:pt>
                <c:pt idx="117">
                  <c:v>37.526962762841308</c:v>
                </c:pt>
                <c:pt idx="118">
                  <c:v>37.845349557702193</c:v>
                </c:pt>
                <c:pt idx="119">
                  <c:v>38.020647214275854</c:v>
                </c:pt>
                <c:pt idx="120">
                  <c:v>38.167903943054306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F-47F7-9CED-94768D3B4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6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Data'!$F$4</c:f>
              <c:strCache>
                <c:ptCount val="1"/>
                <c:pt idx="0">
                  <c:v>Average Proposer Age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Data'!$F$5:$F$125</c:f>
              <c:numCache>
                <c:formatCode>#,##0</c:formatCode>
                <c:ptCount val="121"/>
                <c:pt idx="0">
                  <c:v>41.687500000000007</c:v>
                </c:pt>
                <c:pt idx="1">
                  <c:v>45.264705882352942</c:v>
                </c:pt>
                <c:pt idx="2">
                  <c:v>46.366666666666667</c:v>
                </c:pt>
                <c:pt idx="3">
                  <c:v>49.96153846153846</c:v>
                </c:pt>
                <c:pt idx="4">
                  <c:v>48.875</c:v>
                </c:pt>
                <c:pt idx="5">
                  <c:v>42.428571428571423</c:v>
                </c:pt>
                <c:pt idx="6">
                  <c:v>45.642857142857146</c:v>
                </c:pt>
                <c:pt idx="7">
                  <c:v>40.900000000000006</c:v>
                </c:pt>
                <c:pt idx="8">
                  <c:v>42.071428571428569</c:v>
                </c:pt>
                <c:pt idx="9">
                  <c:v>37.652173913043477</c:v>
                </c:pt>
                <c:pt idx="10">
                  <c:v>42.857142857142861</c:v>
                </c:pt>
                <c:pt idx="11">
                  <c:v>45.9</c:v>
                </c:pt>
                <c:pt idx="12">
                  <c:v>42.964285714285715</c:v>
                </c:pt>
                <c:pt idx="13">
                  <c:v>40.857142857142861</c:v>
                </c:pt>
                <c:pt idx="14">
                  <c:v>43.82432432432438</c:v>
                </c:pt>
                <c:pt idx="15">
                  <c:v>42.392857142857146</c:v>
                </c:pt>
                <c:pt idx="16">
                  <c:v>44.575757575757571</c:v>
                </c:pt>
                <c:pt idx="17">
                  <c:v>42.030303030303031</c:v>
                </c:pt>
                <c:pt idx="18">
                  <c:v>42.125</c:v>
                </c:pt>
                <c:pt idx="19">
                  <c:v>45</c:v>
                </c:pt>
                <c:pt idx="20">
                  <c:v>43.035714285714278</c:v>
                </c:pt>
                <c:pt idx="21">
                  <c:v>45.684210526315788</c:v>
                </c:pt>
                <c:pt idx="22">
                  <c:v>39.299999999999997</c:v>
                </c:pt>
                <c:pt idx="23">
                  <c:v>40.277777777777779</c:v>
                </c:pt>
                <c:pt idx="24">
                  <c:v>46.032258064516128</c:v>
                </c:pt>
                <c:pt idx="25">
                  <c:v>38.879999999999995</c:v>
                </c:pt>
                <c:pt idx="26">
                  <c:v>43.750000000000007</c:v>
                </c:pt>
                <c:pt idx="27">
                  <c:v>42.851851851851855</c:v>
                </c:pt>
                <c:pt idx="28">
                  <c:v>44.833333333333329</c:v>
                </c:pt>
                <c:pt idx="29">
                  <c:v>40.06666666666667</c:v>
                </c:pt>
                <c:pt idx="30">
                  <c:v>40.909090909090907</c:v>
                </c:pt>
                <c:pt idx="31">
                  <c:v>38.107142857142854</c:v>
                </c:pt>
                <c:pt idx="32">
                  <c:v>43.678571428571423</c:v>
                </c:pt>
                <c:pt idx="33">
                  <c:v>41.3</c:v>
                </c:pt>
                <c:pt idx="34">
                  <c:v>47.551724137931039</c:v>
                </c:pt>
                <c:pt idx="35">
                  <c:v>40.178571428571431</c:v>
                </c:pt>
                <c:pt idx="36">
                  <c:v>43.03125</c:v>
                </c:pt>
                <c:pt idx="37">
                  <c:v>43.125</c:v>
                </c:pt>
                <c:pt idx="38">
                  <c:v>42.358974358974358</c:v>
                </c:pt>
                <c:pt idx="39">
                  <c:v>46.964285714285715</c:v>
                </c:pt>
                <c:pt idx="40">
                  <c:v>43.083333333333336</c:v>
                </c:pt>
                <c:pt idx="41">
                  <c:v>38.148148148148152</c:v>
                </c:pt>
                <c:pt idx="42">
                  <c:v>41.18181818181818</c:v>
                </c:pt>
                <c:pt idx="43">
                  <c:v>46.916666666666664</c:v>
                </c:pt>
                <c:pt idx="44">
                  <c:v>41.945945945945944</c:v>
                </c:pt>
                <c:pt idx="45">
                  <c:v>40.936170212765958</c:v>
                </c:pt>
                <c:pt idx="46">
                  <c:v>43.666666666666664</c:v>
                </c:pt>
                <c:pt idx="47">
                  <c:v>42.89473684210526</c:v>
                </c:pt>
                <c:pt idx="48">
                  <c:v>40.88461538461538</c:v>
                </c:pt>
                <c:pt idx="49">
                  <c:v>45.285714285714285</c:v>
                </c:pt>
                <c:pt idx="50">
                  <c:v>47.400000000000006</c:v>
                </c:pt>
                <c:pt idx="51">
                  <c:v>43.633333333333333</c:v>
                </c:pt>
                <c:pt idx="52">
                  <c:v>44.05263157894737</c:v>
                </c:pt>
                <c:pt idx="53">
                  <c:v>45.96153846153846</c:v>
                </c:pt>
                <c:pt idx="54">
                  <c:v>40.000000000000007</c:v>
                </c:pt>
                <c:pt idx="55">
                  <c:v>39.884615384615387</c:v>
                </c:pt>
                <c:pt idx="56">
                  <c:v>36.166666666666664</c:v>
                </c:pt>
                <c:pt idx="57">
                  <c:v>41.222222222222221</c:v>
                </c:pt>
                <c:pt idx="58">
                  <c:v>47.4375</c:v>
                </c:pt>
                <c:pt idx="59">
                  <c:v>46.222222222222221</c:v>
                </c:pt>
                <c:pt idx="60">
                  <c:v>37.913043478260867</c:v>
                </c:pt>
                <c:pt idx="61">
                  <c:v>40.25</c:v>
                </c:pt>
                <c:pt idx="62">
                  <c:v>42.750000000000007</c:v>
                </c:pt>
                <c:pt idx="63">
                  <c:v>43.843750000000007</c:v>
                </c:pt>
                <c:pt idx="64">
                  <c:v>42.272727272727273</c:v>
                </c:pt>
                <c:pt idx="65">
                  <c:v>43.714285714285715</c:v>
                </c:pt>
                <c:pt idx="66">
                  <c:v>46.956521739130437</c:v>
                </c:pt>
                <c:pt idx="67">
                  <c:v>36.521739130434781</c:v>
                </c:pt>
                <c:pt idx="68">
                  <c:v>41.500000000000007</c:v>
                </c:pt>
                <c:pt idx="69">
                  <c:v>39</c:v>
                </c:pt>
                <c:pt idx="70">
                  <c:v>45.125000000000007</c:v>
                </c:pt>
                <c:pt idx="71">
                  <c:v>38.769230769230766</c:v>
                </c:pt>
                <c:pt idx="72">
                  <c:v>41.944444444444443</c:v>
                </c:pt>
                <c:pt idx="73">
                  <c:v>37.478260869565219</c:v>
                </c:pt>
                <c:pt idx="74">
                  <c:v>39.866666666666667</c:v>
                </c:pt>
                <c:pt idx="75">
                  <c:v>43.234042553191486</c:v>
                </c:pt>
                <c:pt idx="76">
                  <c:v>41.066666666666663</c:v>
                </c:pt>
                <c:pt idx="77">
                  <c:v>39.67647058823529</c:v>
                </c:pt>
                <c:pt idx="78">
                  <c:v>41.054054054054056</c:v>
                </c:pt>
                <c:pt idx="79">
                  <c:v>37.299999999999997</c:v>
                </c:pt>
                <c:pt idx="80">
                  <c:v>43.16</c:v>
                </c:pt>
                <c:pt idx="81">
                  <c:v>41.677419354838705</c:v>
                </c:pt>
                <c:pt idx="82">
                  <c:v>43.363636363636367</c:v>
                </c:pt>
                <c:pt idx="83">
                  <c:v>41.863636363636367</c:v>
                </c:pt>
                <c:pt idx="84">
                  <c:v>43.916666666666664</c:v>
                </c:pt>
                <c:pt idx="85">
                  <c:v>41.692307692307693</c:v>
                </c:pt>
                <c:pt idx="86">
                  <c:v>37.370370370370374</c:v>
                </c:pt>
                <c:pt idx="87">
                  <c:v>43.727272727272727</c:v>
                </c:pt>
                <c:pt idx="88">
                  <c:v>38.333333333333329</c:v>
                </c:pt>
                <c:pt idx="89">
                  <c:v>38.36</c:v>
                </c:pt>
                <c:pt idx="90">
                  <c:v>43.269230769230766</c:v>
                </c:pt>
                <c:pt idx="91">
                  <c:v>46.350000000000009</c:v>
                </c:pt>
                <c:pt idx="92">
                  <c:v>45.375</c:v>
                </c:pt>
                <c:pt idx="93">
                  <c:v>34.611111111111114</c:v>
                </c:pt>
                <c:pt idx="94">
                  <c:v>42.150000000000006</c:v>
                </c:pt>
                <c:pt idx="95">
                  <c:v>41.13636363636364</c:v>
                </c:pt>
                <c:pt idx="96">
                  <c:v>41.566666666666663</c:v>
                </c:pt>
                <c:pt idx="97">
                  <c:v>44.722222222222221</c:v>
                </c:pt>
                <c:pt idx="98">
                  <c:v>43.72</c:v>
                </c:pt>
                <c:pt idx="99">
                  <c:v>38.962962962962969</c:v>
                </c:pt>
                <c:pt idx="100">
                  <c:v>37.357142857142861</c:v>
                </c:pt>
                <c:pt idx="101">
                  <c:v>36.315789473684205</c:v>
                </c:pt>
                <c:pt idx="102">
                  <c:v>41.807692307692307</c:v>
                </c:pt>
                <c:pt idx="103">
                  <c:v>37.941176470588239</c:v>
                </c:pt>
                <c:pt idx="104">
                  <c:v>45.777777777777771</c:v>
                </c:pt>
                <c:pt idx="105">
                  <c:v>38.999999999999993</c:v>
                </c:pt>
                <c:pt idx="106">
                  <c:v>43.512195121951216</c:v>
                </c:pt>
                <c:pt idx="107">
                  <c:v>41.157894736842103</c:v>
                </c:pt>
                <c:pt idx="108">
                  <c:v>38.764705882352942</c:v>
                </c:pt>
                <c:pt idx="109">
                  <c:v>44.85</c:v>
                </c:pt>
                <c:pt idx="110">
                  <c:v>36.545454545454547</c:v>
                </c:pt>
                <c:pt idx="111">
                  <c:v>40.538461538461533</c:v>
                </c:pt>
                <c:pt idx="112">
                  <c:v>41.333333333333336</c:v>
                </c:pt>
                <c:pt idx="113">
                  <c:v>38.259259259259267</c:v>
                </c:pt>
                <c:pt idx="114">
                  <c:v>43.428571428571431</c:v>
                </c:pt>
                <c:pt idx="115">
                  <c:v>38.61904761904762</c:v>
                </c:pt>
                <c:pt idx="116">
                  <c:v>40.103448275862071</c:v>
                </c:pt>
                <c:pt idx="117">
                  <c:v>40.827586206896555</c:v>
                </c:pt>
                <c:pt idx="118">
                  <c:v>42.65</c:v>
                </c:pt>
                <c:pt idx="119">
                  <c:v>39.363636363636367</c:v>
                </c:pt>
                <c:pt idx="120">
                  <c:v>39.827586206896555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FB-4AFE-856E-8805E66C75E6}"/>
            </c:ext>
          </c:extLst>
        </c:ser>
        <c:ser>
          <c:idx val="2"/>
          <c:order val="1"/>
          <c:tx>
            <c:strRef>
              <c:f>'Averages Graph Data'!$G$4</c:f>
              <c:strCache>
                <c:ptCount val="1"/>
                <c:pt idx="0">
                  <c:v>Average Proposer Age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Data'!$G$5:$G$125</c:f>
              <c:numCache>
                <c:formatCode>#,##0</c:formatCode>
                <c:ptCount val="121"/>
                <c:pt idx="6">
                  <c:v>45.746691368855238</c:v>
                </c:pt>
                <c:pt idx="7">
                  <c:v>45.634191368855227</c:v>
                </c:pt>
                <c:pt idx="8">
                  <c:v>45.178008895866029</c:v>
                </c:pt>
                <c:pt idx="9">
                  <c:v>43.933081359634159</c:v>
                </c:pt>
                <c:pt idx="10">
                  <c:v>42.918167701863354</c:v>
                </c:pt>
                <c:pt idx="11">
                  <c:v>42.493167701863349</c:v>
                </c:pt>
                <c:pt idx="12">
                  <c:v>42.569698314108244</c:v>
                </c:pt>
                <c:pt idx="13">
                  <c:v>41.886024844720502</c:v>
                </c:pt>
                <c:pt idx="14">
                  <c:v>42.303785462481123</c:v>
                </c:pt>
                <c:pt idx="15">
                  <c:v>42.349703829828066</c:v>
                </c:pt>
                <c:pt idx="16">
                  <c:v>43.338787210215791</c:v>
                </c:pt>
                <c:pt idx="17">
                  <c:v>43.220667234952963</c:v>
                </c:pt>
                <c:pt idx="18">
                  <c:v>42.681381520667237</c:v>
                </c:pt>
                <c:pt idx="19">
                  <c:v>42.972197847197855</c:v>
                </c:pt>
                <c:pt idx="20">
                  <c:v>43.283422336993773</c:v>
                </c:pt>
                <c:pt idx="21">
                  <c:v>43.549120365849681</c:v>
                </c:pt>
                <c:pt idx="22">
                  <c:v>43.107283631155816</c:v>
                </c:pt>
                <c:pt idx="23">
                  <c:v>42.493286517158694</c:v>
                </c:pt>
                <c:pt idx="24">
                  <c:v>43.064994379189137</c:v>
                </c:pt>
                <c:pt idx="25">
                  <c:v>42.601422950617703</c:v>
                </c:pt>
                <c:pt idx="26">
                  <c:v>42.422851522046287</c:v>
                </c:pt>
                <c:pt idx="27">
                  <c:v>42.396585460065936</c:v>
                </c:pt>
                <c:pt idx="28">
                  <c:v>42.275031575354156</c:v>
                </c:pt>
                <c:pt idx="29">
                  <c:v>42.384555384877963</c:v>
                </c:pt>
                <c:pt idx="30">
                  <c:v>42.47474297506556</c:v>
                </c:pt>
                <c:pt idx="31">
                  <c:v>41.342583659726515</c:v>
                </c:pt>
                <c:pt idx="32">
                  <c:v>42.028093863808145</c:v>
                </c:pt>
                <c:pt idx="33">
                  <c:v>41.678093863808151</c:v>
                </c:pt>
                <c:pt idx="34">
                  <c:v>42.349504190390896</c:v>
                </c:pt>
                <c:pt idx="35">
                  <c:v>41.684538203996333</c:v>
                </c:pt>
                <c:pt idx="36">
                  <c:v>42.108050108758235</c:v>
                </c:pt>
                <c:pt idx="37">
                  <c:v>42.424608550316677</c:v>
                </c:pt>
                <c:pt idx="38">
                  <c:v>43.032013050578321</c:v>
                </c:pt>
                <c:pt idx="39">
                  <c:v>43.501400805680362</c:v>
                </c:pt>
                <c:pt idx="40">
                  <c:v>43.756162710442261</c:v>
                </c:pt>
                <c:pt idx="41">
                  <c:v>42.41279471190186</c:v>
                </c:pt>
                <c:pt idx="42">
                  <c:v>42.556115676651395</c:v>
                </c:pt>
                <c:pt idx="43">
                  <c:v>43.11117520046092</c:v>
                </c:pt>
                <c:pt idx="44">
                  <c:v>42.942738907024626</c:v>
                </c:pt>
                <c:pt idx="45">
                  <c:v>42.739481171851992</c:v>
                </c:pt>
                <c:pt idx="46">
                  <c:v>42.268392736477843</c:v>
                </c:pt>
                <c:pt idx="47">
                  <c:v>42.241450380588113</c:v>
                </c:pt>
                <c:pt idx="48">
                  <c:v>42.632374271511999</c:v>
                </c:pt>
                <c:pt idx="49">
                  <c:v>43.218645143497163</c:v>
                </c:pt>
                <c:pt idx="50">
                  <c:v>43.287692762544786</c:v>
                </c:pt>
                <c:pt idx="51">
                  <c:v>43.52874810360013</c:v>
                </c:pt>
                <c:pt idx="52">
                  <c:v>43.973956870197476</c:v>
                </c:pt>
                <c:pt idx="53">
                  <c:v>44.301795698036294</c:v>
                </c:pt>
                <c:pt idx="54">
                  <c:v>43.888261863449834</c:v>
                </c:pt>
                <c:pt idx="55">
                  <c:v>43.745404720592695</c:v>
                </c:pt>
                <c:pt idx="56">
                  <c:v>42.442683632157312</c:v>
                </c:pt>
                <c:pt idx="57">
                  <c:v>41.560143949617625</c:v>
                </c:pt>
                <c:pt idx="58">
                  <c:v>42.103596330570021</c:v>
                </c:pt>
                <c:pt idx="59">
                  <c:v>42.413537851037852</c:v>
                </c:pt>
                <c:pt idx="60">
                  <c:v>41.263752853426766</c:v>
                </c:pt>
                <c:pt idx="61">
                  <c:v>41.299467139141051</c:v>
                </c:pt>
                <c:pt idx="62">
                  <c:v>41.708807798481715</c:v>
                </c:pt>
                <c:pt idx="63">
                  <c:v>42.805533988957905</c:v>
                </c:pt>
                <c:pt idx="64">
                  <c:v>42.955606139030053</c:v>
                </c:pt>
                <c:pt idx="65">
                  <c:v>42.423718383928012</c:v>
                </c:pt>
                <c:pt idx="66">
                  <c:v>42.528618314914901</c:v>
                </c:pt>
                <c:pt idx="67">
                  <c:v>42.329860550939735</c:v>
                </c:pt>
                <c:pt idx="68">
                  <c:v>42.508431979511172</c:v>
                </c:pt>
                <c:pt idx="69">
                  <c:v>41.972717693796888</c:v>
                </c:pt>
                <c:pt idx="70">
                  <c:v>42.155753408082603</c:v>
                </c:pt>
                <c:pt idx="71">
                  <c:v>41.655253907583095</c:v>
                </c:pt>
                <c:pt idx="72">
                  <c:v>41.402419440462914</c:v>
                </c:pt>
                <c:pt idx="73">
                  <c:v>40.048382173382166</c:v>
                </c:pt>
                <c:pt idx="74">
                  <c:v>40.526228964272441</c:v>
                </c:pt>
                <c:pt idx="75">
                  <c:v>40.773949329014087</c:v>
                </c:pt>
                <c:pt idx="76">
                  <c:v>41.069187424252178</c:v>
                </c:pt>
                <c:pt idx="77">
                  <c:v>40.290826079714364</c:v>
                </c:pt>
                <c:pt idx="78">
                  <c:v>40.617229406117694</c:v>
                </c:pt>
                <c:pt idx="79">
                  <c:v>39.953737342625629</c:v>
                </c:pt>
                <c:pt idx="80">
                  <c:v>40.765414361259168</c:v>
                </c:pt>
                <c:pt idx="81">
                  <c:v>41.02409331671231</c:v>
                </c:pt>
                <c:pt idx="82">
                  <c:v>41.042606718204432</c:v>
                </c:pt>
                <c:pt idx="83">
                  <c:v>41.156459532057262</c:v>
                </c:pt>
                <c:pt idx="84">
                  <c:v>41.762201828976025</c:v>
                </c:pt>
                <c:pt idx="85">
                  <c:v>41.853380920155118</c:v>
                </c:pt>
                <c:pt idx="86">
                  <c:v>41.863433830208024</c:v>
                </c:pt>
                <c:pt idx="87">
                  <c:v>41.944472791246987</c:v>
                </c:pt>
                <c:pt idx="88">
                  <c:v>41.466746216746223</c:v>
                </c:pt>
                <c:pt idx="89">
                  <c:v>40.751941021941022</c:v>
                </c:pt>
                <c:pt idx="90">
                  <c:v>40.952740222740225</c:v>
                </c:pt>
                <c:pt idx="91">
                  <c:v>41.300359270359273</c:v>
                </c:pt>
                <c:pt idx="92">
                  <c:v>41.826458171458171</c:v>
                </c:pt>
                <c:pt idx="93">
                  <c:v>41.432278277278279</c:v>
                </c:pt>
                <c:pt idx="94">
                  <c:v>41.206953601953607</c:v>
                </c:pt>
                <c:pt idx="95">
                  <c:v>41.607386502386497</c:v>
                </c:pt>
                <c:pt idx="96">
                  <c:v>42.065481740481744</c:v>
                </c:pt>
                <c:pt idx="97">
                  <c:v>42.27305194805195</c:v>
                </c:pt>
                <c:pt idx="98">
                  <c:v>41.897337662337655</c:v>
                </c:pt>
                <c:pt idx="99">
                  <c:v>40.981332371332371</c:v>
                </c:pt>
                <c:pt idx="100">
                  <c:v>41.373622620765481</c:v>
                </c:pt>
                <c:pt idx="101">
                  <c:v>40.540163974148932</c:v>
                </c:pt>
                <c:pt idx="102">
                  <c:v>40.636068070053035</c:v>
                </c:pt>
                <c:pt idx="103">
                  <c:v>40.118140899184688</c:v>
                </c:pt>
                <c:pt idx="104">
                  <c:v>40.268934549978333</c:v>
                </c:pt>
                <c:pt idx="105">
                  <c:v>39.594648835692617</c:v>
                </c:pt>
                <c:pt idx="106">
                  <c:v>40.244539144119514</c:v>
                </c:pt>
                <c:pt idx="107">
                  <c:v>40.787503698362265</c:v>
                </c:pt>
                <c:pt idx="108">
                  <c:v>41.13734889960066</c:v>
                </c:pt>
                <c:pt idx="109">
                  <c:v>41.571964284216044</c:v>
                </c:pt>
                <c:pt idx="110">
                  <c:v>41.372575437768369</c:v>
                </c:pt>
                <c:pt idx="111">
                  <c:v>40.624101689294619</c:v>
                </c:pt>
                <c:pt idx="112">
                  <c:v>40.957435022627955</c:v>
                </c:pt>
                <c:pt idx="113">
                  <c:v>40.207015613671963</c:v>
                </c:pt>
                <c:pt idx="114">
                  <c:v>40.531397998204724</c:v>
                </c:pt>
                <c:pt idx="115">
                  <c:v>40.510589674875391</c:v>
                </c:pt>
                <c:pt idx="116">
                  <c:v>39.832510857141401</c:v>
                </c:pt>
                <c:pt idx="117">
                  <c:v>40.444243951633112</c:v>
                </c:pt>
                <c:pt idx="118">
                  <c:v>40.745892303281458</c:v>
                </c:pt>
                <c:pt idx="119">
                  <c:v>40.464507021896182</c:v>
                </c:pt>
                <c:pt idx="120">
                  <c:v>40.688553728701514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FB-4AFE-856E-8805E66C7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8"/>
          <c:min val="3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Data'!$H$4</c:f>
              <c:strCache>
                <c:ptCount val="1"/>
                <c:pt idx="0">
                  <c:v>Average Proposer Age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Data'!$H$5:$H$125</c:f>
              <c:numCache>
                <c:formatCode>#,##0</c:formatCode>
                <c:ptCount val="121"/>
                <c:pt idx="0">
                  <c:v>37.840336134453779</c:v>
                </c:pt>
                <c:pt idx="1">
                  <c:v>38.707142857142856</c:v>
                </c:pt>
                <c:pt idx="2">
                  <c:v>37.728971962616825</c:v>
                </c:pt>
                <c:pt idx="3">
                  <c:v>39.666666666666714</c:v>
                </c:pt>
                <c:pt idx="4">
                  <c:v>38.247422680412413</c:v>
                </c:pt>
                <c:pt idx="5">
                  <c:v>39.920792079207921</c:v>
                </c:pt>
                <c:pt idx="6">
                  <c:v>38.639175257731999</c:v>
                </c:pt>
                <c:pt idx="7">
                  <c:v>40.765765765765764</c:v>
                </c:pt>
                <c:pt idx="8">
                  <c:v>40.466666666666669</c:v>
                </c:pt>
                <c:pt idx="9">
                  <c:v>40.301724137931039</c:v>
                </c:pt>
                <c:pt idx="10">
                  <c:v>38.858823529411808</c:v>
                </c:pt>
                <c:pt idx="11">
                  <c:v>38.236842105263158</c:v>
                </c:pt>
                <c:pt idx="12">
                  <c:v>39.333333333333336</c:v>
                </c:pt>
                <c:pt idx="13">
                  <c:v>39.903225806451609</c:v>
                </c:pt>
                <c:pt idx="14">
                  <c:v>40.055555555555351</c:v>
                </c:pt>
                <c:pt idx="15">
                  <c:v>39.683823529411768</c:v>
                </c:pt>
                <c:pt idx="16">
                  <c:v>41.524999999999991</c:v>
                </c:pt>
                <c:pt idx="17">
                  <c:v>40.686274509803923</c:v>
                </c:pt>
                <c:pt idx="18">
                  <c:v>40.543478260869605</c:v>
                </c:pt>
                <c:pt idx="19">
                  <c:v>39.805309734513273</c:v>
                </c:pt>
                <c:pt idx="20">
                  <c:v>37.911764705882355</c:v>
                </c:pt>
                <c:pt idx="21">
                  <c:v>39.903225806451651</c:v>
                </c:pt>
                <c:pt idx="22">
                  <c:v>38.957627118644069</c:v>
                </c:pt>
                <c:pt idx="23">
                  <c:v>39.45669291338583</c:v>
                </c:pt>
                <c:pt idx="24">
                  <c:v>38.929577464788792</c:v>
                </c:pt>
                <c:pt idx="25">
                  <c:v>38.950819672131146</c:v>
                </c:pt>
                <c:pt idx="26">
                  <c:v>38.768421052631624</c:v>
                </c:pt>
                <c:pt idx="27">
                  <c:v>38.744897959183717</c:v>
                </c:pt>
                <c:pt idx="28">
                  <c:v>38.379310344827587</c:v>
                </c:pt>
                <c:pt idx="29">
                  <c:v>37.593220338983052</c:v>
                </c:pt>
                <c:pt idx="30">
                  <c:v>39.19780219780224</c:v>
                </c:pt>
                <c:pt idx="31">
                  <c:v>39.731343283582149</c:v>
                </c:pt>
                <c:pt idx="32">
                  <c:v>37.85263157894741</c:v>
                </c:pt>
                <c:pt idx="33">
                  <c:v>39.439252336448604</c:v>
                </c:pt>
                <c:pt idx="34">
                  <c:v>36.035294117647105</c:v>
                </c:pt>
                <c:pt idx="35">
                  <c:v>37.027027027027025</c:v>
                </c:pt>
                <c:pt idx="36">
                  <c:v>39.417910447761194</c:v>
                </c:pt>
                <c:pt idx="37">
                  <c:v>39.55140186915888</c:v>
                </c:pt>
                <c:pt idx="38">
                  <c:v>40.25</c:v>
                </c:pt>
                <c:pt idx="39">
                  <c:v>39.53465346534653</c:v>
                </c:pt>
                <c:pt idx="40">
                  <c:v>38.568627450980394</c:v>
                </c:pt>
                <c:pt idx="41">
                  <c:v>37.290909090909089</c:v>
                </c:pt>
                <c:pt idx="42">
                  <c:v>39.613636363636409</c:v>
                </c:pt>
                <c:pt idx="43">
                  <c:v>38.877906976744185</c:v>
                </c:pt>
                <c:pt idx="44">
                  <c:v>40.838095238095235</c:v>
                </c:pt>
                <c:pt idx="45">
                  <c:v>40.433121019108277</c:v>
                </c:pt>
                <c:pt idx="46">
                  <c:v>37.747967479674791</c:v>
                </c:pt>
                <c:pt idx="47">
                  <c:v>37.773809523809568</c:v>
                </c:pt>
                <c:pt idx="48">
                  <c:v>38.725274725274765</c:v>
                </c:pt>
                <c:pt idx="49">
                  <c:v>38.796296296296298</c:v>
                </c:pt>
                <c:pt idx="50">
                  <c:v>38.415929203539818</c:v>
                </c:pt>
                <c:pt idx="51">
                  <c:v>38.681034482758619</c:v>
                </c:pt>
                <c:pt idx="52">
                  <c:v>38.943661971831041</c:v>
                </c:pt>
                <c:pt idx="53">
                  <c:v>38.557894736842144</c:v>
                </c:pt>
                <c:pt idx="54">
                  <c:v>38.990909090909085</c:v>
                </c:pt>
                <c:pt idx="55">
                  <c:v>39.441860465116328</c:v>
                </c:pt>
                <c:pt idx="56">
                  <c:v>38.090909090909086</c:v>
                </c:pt>
                <c:pt idx="57">
                  <c:v>39.991304347826087</c:v>
                </c:pt>
                <c:pt idx="58">
                  <c:v>38.67647058823529</c:v>
                </c:pt>
                <c:pt idx="59">
                  <c:v>41.097222222222278</c:v>
                </c:pt>
                <c:pt idx="60">
                  <c:v>38.336842105263194</c:v>
                </c:pt>
                <c:pt idx="61">
                  <c:v>37.500000000000043</c:v>
                </c:pt>
                <c:pt idx="62">
                  <c:v>39.022222222222268</c:v>
                </c:pt>
                <c:pt idx="63">
                  <c:v>38.217948717948772</c:v>
                </c:pt>
                <c:pt idx="64">
                  <c:v>36.80952380952381</c:v>
                </c:pt>
                <c:pt idx="65">
                  <c:v>38.195652173913082</c:v>
                </c:pt>
                <c:pt idx="66">
                  <c:v>37.333333333333393</c:v>
                </c:pt>
                <c:pt idx="67">
                  <c:v>38.422680412371179</c:v>
                </c:pt>
                <c:pt idx="68">
                  <c:v>39.913978494623699</c:v>
                </c:pt>
                <c:pt idx="69">
                  <c:v>34.971698113207545</c:v>
                </c:pt>
                <c:pt idx="70">
                  <c:v>39.451612903225843</c:v>
                </c:pt>
                <c:pt idx="71">
                  <c:v>38.220472440944881</c:v>
                </c:pt>
                <c:pt idx="72">
                  <c:v>36.989473684210566</c:v>
                </c:pt>
                <c:pt idx="73">
                  <c:v>37.831325301204863</c:v>
                </c:pt>
                <c:pt idx="74">
                  <c:v>37.054054054054049</c:v>
                </c:pt>
                <c:pt idx="75">
                  <c:v>39.522222222221998</c:v>
                </c:pt>
                <c:pt idx="76">
                  <c:v>37.614583333333371</c:v>
                </c:pt>
                <c:pt idx="77">
                  <c:v>38.600000000000051</c:v>
                </c:pt>
                <c:pt idx="78">
                  <c:v>39.433962264150942</c:v>
                </c:pt>
                <c:pt idx="79">
                  <c:v>37.348214285714285</c:v>
                </c:pt>
                <c:pt idx="80">
                  <c:v>35.964285714285758</c:v>
                </c:pt>
                <c:pt idx="81">
                  <c:v>35.366336633663366</c:v>
                </c:pt>
                <c:pt idx="82">
                  <c:v>39.15463917525777</c:v>
                </c:pt>
                <c:pt idx="83">
                  <c:v>39.371794871794926</c:v>
                </c:pt>
                <c:pt idx="84">
                  <c:v>36.2040816326531</c:v>
                </c:pt>
                <c:pt idx="85">
                  <c:v>37.999999999999993</c:v>
                </c:pt>
                <c:pt idx="86">
                  <c:v>40.785714285714342</c:v>
                </c:pt>
                <c:pt idx="87">
                  <c:v>40.285714285714349</c:v>
                </c:pt>
                <c:pt idx="88">
                  <c:v>38.566037735849058</c:v>
                </c:pt>
                <c:pt idx="89">
                  <c:v>38.580000000000041</c:v>
                </c:pt>
                <c:pt idx="90">
                  <c:v>38.70000000000006</c:v>
                </c:pt>
                <c:pt idx="91">
                  <c:v>39.014925373134389</c:v>
                </c:pt>
                <c:pt idx="92">
                  <c:v>37.394230769230766</c:v>
                </c:pt>
                <c:pt idx="93">
                  <c:v>37.014705882352999</c:v>
                </c:pt>
                <c:pt idx="94">
                  <c:v>39.000000000000071</c:v>
                </c:pt>
                <c:pt idx="95">
                  <c:v>35.918918918918969</c:v>
                </c:pt>
                <c:pt idx="96">
                  <c:v>38.47674418604656</c:v>
                </c:pt>
                <c:pt idx="97">
                  <c:v>38.53846153846159</c:v>
                </c:pt>
                <c:pt idx="98">
                  <c:v>40.774193548387139</c:v>
                </c:pt>
                <c:pt idx="99">
                  <c:v>37.67256637168142</c:v>
                </c:pt>
                <c:pt idx="100">
                  <c:v>37.530000000000044</c:v>
                </c:pt>
                <c:pt idx="101">
                  <c:v>35.88333333333339</c:v>
                </c:pt>
                <c:pt idx="102">
                  <c:v>38.221052631578985</c:v>
                </c:pt>
                <c:pt idx="103">
                  <c:v>38.320512820512874</c:v>
                </c:pt>
                <c:pt idx="104">
                  <c:v>37.395061728395113</c:v>
                </c:pt>
                <c:pt idx="105">
                  <c:v>38.084210526315829</c:v>
                </c:pt>
                <c:pt idx="106">
                  <c:v>38.203592814371262</c:v>
                </c:pt>
                <c:pt idx="107">
                  <c:v>36.500000000000043</c:v>
                </c:pt>
                <c:pt idx="108">
                  <c:v>37.416666666666728</c:v>
                </c:pt>
                <c:pt idx="109">
                  <c:v>39.425287356321881</c:v>
                </c:pt>
                <c:pt idx="110">
                  <c:v>35.881355932203455</c:v>
                </c:pt>
                <c:pt idx="111">
                  <c:v>36.166666666666721</c:v>
                </c:pt>
                <c:pt idx="112">
                  <c:v>35.741935483871032</c:v>
                </c:pt>
                <c:pt idx="113">
                  <c:v>36.435294117647103</c:v>
                </c:pt>
                <c:pt idx="114">
                  <c:v>36.512500000000045</c:v>
                </c:pt>
                <c:pt idx="115">
                  <c:v>38.070422535211321</c:v>
                </c:pt>
                <c:pt idx="116">
                  <c:v>37.188888888888933</c:v>
                </c:pt>
                <c:pt idx="117">
                  <c:v>37.473684210526365</c:v>
                </c:pt>
                <c:pt idx="118">
                  <c:v>38.208333333333385</c:v>
                </c:pt>
                <c:pt idx="119">
                  <c:v>37.703703703703752</c:v>
                </c:pt>
                <c:pt idx="120">
                  <c:v>37.394495412844037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15-4426-BCF3-2E31E40DAC73}"/>
            </c:ext>
          </c:extLst>
        </c:ser>
        <c:ser>
          <c:idx val="2"/>
          <c:order val="1"/>
          <c:tx>
            <c:strRef>
              <c:f>'Averages Graph Data'!$I$4</c:f>
              <c:strCache>
                <c:ptCount val="1"/>
                <c:pt idx="0">
                  <c:v>Average Proposer Age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Data'!$I$5:$I$125</c:f>
              <c:numCache>
                <c:formatCode>#,##0</c:formatCode>
                <c:ptCount val="121"/>
                <c:pt idx="6">
                  <c:v>38.678643948318928</c:v>
                </c:pt>
                <c:pt idx="7">
                  <c:v>39.096562467077788</c:v>
                </c:pt>
                <c:pt idx="8">
                  <c:v>39.347923011295471</c:v>
                </c:pt>
                <c:pt idx="9">
                  <c:v>39.715459036340356</c:v>
                </c:pt>
                <c:pt idx="10">
                  <c:v>39.60005287387537</c:v>
                </c:pt>
                <c:pt idx="11">
                  <c:v>39.598541363139766</c:v>
                </c:pt>
                <c:pt idx="12">
                  <c:v>39.514618685157686</c:v>
                </c:pt>
                <c:pt idx="13">
                  <c:v>39.695197334974765</c:v>
                </c:pt>
                <c:pt idx="14">
                  <c:v>39.59373873351614</c:v>
                </c:pt>
                <c:pt idx="15">
                  <c:v>39.481903999622581</c:v>
                </c:pt>
                <c:pt idx="16">
                  <c:v>39.656657694203865</c:v>
                </c:pt>
                <c:pt idx="17">
                  <c:v>39.917722119974158</c:v>
                </c:pt>
                <c:pt idx="18">
                  <c:v>40.247241570775088</c:v>
                </c:pt>
                <c:pt idx="19">
                  <c:v>40.314666770943646</c:v>
                </c:pt>
                <c:pt idx="20">
                  <c:v>40.030172328005186</c:v>
                </c:pt>
                <c:pt idx="21">
                  <c:v>40.008410935276082</c:v>
                </c:pt>
                <c:pt idx="22">
                  <c:v>39.904668590880696</c:v>
                </c:pt>
                <c:pt idx="23">
                  <c:v>39.609196149935812</c:v>
                </c:pt>
                <c:pt idx="24">
                  <c:v>39.358239429219374</c:v>
                </c:pt>
                <c:pt idx="25">
                  <c:v>39.130716773685307</c:v>
                </c:pt>
                <c:pt idx="26">
                  <c:v>38.98258981913078</c:v>
                </c:pt>
                <c:pt idx="27">
                  <c:v>39.101608855316684</c:v>
                </c:pt>
                <c:pt idx="28">
                  <c:v>38.883906646513246</c:v>
                </c:pt>
                <c:pt idx="29">
                  <c:v>38.688991392275966</c:v>
                </c:pt>
                <c:pt idx="30">
                  <c:v>38.652007004335452</c:v>
                </c:pt>
                <c:pt idx="31">
                  <c:v>38.766544978448792</c:v>
                </c:pt>
                <c:pt idx="32">
                  <c:v>38.609660965136825</c:v>
                </c:pt>
                <c:pt idx="33">
                  <c:v>38.705494005682105</c:v>
                </c:pt>
                <c:pt idx="34">
                  <c:v>38.318407742605451</c:v>
                </c:pt>
                <c:pt idx="35">
                  <c:v>38.125224411491082</c:v>
                </c:pt>
                <c:pt idx="36">
                  <c:v>38.385894427030827</c:v>
                </c:pt>
                <c:pt idx="37">
                  <c:v>38.436408665796058</c:v>
                </c:pt>
                <c:pt idx="38">
                  <c:v>38.510502482427171</c:v>
                </c:pt>
                <c:pt idx="39">
                  <c:v>38.750791323341332</c:v>
                </c:pt>
                <c:pt idx="40">
                  <c:v>38.62641633970302</c:v>
                </c:pt>
                <c:pt idx="41">
                  <c:v>38.805789907311876</c:v>
                </c:pt>
                <c:pt idx="42">
                  <c:v>39.175305526827501</c:v>
                </c:pt>
                <c:pt idx="43">
                  <c:v>39.098162173825067</c:v>
                </c:pt>
                <c:pt idx="44">
                  <c:v>39.28197551224455</c:v>
                </c:pt>
                <c:pt idx="45">
                  <c:v>39.308135657831443</c:v>
                </c:pt>
                <c:pt idx="46">
                  <c:v>39.05289480273548</c:v>
                </c:pt>
                <c:pt idx="47">
                  <c:v>38.939349384568224</c:v>
                </c:pt>
                <c:pt idx="48">
                  <c:v>39.144258760906176</c:v>
                </c:pt>
                <c:pt idx="49">
                  <c:v>39.027495894143307</c:v>
                </c:pt>
                <c:pt idx="50">
                  <c:v>38.961499069399828</c:v>
                </c:pt>
                <c:pt idx="51">
                  <c:v>38.653347532923156</c:v>
                </c:pt>
                <c:pt idx="52">
                  <c:v>38.440567669026407</c:v>
                </c:pt>
                <c:pt idx="53">
                  <c:v>38.556271562907455</c:v>
                </c:pt>
                <c:pt idx="54">
                  <c:v>38.730142929635967</c:v>
                </c:pt>
                <c:pt idx="55">
                  <c:v>38.832512321041911</c:v>
                </c:pt>
                <c:pt idx="56">
                  <c:v>38.731742720272301</c:v>
                </c:pt>
                <c:pt idx="57">
                  <c:v>38.956796312313202</c:v>
                </c:pt>
                <c:pt idx="58">
                  <c:v>38.956144327381296</c:v>
                </c:pt>
                <c:pt idx="59">
                  <c:v>39.263795791722899</c:v>
                </c:pt>
                <c:pt idx="60">
                  <c:v>39.232216844354483</c:v>
                </c:pt>
                <c:pt idx="61">
                  <c:v>39.019229831367475</c:v>
                </c:pt>
                <c:pt idx="62">
                  <c:v>38.959281510954042</c:v>
                </c:pt>
                <c:pt idx="63">
                  <c:v>38.977430029102557</c:v>
                </c:pt>
                <c:pt idx="64">
                  <c:v>38.522889952202227</c:v>
                </c:pt>
                <c:pt idx="65">
                  <c:v>38.454201607299062</c:v>
                </c:pt>
                <c:pt idx="66">
                  <c:v>37.916503194600651</c:v>
                </c:pt>
                <c:pt idx="67">
                  <c:v>37.92876580990179</c:v>
                </c:pt>
                <c:pt idx="68">
                  <c:v>38.273619880562315</c:v>
                </c:pt>
                <c:pt idx="69">
                  <c:v>37.694973579274503</c:v>
                </c:pt>
                <c:pt idx="70">
                  <c:v>37.871211320028358</c:v>
                </c:pt>
                <c:pt idx="71">
                  <c:v>38.072775410231372</c:v>
                </c:pt>
                <c:pt idx="72">
                  <c:v>37.900464197416731</c:v>
                </c:pt>
                <c:pt idx="73">
                  <c:v>37.971605907112654</c:v>
                </c:pt>
                <c:pt idx="74">
                  <c:v>37.776087855924494</c:v>
                </c:pt>
                <c:pt idx="75">
                  <c:v>37.720122674152826</c:v>
                </c:pt>
                <c:pt idx="76">
                  <c:v>38.097677705599374</c:v>
                </c:pt>
                <c:pt idx="77">
                  <c:v>37.97601871942426</c:v>
                </c:pt>
                <c:pt idx="78">
                  <c:v>38.149374408453689</c:v>
                </c:pt>
                <c:pt idx="79">
                  <c:v>38.200623065811371</c:v>
                </c:pt>
                <c:pt idx="80">
                  <c:v>37.933903124822919</c:v>
                </c:pt>
                <c:pt idx="81">
                  <c:v>37.692800636195678</c:v>
                </c:pt>
                <c:pt idx="82">
                  <c:v>37.640288772343645</c:v>
                </c:pt>
                <c:pt idx="83">
                  <c:v>37.891318992123864</c:v>
                </c:pt>
                <c:pt idx="84">
                  <c:v>37.549044939645732</c:v>
                </c:pt>
                <c:pt idx="85">
                  <c:v>37.344193187624171</c:v>
                </c:pt>
                <c:pt idx="86">
                  <c:v>37.835264616195609</c:v>
                </c:pt>
                <c:pt idx="87">
                  <c:v>38.452611554971121</c:v>
                </c:pt>
                <c:pt idx="88">
                  <c:v>38.909711712426223</c:v>
                </c:pt>
                <c:pt idx="89">
                  <c:v>38.827620401675112</c:v>
                </c:pt>
                <c:pt idx="90">
                  <c:v>38.73164970570442</c:v>
                </c:pt>
                <c:pt idx="91">
                  <c:v>39.133198811487468</c:v>
                </c:pt>
                <c:pt idx="92">
                  <c:v>39.046660349948993</c:v>
                </c:pt>
                <c:pt idx="93">
                  <c:v>38.507944863754524</c:v>
                </c:pt>
                <c:pt idx="94">
                  <c:v>38.324271394366761</c:v>
                </c:pt>
                <c:pt idx="95">
                  <c:v>37.946111563376753</c:v>
                </c:pt>
                <c:pt idx="96">
                  <c:v>37.931360732811974</c:v>
                </c:pt>
                <c:pt idx="97">
                  <c:v>37.908283809735053</c:v>
                </c:pt>
                <c:pt idx="98">
                  <c:v>38.159607834771158</c:v>
                </c:pt>
                <c:pt idx="99">
                  <c:v>38.199370063692676</c:v>
                </c:pt>
                <c:pt idx="100">
                  <c:v>38.272983509070833</c:v>
                </c:pt>
                <c:pt idx="101">
                  <c:v>37.827745413832737</c:v>
                </c:pt>
                <c:pt idx="102">
                  <c:v>38.156621658498445</c:v>
                </c:pt>
                <c:pt idx="103">
                  <c:v>38.134302891993634</c:v>
                </c:pt>
                <c:pt idx="104">
                  <c:v>37.970960061984137</c:v>
                </c:pt>
                <c:pt idx="105">
                  <c:v>37.586676773116814</c:v>
                </c:pt>
                <c:pt idx="106">
                  <c:v>37.662537693501072</c:v>
                </c:pt>
                <c:pt idx="107">
                  <c:v>37.515394836358212</c:v>
                </c:pt>
                <c:pt idx="108">
                  <c:v>37.734442455405834</c:v>
                </c:pt>
                <c:pt idx="109">
                  <c:v>37.906475987511961</c:v>
                </c:pt>
                <c:pt idx="110">
                  <c:v>37.558025003467762</c:v>
                </c:pt>
                <c:pt idx="111">
                  <c:v>37.382539994649413</c:v>
                </c:pt>
                <c:pt idx="112">
                  <c:v>37.047929274300159</c:v>
                </c:pt>
                <c:pt idx="113">
                  <c:v>36.795315174768135</c:v>
                </c:pt>
                <c:pt idx="114">
                  <c:v>36.797100889053851</c:v>
                </c:pt>
                <c:pt idx="115">
                  <c:v>36.890494584560223</c:v>
                </c:pt>
                <c:pt idx="116">
                  <c:v>36.571009089212659</c:v>
                </c:pt>
                <c:pt idx="117">
                  <c:v>36.798484557544498</c:v>
                </c:pt>
                <c:pt idx="118">
                  <c:v>37.090151224211169</c:v>
                </c:pt>
                <c:pt idx="119">
                  <c:v>37.370403827044413</c:v>
                </c:pt>
                <c:pt idx="120">
                  <c:v>37.507432583501114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15-4426-BCF3-2E31E40DA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Data'!$J$4</c:f>
              <c:strCache>
                <c:ptCount val="1"/>
                <c:pt idx="0">
                  <c:v>Average Proposer 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Data'!$J$5:$J$125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7-4870-B986-52EFEFDF9FF9}"/>
            </c:ext>
          </c:extLst>
        </c:ser>
        <c:ser>
          <c:idx val="2"/>
          <c:order val="1"/>
          <c:tx>
            <c:strRef>
              <c:f>'Averages Graph Data'!$K$4</c:f>
              <c:strCache>
                <c:ptCount val="1"/>
                <c:pt idx="0">
                  <c:v>Average Proposer Age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Data'!$K$5:$K$125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7-4870-B986-52EFEFD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Data'!$N$4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Data'!$N$5:$N$125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6.3218390804597693E-2</c:v>
                </c:pt>
                <c:pt idx="2">
                  <c:v>6.5693430656934296E-2</c:v>
                </c:pt>
                <c:pt idx="3">
                  <c:v>6.1946902654867304E-2</c:v>
                </c:pt>
                <c:pt idx="4">
                  <c:v>4.1322314049586813E-2</c:v>
                </c:pt>
                <c:pt idx="5">
                  <c:v>3.1007751937984489E-2</c:v>
                </c:pt>
                <c:pt idx="6">
                  <c:v>4.0000000000000029E-2</c:v>
                </c:pt>
                <c:pt idx="7">
                  <c:v>3.3112582781456949E-2</c:v>
                </c:pt>
                <c:pt idx="8">
                  <c:v>2.5906735751295339E-2</c:v>
                </c:pt>
                <c:pt idx="9">
                  <c:v>8.6330935251798552E-2</c:v>
                </c:pt>
                <c:pt idx="10">
                  <c:v>7.5000000000000053E-2</c:v>
                </c:pt>
                <c:pt idx="11">
                  <c:v>5.4945054945054944E-2</c:v>
                </c:pt>
                <c:pt idx="12">
                  <c:v>6.0810810810810814E-2</c:v>
                </c:pt>
                <c:pt idx="13">
                  <c:v>5.7894736842105263E-2</c:v>
                </c:pt>
                <c:pt idx="14">
                  <c:v>5.5147058823529223E-2</c:v>
                </c:pt>
                <c:pt idx="15">
                  <c:v>4.2682926829268296E-2</c:v>
                </c:pt>
                <c:pt idx="16">
                  <c:v>5.8823529411764691E-2</c:v>
                </c:pt>
                <c:pt idx="17">
                  <c:v>4.4444444444444439E-2</c:v>
                </c:pt>
                <c:pt idx="18">
                  <c:v>8.0645161290322634E-2</c:v>
                </c:pt>
                <c:pt idx="19">
                  <c:v>6.3829787234042562E-2</c:v>
                </c:pt>
                <c:pt idx="20">
                  <c:v>6.1538461538461535E-2</c:v>
                </c:pt>
                <c:pt idx="21">
                  <c:v>5.3571428571428617E-2</c:v>
                </c:pt>
                <c:pt idx="22">
                  <c:v>4.0540540540540536E-2</c:v>
                </c:pt>
                <c:pt idx="23">
                  <c:v>4.2944785276073615E-2</c:v>
                </c:pt>
                <c:pt idx="24">
                  <c:v>7.843137254901969E-2</c:v>
                </c:pt>
                <c:pt idx="25">
                  <c:v>6.1224489795918366E-2</c:v>
                </c:pt>
                <c:pt idx="26">
                  <c:v>8.6614173228346525E-2</c:v>
                </c:pt>
                <c:pt idx="27">
                  <c:v>5.600000000000005E-2</c:v>
                </c:pt>
                <c:pt idx="28">
                  <c:v>7.2368421052631582E-2</c:v>
                </c:pt>
                <c:pt idx="29">
                  <c:v>8.2706766917293242E-2</c:v>
                </c:pt>
                <c:pt idx="30">
                  <c:v>6.1946902654867311E-2</c:v>
                </c:pt>
                <c:pt idx="31">
                  <c:v>6.3157894736842177E-2</c:v>
                </c:pt>
                <c:pt idx="32">
                  <c:v>4.0650406504065068E-2</c:v>
                </c:pt>
                <c:pt idx="33">
                  <c:v>8.0291970802919693E-2</c:v>
                </c:pt>
                <c:pt idx="34">
                  <c:v>0.12280701754385974</c:v>
                </c:pt>
                <c:pt idx="35">
                  <c:v>7.1942446043165464E-2</c:v>
                </c:pt>
                <c:pt idx="36">
                  <c:v>7.2289156626506021E-2</c:v>
                </c:pt>
                <c:pt idx="37">
                  <c:v>2.0408163265306124E-2</c:v>
                </c:pt>
                <c:pt idx="38">
                  <c:v>4.195804195804196E-2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0.10218978102189781</c:v>
                </c:pt>
                <c:pt idx="42">
                  <c:v>3.6363636363636397E-2</c:v>
                </c:pt>
                <c:pt idx="43">
                  <c:v>6.6326530612244902E-2</c:v>
                </c:pt>
                <c:pt idx="44">
                  <c:v>4.225352112676057E-2</c:v>
                </c:pt>
                <c:pt idx="45">
                  <c:v>4.9019607843137247E-2</c:v>
                </c:pt>
                <c:pt idx="46">
                  <c:v>7.3333333333333334E-2</c:v>
                </c:pt>
                <c:pt idx="47">
                  <c:v>6.7961165048543742E-2</c:v>
                </c:pt>
                <c:pt idx="48">
                  <c:v>5.1282051282051322E-2</c:v>
                </c:pt>
                <c:pt idx="49">
                  <c:v>7.3529411764705899E-2</c:v>
                </c:pt>
                <c:pt idx="50">
                  <c:v>8.2706766917293215E-2</c:v>
                </c:pt>
                <c:pt idx="51">
                  <c:v>8.2191780821917804E-2</c:v>
                </c:pt>
                <c:pt idx="52">
                  <c:v>8.8888888888888989E-2</c:v>
                </c:pt>
                <c:pt idx="53">
                  <c:v>4.1322314049586806E-2</c:v>
                </c:pt>
                <c:pt idx="54">
                  <c:v>0.12413793103448277</c:v>
                </c:pt>
                <c:pt idx="55">
                  <c:v>3.571428571428574E-2</c:v>
                </c:pt>
                <c:pt idx="56">
                  <c:v>0.12499999999999999</c:v>
                </c:pt>
                <c:pt idx="57">
                  <c:v>6.0150375939849621E-2</c:v>
                </c:pt>
                <c:pt idx="58">
                  <c:v>8.4745762711864389E-2</c:v>
                </c:pt>
                <c:pt idx="59">
                  <c:v>4.6296296296296328E-2</c:v>
                </c:pt>
                <c:pt idx="60">
                  <c:v>5.0847457627118682E-2</c:v>
                </c:pt>
                <c:pt idx="61">
                  <c:v>5.5555555555555608E-2</c:v>
                </c:pt>
                <c:pt idx="62">
                  <c:v>8.1967213114754162E-2</c:v>
                </c:pt>
                <c:pt idx="63">
                  <c:v>5.4545454545454598E-2</c:v>
                </c:pt>
                <c:pt idx="64">
                  <c:v>6.2992125984251982E-2</c:v>
                </c:pt>
                <c:pt idx="65">
                  <c:v>8.3333333333333398E-2</c:v>
                </c:pt>
                <c:pt idx="66">
                  <c:v>1.0869565217391316E-2</c:v>
                </c:pt>
                <c:pt idx="67">
                  <c:v>7.5000000000000067E-2</c:v>
                </c:pt>
                <c:pt idx="68">
                  <c:v>6.9565217391304418E-2</c:v>
                </c:pt>
                <c:pt idx="69">
                  <c:v>0.12121212121212122</c:v>
                </c:pt>
                <c:pt idx="70">
                  <c:v>5.9829059829059887E-2</c:v>
                </c:pt>
                <c:pt idx="71">
                  <c:v>0.10457516339869281</c:v>
                </c:pt>
                <c:pt idx="72">
                  <c:v>7.9646017699115126E-2</c:v>
                </c:pt>
                <c:pt idx="73">
                  <c:v>0.11320754716981143</c:v>
                </c:pt>
                <c:pt idx="74">
                  <c:v>4.4943820224719093E-2</c:v>
                </c:pt>
                <c:pt idx="75">
                  <c:v>7.9295154185021657E-2</c:v>
                </c:pt>
                <c:pt idx="76">
                  <c:v>7.2072072072072127E-2</c:v>
                </c:pt>
                <c:pt idx="77">
                  <c:v>7.3394495412844096E-2</c:v>
                </c:pt>
                <c:pt idx="78">
                  <c:v>6.993006993006993E-3</c:v>
                </c:pt>
                <c:pt idx="79">
                  <c:v>4.2253521126760556E-2</c:v>
                </c:pt>
                <c:pt idx="80">
                  <c:v>7.3394495412844096E-2</c:v>
                </c:pt>
                <c:pt idx="81">
                  <c:v>0.1212121212121212</c:v>
                </c:pt>
                <c:pt idx="82">
                  <c:v>9.2307692307692382E-2</c:v>
                </c:pt>
                <c:pt idx="83">
                  <c:v>5.0000000000000051E-2</c:v>
                </c:pt>
                <c:pt idx="84">
                  <c:v>4.91803278688525E-2</c:v>
                </c:pt>
                <c:pt idx="85">
                  <c:v>0.1094890510948905</c:v>
                </c:pt>
                <c:pt idx="86">
                  <c:v>4.1237113402061897E-2</c:v>
                </c:pt>
                <c:pt idx="87">
                  <c:v>3.2608695652173954E-2</c:v>
                </c:pt>
                <c:pt idx="88">
                  <c:v>9.6774193548387094E-2</c:v>
                </c:pt>
                <c:pt idx="89">
                  <c:v>8.0000000000000057E-2</c:v>
                </c:pt>
                <c:pt idx="90">
                  <c:v>8.3333333333333412E-2</c:v>
                </c:pt>
                <c:pt idx="91">
                  <c:v>4.5977011494252928E-2</c:v>
                </c:pt>
                <c:pt idx="92">
                  <c:v>8.3333333333333329E-2</c:v>
                </c:pt>
                <c:pt idx="93">
                  <c:v>4.6511627906976799E-2</c:v>
                </c:pt>
                <c:pt idx="94">
                  <c:v>7.7922077922078017E-2</c:v>
                </c:pt>
                <c:pt idx="95">
                  <c:v>6.2500000000000069E-2</c:v>
                </c:pt>
                <c:pt idx="96">
                  <c:v>8.6206896551724213E-2</c:v>
                </c:pt>
                <c:pt idx="97">
                  <c:v>5.2083333333333384E-2</c:v>
                </c:pt>
                <c:pt idx="98">
                  <c:v>8.4745762711864486E-2</c:v>
                </c:pt>
                <c:pt idx="99">
                  <c:v>7.1428571428571438E-2</c:v>
                </c:pt>
                <c:pt idx="100">
                  <c:v>0.10526315789473695</c:v>
                </c:pt>
                <c:pt idx="101">
                  <c:v>7.5949367088607694E-2</c:v>
                </c:pt>
                <c:pt idx="102">
                  <c:v>9.0909090909090981E-2</c:v>
                </c:pt>
                <c:pt idx="103">
                  <c:v>0.11578947368421066</c:v>
                </c:pt>
                <c:pt idx="104">
                  <c:v>7.0707070707070788E-2</c:v>
                </c:pt>
                <c:pt idx="105">
                  <c:v>0.10833333333333342</c:v>
                </c:pt>
                <c:pt idx="106">
                  <c:v>8.653846153846155E-2</c:v>
                </c:pt>
                <c:pt idx="107">
                  <c:v>3.2967032967033003E-2</c:v>
                </c:pt>
                <c:pt idx="108">
                  <c:v>7.7922077922078017E-2</c:v>
                </c:pt>
                <c:pt idx="109">
                  <c:v>0.13084112149532723</c:v>
                </c:pt>
                <c:pt idx="110">
                  <c:v>8.6419753086419873E-2</c:v>
                </c:pt>
                <c:pt idx="111">
                  <c:v>0.16438356164383583</c:v>
                </c:pt>
                <c:pt idx="112">
                  <c:v>5.1948051948052014E-2</c:v>
                </c:pt>
                <c:pt idx="113">
                  <c:v>0.12500000000000011</c:v>
                </c:pt>
                <c:pt idx="114">
                  <c:v>0.12765957446808526</c:v>
                </c:pt>
                <c:pt idx="115">
                  <c:v>5.4347826086956583E-2</c:v>
                </c:pt>
                <c:pt idx="116">
                  <c:v>5.8823529411764761E-2</c:v>
                </c:pt>
                <c:pt idx="117">
                  <c:v>5.7142857142857197E-2</c:v>
                </c:pt>
                <c:pt idx="118">
                  <c:v>7.6086956521739205E-2</c:v>
                </c:pt>
                <c:pt idx="119">
                  <c:v>8.7378640776699115E-2</c:v>
                </c:pt>
                <c:pt idx="120">
                  <c:v>0.10144927536231885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9-4A98-A381-4F3C81B830E3}"/>
            </c:ext>
          </c:extLst>
        </c:ser>
        <c:ser>
          <c:idx val="1"/>
          <c:order val="1"/>
          <c:tx>
            <c:strRef>
              <c:f>'Averages Graph Data'!$O$4</c:f>
              <c:strCache>
                <c:ptCount val="1"/>
                <c:pt idx="0">
                  <c:v>Average Proportion Under 25 - 7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Data'!$O$5:$O$125</c:f>
              <c:numCache>
                <c:formatCode>0.0%</c:formatCode>
                <c:ptCount val="121"/>
                <c:pt idx="6">
                  <c:v>4.7545488533371469E-2</c:v>
                </c:pt>
                <c:pt idx="7">
                  <c:v>4.804305326934679E-2</c:v>
                </c:pt>
                <c:pt idx="8">
                  <c:v>4.2712816833160742E-2</c:v>
                </c:pt>
                <c:pt idx="9">
                  <c:v>4.566103177528421E-2</c:v>
                </c:pt>
                <c:pt idx="10">
                  <c:v>4.7525759967446034E-2</c:v>
                </c:pt>
                <c:pt idx="11">
                  <c:v>4.9471865809655756E-2</c:v>
                </c:pt>
                <c:pt idx="12">
                  <c:v>5.3729445648630955E-2</c:v>
                </c:pt>
                <c:pt idx="13">
                  <c:v>5.6285836626074559E-2</c:v>
                </c:pt>
                <c:pt idx="14">
                  <c:v>5.9433618917799177E-2</c:v>
                </c:pt>
                <c:pt idx="15">
                  <c:v>6.1830217643223877E-2</c:v>
                </c:pt>
                <c:pt idx="16">
                  <c:v>5.7900588237504755E-2</c:v>
                </c:pt>
                <c:pt idx="17">
                  <c:v>5.3535508872425377E-2</c:v>
                </c:pt>
                <c:pt idx="18">
                  <c:v>5.7206952636035049E-2</c:v>
                </c:pt>
                <c:pt idx="19">
                  <c:v>5.7638234982211024E-2</c:v>
                </c:pt>
                <c:pt idx="20">
                  <c:v>5.8158767081690481E-2</c:v>
                </c:pt>
                <c:pt idx="21">
                  <c:v>5.7933677045676105E-2</c:v>
                </c:pt>
                <c:pt idx="22">
                  <c:v>5.7627621861572144E-2</c:v>
                </c:pt>
                <c:pt idx="23">
                  <c:v>5.5359229842187697E-2</c:v>
                </c:pt>
                <c:pt idx="24">
                  <c:v>6.0214505285698446E-2</c:v>
                </c:pt>
                <c:pt idx="25">
                  <c:v>5.7440123643640713E-2</c:v>
                </c:pt>
                <c:pt idx="26">
                  <c:v>6.0695035928541266E-2</c:v>
                </c:pt>
                <c:pt idx="27">
                  <c:v>5.9903827137332485E-2</c:v>
                </c:pt>
                <c:pt idx="28">
                  <c:v>6.2589111777504342E-2</c:v>
                </c:pt>
                <c:pt idx="29">
                  <c:v>6.8612858402754731E-2</c:v>
                </c:pt>
                <c:pt idx="30">
                  <c:v>7.1327446599725244E-2</c:v>
                </c:pt>
                <c:pt idx="31">
                  <c:v>6.9145521197985602E-2</c:v>
                </c:pt>
                <c:pt idx="32">
                  <c:v>6.6206366442006573E-2</c:v>
                </c:pt>
                <c:pt idx="33">
                  <c:v>6.5303194666945591E-2</c:v>
                </c:pt>
                <c:pt idx="34">
                  <c:v>7.4847054316068404E-2</c:v>
                </c:pt>
                <c:pt idx="35">
                  <c:v>7.478620074328754E-2</c:v>
                </c:pt>
                <c:pt idx="36">
                  <c:v>7.3297970701746498E-2</c:v>
                </c:pt>
                <c:pt idx="37">
                  <c:v>6.7363865074666338E-2</c:v>
                </c:pt>
                <c:pt idx="38">
                  <c:v>6.4335314677694877E-2</c:v>
                </c:pt>
                <c:pt idx="39">
                  <c:v>6.4065212308897099E-2</c:v>
                </c:pt>
                <c:pt idx="40">
                  <c:v>5.8263865005985668E-2</c:v>
                </c:pt>
                <c:pt idx="41">
                  <c:v>5.5318545502848239E-2</c:v>
                </c:pt>
                <c:pt idx="42">
                  <c:v>5.0235858405772653E-2</c:v>
                </c:pt>
                <c:pt idx="43">
                  <c:v>4.938405468944964E-2</c:v>
                </c:pt>
                <c:pt idx="44">
                  <c:v>5.2504820098228842E-2</c:v>
                </c:pt>
                <c:pt idx="45">
                  <c:v>5.3513615224671025E-2</c:v>
                </c:pt>
                <c:pt idx="46">
                  <c:v>5.8452707140507133E-2</c:v>
                </c:pt>
                <c:pt idx="47">
                  <c:v>6.2492510764222006E-2</c:v>
                </c:pt>
                <c:pt idx="48">
                  <c:v>5.5219977944243936E-2</c:v>
                </c:pt>
                <c:pt idx="49">
                  <c:v>6.0529374430111006E-2</c:v>
                </c:pt>
                <c:pt idx="50">
                  <c:v>6.2869408187975054E-2</c:v>
                </c:pt>
                <c:pt idx="51">
                  <c:v>6.8574873858711791E-2</c:v>
                </c:pt>
                <c:pt idx="52">
                  <c:v>7.4270485436676331E-2</c:v>
                </c:pt>
                <c:pt idx="53">
                  <c:v>6.9697482681855397E-2</c:v>
                </c:pt>
                <c:pt idx="54">
                  <c:v>7.7722734965560966E-2</c:v>
                </c:pt>
                <c:pt idx="55">
                  <c:v>7.5498768455880189E-2</c:v>
                </c:pt>
                <c:pt idx="56">
                  <c:v>8.2851709632350765E-2</c:v>
                </c:pt>
                <c:pt idx="57">
                  <c:v>7.9629368064144543E-2</c:v>
                </c:pt>
                <c:pt idx="58">
                  <c:v>7.9994222619851188E-2</c:v>
                </c:pt>
                <c:pt idx="59">
                  <c:v>7.3909566535195093E-2</c:v>
                </c:pt>
                <c:pt idx="60">
                  <c:v>7.5270301331985354E-2</c:v>
                </c:pt>
                <c:pt idx="61">
                  <c:v>6.5472819120710041E-2</c:v>
                </c:pt>
                <c:pt idx="62">
                  <c:v>7.2080380177919831E-2</c:v>
                </c:pt>
                <c:pt idx="63">
                  <c:v>6.2015445112984777E-2</c:v>
                </c:pt>
                <c:pt idx="64">
                  <c:v>6.2421409405042254E-2</c:v>
                </c:pt>
                <c:pt idx="65">
                  <c:v>6.2219633779537827E-2</c:v>
                </c:pt>
                <c:pt idx="66">
                  <c:v>5.7158672196837103E-2</c:v>
                </c:pt>
                <c:pt idx="67">
                  <c:v>6.0609035392963022E-2</c:v>
                </c:pt>
                <c:pt idx="68">
                  <c:v>6.2610415655212845E-2</c:v>
                </c:pt>
                <c:pt idx="69">
                  <c:v>6.8216831097693859E-2</c:v>
                </c:pt>
                <c:pt idx="70">
                  <c:v>6.8971631852494622E-2</c:v>
                </c:pt>
                <c:pt idx="71">
                  <c:v>7.4912065768843308E-2</c:v>
                </c:pt>
                <c:pt idx="72">
                  <c:v>7.4385306392526412E-2</c:v>
                </c:pt>
                <c:pt idx="73">
                  <c:v>8.9005018100015001E-2</c:v>
                </c:pt>
                <c:pt idx="74">
                  <c:v>8.4711278132117721E-2</c:v>
                </c:pt>
                <c:pt idx="75">
                  <c:v>8.6101269102648745E-2</c:v>
                </c:pt>
                <c:pt idx="76">
                  <c:v>7.908126208264174E-2</c:v>
                </c:pt>
                <c:pt idx="77">
                  <c:v>8.1019181451753769E-2</c:v>
                </c:pt>
                <c:pt idx="78">
                  <c:v>6.7078873393798644E-2</c:v>
                </c:pt>
                <c:pt idx="79">
                  <c:v>6.1737088169176564E-2</c:v>
                </c:pt>
                <c:pt idx="80">
                  <c:v>5.6049509346752659E-2</c:v>
                </c:pt>
                <c:pt idx="81">
                  <c:v>6.6944980916381541E-2</c:v>
                </c:pt>
                <c:pt idx="82">
                  <c:v>6.8803914933905932E-2</c:v>
                </c:pt>
                <c:pt idx="83">
                  <c:v>6.565076178075277E-2</c:v>
                </c:pt>
                <c:pt idx="84">
                  <c:v>6.219159498875397E-2</c:v>
                </c:pt>
                <c:pt idx="85">
                  <c:v>7.683388700330876E-2</c:v>
                </c:pt>
                <c:pt idx="86">
                  <c:v>7.6688685899780382E-2</c:v>
                </c:pt>
                <c:pt idx="87">
                  <c:v>7.0862143076827491E-2</c:v>
                </c:pt>
                <c:pt idx="88">
                  <c:v>6.7371010553436902E-2</c:v>
                </c:pt>
                <c:pt idx="89">
                  <c:v>6.5612768795195162E-2</c:v>
                </c:pt>
                <c:pt idx="90">
                  <c:v>7.037467355709992E-2</c:v>
                </c:pt>
                <c:pt idx="91">
                  <c:v>6.9917056932157121E-2</c:v>
                </c:pt>
                <c:pt idx="92">
                  <c:v>6.6180525823363243E-2</c:v>
                </c:pt>
                <c:pt idx="93">
                  <c:v>6.6934027895493936E-2</c:v>
                </c:pt>
                <c:pt idx="94">
                  <c:v>7.3407368219765942E-2</c:v>
                </c:pt>
                <c:pt idx="95">
                  <c:v>6.8511054855710657E-2</c:v>
                </c:pt>
                <c:pt idx="96">
                  <c:v>6.939775436309982E-2</c:v>
                </c:pt>
                <c:pt idx="97">
                  <c:v>6.4933468648814094E-2</c:v>
                </c:pt>
                <c:pt idx="98">
                  <c:v>7.0471861679901465E-2</c:v>
                </c:pt>
                <c:pt idx="99">
                  <c:v>6.8771181407792634E-2</c:v>
                </c:pt>
                <c:pt idx="100">
                  <c:v>7.7164257120329802E-2</c:v>
                </c:pt>
                <c:pt idx="101">
                  <c:v>7.6882441286976896E-2</c:v>
                </c:pt>
                <c:pt idx="102">
                  <c:v>8.0940882845418449E-2</c:v>
                </c:pt>
                <c:pt idx="103">
                  <c:v>8.5166965292916536E-2</c:v>
                </c:pt>
                <c:pt idx="104">
                  <c:v>8.782749920345044E-2</c:v>
                </c:pt>
                <c:pt idx="105">
                  <c:v>9.1197152149374558E-2</c:v>
                </c:pt>
                <c:pt idx="106">
                  <c:v>9.335570787935886E-2</c:v>
                </c:pt>
                <c:pt idx="107">
                  <c:v>8.3027690032543996E-2</c:v>
                </c:pt>
                <c:pt idx="108">
                  <c:v>8.3309505865896916E-2</c:v>
                </c:pt>
                <c:pt idx="109">
                  <c:v>8.9014081663930669E-2</c:v>
                </c:pt>
                <c:pt idx="110">
                  <c:v>8.4818407292817713E-2</c:v>
                </c:pt>
                <c:pt idx="111">
                  <c:v>9.8200763140926989E-2</c:v>
                </c:pt>
                <c:pt idx="112">
                  <c:v>9.0145722943029652E-2</c:v>
                </c:pt>
                <c:pt idx="113">
                  <c:v>9.5640228437535155E-2</c:v>
                </c:pt>
                <c:pt idx="114">
                  <c:v>0.1091677343662569</c:v>
                </c:pt>
                <c:pt idx="115">
                  <c:v>0.1057999841040967</c:v>
                </c:pt>
                <c:pt idx="116">
                  <c:v>9.5511756663587771E-2</c:v>
                </c:pt>
                <c:pt idx="117">
                  <c:v>9.1329342957364515E-2</c:v>
                </c:pt>
                <c:pt idx="118">
                  <c:v>7.8715542225636453E-2</c:v>
                </c:pt>
                <c:pt idx="119">
                  <c:v>8.3777054915443183E-2</c:v>
                </c:pt>
                <c:pt idx="120">
                  <c:v>8.0412665681488721E-2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9-4A98-A381-4F3C81B830E3}"/>
            </c:ext>
          </c:extLst>
        </c:ser>
        <c:ser>
          <c:idx val="2"/>
          <c:order val="2"/>
          <c:tx>
            <c:strRef>
              <c:f>'Averages Graph Data'!$CN$4</c:f>
              <c:strCache>
                <c:ptCount val="1"/>
                <c:pt idx="0">
                  <c:v>U25 Target (Veh Yrs)</c:v>
                </c:pt>
              </c:strCache>
            </c:strRef>
          </c:tx>
          <c:spPr>
            <a:ln w="28575">
              <a:solidFill>
                <a:srgbClr val="001141"/>
              </a:solidFill>
            </a:ln>
          </c:spPr>
          <c:marker>
            <c:symbol val="none"/>
          </c:marker>
          <c:val>
            <c:numRef>
              <c:f>'Averages Graph Data'!$CN$5:$CN$125</c:f>
              <c:numCache>
                <c:formatCode>0.0%</c:formatCode>
                <c:ptCount val="121"/>
                <c:pt idx="0">
                  <c:v>7.6707847839770166E-2</c:v>
                </c:pt>
                <c:pt idx="1">
                  <c:v>7.6707847839770166E-2</c:v>
                </c:pt>
                <c:pt idx="2">
                  <c:v>7.6707847839770166E-2</c:v>
                </c:pt>
                <c:pt idx="3">
                  <c:v>7.6707847839770166E-2</c:v>
                </c:pt>
                <c:pt idx="4">
                  <c:v>7.6707847839770166E-2</c:v>
                </c:pt>
                <c:pt idx="5">
                  <c:v>7.6707847839770166E-2</c:v>
                </c:pt>
                <c:pt idx="6">
                  <c:v>7.6707847839770166E-2</c:v>
                </c:pt>
                <c:pt idx="7">
                  <c:v>7.6707847839770166E-2</c:v>
                </c:pt>
                <c:pt idx="8">
                  <c:v>7.6707847839770166E-2</c:v>
                </c:pt>
                <c:pt idx="9">
                  <c:v>7.6707847839770166E-2</c:v>
                </c:pt>
                <c:pt idx="10">
                  <c:v>7.6707847839770166E-2</c:v>
                </c:pt>
                <c:pt idx="11">
                  <c:v>7.6707847839770166E-2</c:v>
                </c:pt>
                <c:pt idx="12">
                  <c:v>7.6707847839770166E-2</c:v>
                </c:pt>
                <c:pt idx="13">
                  <c:v>7.6707847839770166E-2</c:v>
                </c:pt>
                <c:pt idx="14">
                  <c:v>7.6707847839770166E-2</c:v>
                </c:pt>
                <c:pt idx="15">
                  <c:v>7.6707847839770166E-2</c:v>
                </c:pt>
                <c:pt idx="16">
                  <c:v>7.6707847839770166E-2</c:v>
                </c:pt>
                <c:pt idx="17">
                  <c:v>7.6707847839770166E-2</c:v>
                </c:pt>
                <c:pt idx="18">
                  <c:v>7.6707847839770166E-2</c:v>
                </c:pt>
                <c:pt idx="19">
                  <c:v>7.6707847839770166E-2</c:v>
                </c:pt>
                <c:pt idx="20">
                  <c:v>7.6707847839770166E-2</c:v>
                </c:pt>
                <c:pt idx="21">
                  <c:v>7.6707847839770166E-2</c:v>
                </c:pt>
                <c:pt idx="22">
                  <c:v>7.6707847839770166E-2</c:v>
                </c:pt>
                <c:pt idx="23">
                  <c:v>7.6707847839770166E-2</c:v>
                </c:pt>
                <c:pt idx="24">
                  <c:v>7.6707847839770166E-2</c:v>
                </c:pt>
                <c:pt idx="25">
                  <c:v>7.6707847839770166E-2</c:v>
                </c:pt>
                <c:pt idx="26">
                  <c:v>7.6707847839770166E-2</c:v>
                </c:pt>
                <c:pt idx="27">
                  <c:v>7.6707847839770166E-2</c:v>
                </c:pt>
                <c:pt idx="28">
                  <c:v>7.6707847839770166E-2</c:v>
                </c:pt>
                <c:pt idx="29">
                  <c:v>7.6707847839770166E-2</c:v>
                </c:pt>
                <c:pt idx="30">
                  <c:v>7.6707847839770166E-2</c:v>
                </c:pt>
                <c:pt idx="31">
                  <c:v>7.6707847839770166E-2</c:v>
                </c:pt>
                <c:pt idx="32">
                  <c:v>7.6707847839770166E-2</c:v>
                </c:pt>
                <c:pt idx="33">
                  <c:v>7.6707847839770166E-2</c:v>
                </c:pt>
                <c:pt idx="34">
                  <c:v>7.6707847839770166E-2</c:v>
                </c:pt>
                <c:pt idx="35">
                  <c:v>7.6707847839770166E-2</c:v>
                </c:pt>
                <c:pt idx="36">
                  <c:v>7.6707847839770166E-2</c:v>
                </c:pt>
                <c:pt idx="37">
                  <c:v>7.6707847839770166E-2</c:v>
                </c:pt>
                <c:pt idx="38">
                  <c:v>7.6707847839770166E-2</c:v>
                </c:pt>
                <c:pt idx="39">
                  <c:v>7.6707847839770166E-2</c:v>
                </c:pt>
                <c:pt idx="40">
                  <c:v>7.6707847839770166E-2</c:v>
                </c:pt>
                <c:pt idx="41">
                  <c:v>7.6707847839770166E-2</c:v>
                </c:pt>
                <c:pt idx="42">
                  <c:v>7.6707847839770166E-2</c:v>
                </c:pt>
                <c:pt idx="43">
                  <c:v>7.6707847839770166E-2</c:v>
                </c:pt>
                <c:pt idx="44">
                  <c:v>7.6707847839770166E-2</c:v>
                </c:pt>
                <c:pt idx="45">
                  <c:v>7.6707847839770166E-2</c:v>
                </c:pt>
                <c:pt idx="46">
                  <c:v>7.6707847839770166E-2</c:v>
                </c:pt>
                <c:pt idx="47">
                  <c:v>7.6707847839770166E-2</c:v>
                </c:pt>
                <c:pt idx="48">
                  <c:v>7.6707847839770166E-2</c:v>
                </c:pt>
                <c:pt idx="49">
                  <c:v>7.6707847839770166E-2</c:v>
                </c:pt>
                <c:pt idx="50">
                  <c:v>7.6707847839770166E-2</c:v>
                </c:pt>
                <c:pt idx="51">
                  <c:v>7.6707847839770166E-2</c:v>
                </c:pt>
                <c:pt idx="52">
                  <c:v>7.6707847839770166E-2</c:v>
                </c:pt>
                <c:pt idx="53">
                  <c:v>7.6707847839770166E-2</c:v>
                </c:pt>
                <c:pt idx="54">
                  <c:v>7.6707847839770166E-2</c:v>
                </c:pt>
                <c:pt idx="55">
                  <c:v>7.6707847839770166E-2</c:v>
                </c:pt>
                <c:pt idx="56">
                  <c:v>7.6707847839770166E-2</c:v>
                </c:pt>
                <c:pt idx="57">
                  <c:v>7.6707847839770166E-2</c:v>
                </c:pt>
                <c:pt idx="58">
                  <c:v>7.6707847839770166E-2</c:v>
                </c:pt>
                <c:pt idx="59">
                  <c:v>7.6707847839770166E-2</c:v>
                </c:pt>
                <c:pt idx="60">
                  <c:v>7.6707847839770166E-2</c:v>
                </c:pt>
                <c:pt idx="61">
                  <c:v>7.6707847839770166E-2</c:v>
                </c:pt>
                <c:pt idx="62">
                  <c:v>7.6707847839770166E-2</c:v>
                </c:pt>
                <c:pt idx="63">
                  <c:v>7.6707847839770166E-2</c:v>
                </c:pt>
                <c:pt idx="64">
                  <c:v>7.6707847839770166E-2</c:v>
                </c:pt>
                <c:pt idx="65">
                  <c:v>7.6707847839770166E-2</c:v>
                </c:pt>
                <c:pt idx="66">
                  <c:v>7.6707847839770166E-2</c:v>
                </c:pt>
                <c:pt idx="67">
                  <c:v>7.6707847839770166E-2</c:v>
                </c:pt>
                <c:pt idx="68">
                  <c:v>7.6707847839770166E-2</c:v>
                </c:pt>
                <c:pt idx="69">
                  <c:v>7.6707847839770166E-2</c:v>
                </c:pt>
                <c:pt idx="70">
                  <c:v>7.6707847839770166E-2</c:v>
                </c:pt>
                <c:pt idx="71">
                  <c:v>7.6707847839770166E-2</c:v>
                </c:pt>
                <c:pt idx="72">
                  <c:v>7.6707847839770166E-2</c:v>
                </c:pt>
                <c:pt idx="73">
                  <c:v>7.6707847839770166E-2</c:v>
                </c:pt>
                <c:pt idx="74">
                  <c:v>7.6707847839770166E-2</c:v>
                </c:pt>
                <c:pt idx="75">
                  <c:v>7.6707847839770166E-2</c:v>
                </c:pt>
                <c:pt idx="76">
                  <c:v>7.6707847839770166E-2</c:v>
                </c:pt>
                <c:pt idx="77">
                  <c:v>7.6707847839770166E-2</c:v>
                </c:pt>
                <c:pt idx="78">
                  <c:v>7.6707847839770166E-2</c:v>
                </c:pt>
                <c:pt idx="79">
                  <c:v>7.6707847839770166E-2</c:v>
                </c:pt>
                <c:pt idx="80">
                  <c:v>7.6707847839770166E-2</c:v>
                </c:pt>
                <c:pt idx="81">
                  <c:v>7.6707847839770166E-2</c:v>
                </c:pt>
                <c:pt idx="82">
                  <c:v>7.6707847839770166E-2</c:v>
                </c:pt>
                <c:pt idx="83">
                  <c:v>7.6707847839770166E-2</c:v>
                </c:pt>
                <c:pt idx="84">
                  <c:v>7.6707847839770166E-2</c:v>
                </c:pt>
                <c:pt idx="85">
                  <c:v>7.6707847839770166E-2</c:v>
                </c:pt>
                <c:pt idx="86">
                  <c:v>7.6707847839770166E-2</c:v>
                </c:pt>
                <c:pt idx="87">
                  <c:v>7.6707847839770166E-2</c:v>
                </c:pt>
                <c:pt idx="88">
                  <c:v>7.6707847839770166E-2</c:v>
                </c:pt>
                <c:pt idx="89">
                  <c:v>7.6707847839770166E-2</c:v>
                </c:pt>
                <c:pt idx="90">
                  <c:v>7.6707847839770166E-2</c:v>
                </c:pt>
                <c:pt idx="91">
                  <c:v>7.6707847839770166E-2</c:v>
                </c:pt>
                <c:pt idx="92">
                  <c:v>7.6707847839770166E-2</c:v>
                </c:pt>
                <c:pt idx="93">
                  <c:v>7.6707847839770166E-2</c:v>
                </c:pt>
                <c:pt idx="94">
                  <c:v>7.6707847839770166E-2</c:v>
                </c:pt>
                <c:pt idx="95">
                  <c:v>7.6707847839770166E-2</c:v>
                </c:pt>
                <c:pt idx="96">
                  <c:v>7.6707847839770166E-2</c:v>
                </c:pt>
                <c:pt idx="97">
                  <c:v>7.6707847839770166E-2</c:v>
                </c:pt>
                <c:pt idx="98">
                  <c:v>7.6707847839770166E-2</c:v>
                </c:pt>
                <c:pt idx="99">
                  <c:v>7.6707847839770166E-2</c:v>
                </c:pt>
                <c:pt idx="100">
                  <c:v>7.6707847839770166E-2</c:v>
                </c:pt>
                <c:pt idx="101">
                  <c:v>7.6707847839770166E-2</c:v>
                </c:pt>
                <c:pt idx="102">
                  <c:v>7.6707847839770166E-2</c:v>
                </c:pt>
                <c:pt idx="103">
                  <c:v>7.6707847839770166E-2</c:v>
                </c:pt>
                <c:pt idx="104">
                  <c:v>7.6707847839770166E-2</c:v>
                </c:pt>
                <c:pt idx="105">
                  <c:v>7.6707847839770166E-2</c:v>
                </c:pt>
                <c:pt idx="106">
                  <c:v>7.6707847839770166E-2</c:v>
                </c:pt>
                <c:pt idx="107">
                  <c:v>7.6707847839770166E-2</c:v>
                </c:pt>
                <c:pt idx="108">
                  <c:v>7.6707847839770166E-2</c:v>
                </c:pt>
                <c:pt idx="109">
                  <c:v>7.6707847839770166E-2</c:v>
                </c:pt>
                <c:pt idx="110">
                  <c:v>7.6707847839770166E-2</c:v>
                </c:pt>
                <c:pt idx="111">
                  <c:v>7.6707847839770166E-2</c:v>
                </c:pt>
                <c:pt idx="112">
                  <c:v>7.6707847839770166E-2</c:v>
                </c:pt>
                <c:pt idx="113">
                  <c:v>7.6707847839770166E-2</c:v>
                </c:pt>
                <c:pt idx="114">
                  <c:v>7.6707847839770166E-2</c:v>
                </c:pt>
                <c:pt idx="115">
                  <c:v>7.6707847839770166E-2</c:v>
                </c:pt>
                <c:pt idx="116">
                  <c:v>7.6707847839770166E-2</c:v>
                </c:pt>
                <c:pt idx="117">
                  <c:v>7.6707847839770166E-2</c:v>
                </c:pt>
                <c:pt idx="118">
                  <c:v>7.6707847839770166E-2</c:v>
                </c:pt>
                <c:pt idx="119">
                  <c:v>7.6707847839770166E-2</c:v>
                </c:pt>
                <c:pt idx="120">
                  <c:v>7.6707847839770166E-2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8-4344-86D4-455FFA2B1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8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Data'!$X$4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Data'!$X$5:$X$125</c:f>
              <c:numCache>
                <c:formatCode>0.0%</c:formatCode>
                <c:ptCount val="121"/>
                <c:pt idx="0">
                  <c:v>4.9858928844964977E-2</c:v>
                </c:pt>
                <c:pt idx="1">
                  <c:v>0.10117339597563864</c:v>
                </c:pt>
                <c:pt idx="2">
                  <c:v>0.12753747666056767</c:v>
                </c:pt>
                <c:pt idx="3">
                  <c:v>7.6524228629647598E-2</c:v>
                </c:pt>
                <c:pt idx="4">
                  <c:v>6.2913365860605697E-2</c:v>
                </c:pt>
                <c:pt idx="5">
                  <c:v>4.8774114657685844E-2</c:v>
                </c:pt>
                <c:pt idx="6">
                  <c:v>5.9589204326503199E-2</c:v>
                </c:pt>
                <c:pt idx="7">
                  <c:v>6.9972928987768232E-2</c:v>
                </c:pt>
                <c:pt idx="8">
                  <c:v>4.0105505655715468E-2</c:v>
                </c:pt>
                <c:pt idx="9">
                  <c:v>0.1245486820089528</c:v>
                </c:pt>
                <c:pt idx="10">
                  <c:v>0.11506452693535424</c:v>
                </c:pt>
                <c:pt idx="11">
                  <c:v>7.4647894391154199E-2</c:v>
                </c:pt>
                <c:pt idx="12">
                  <c:v>9.3451527588207531E-2</c:v>
                </c:pt>
                <c:pt idx="13">
                  <c:v>8.7944262952753816E-2</c:v>
                </c:pt>
                <c:pt idx="14">
                  <c:v>7.9605572855139931E-2</c:v>
                </c:pt>
                <c:pt idx="15">
                  <c:v>7.0546568155781517E-2</c:v>
                </c:pt>
                <c:pt idx="16">
                  <c:v>9.2912096322613977E-2</c:v>
                </c:pt>
                <c:pt idx="17">
                  <c:v>5.5663939879058273E-2</c:v>
                </c:pt>
                <c:pt idx="18">
                  <c:v>0.1014073683614586</c:v>
                </c:pt>
                <c:pt idx="19">
                  <c:v>0.1072884424121216</c:v>
                </c:pt>
                <c:pt idx="20">
                  <c:v>0.11399943282637648</c:v>
                </c:pt>
                <c:pt idx="21">
                  <c:v>7.4311875248450787E-2</c:v>
                </c:pt>
                <c:pt idx="22">
                  <c:v>6.4208077768491092E-2</c:v>
                </c:pt>
                <c:pt idx="23">
                  <c:v>4.29105312027196E-2</c:v>
                </c:pt>
                <c:pt idx="24">
                  <c:v>9.7190274004119045E-2</c:v>
                </c:pt>
                <c:pt idx="25">
                  <c:v>0.11574640259158231</c:v>
                </c:pt>
                <c:pt idx="26">
                  <c:v>0.13596310335720019</c:v>
                </c:pt>
                <c:pt idx="27">
                  <c:v>7.0467009497236499E-2</c:v>
                </c:pt>
                <c:pt idx="28">
                  <c:v>0.12463942856861777</c:v>
                </c:pt>
                <c:pt idx="29">
                  <c:v>0.10774818203472339</c:v>
                </c:pt>
                <c:pt idx="30">
                  <c:v>0.10224671373934585</c:v>
                </c:pt>
                <c:pt idx="31">
                  <c:v>8.2431345682802665E-2</c:v>
                </c:pt>
                <c:pt idx="32">
                  <c:v>5.4969110835405052E-2</c:v>
                </c:pt>
                <c:pt idx="33">
                  <c:v>0.12879940977251444</c:v>
                </c:pt>
                <c:pt idx="34">
                  <c:v>0.16690587564242496</c:v>
                </c:pt>
                <c:pt idx="35">
                  <c:v>0.13133035673083834</c:v>
                </c:pt>
                <c:pt idx="36">
                  <c:v>0.10513057190747287</c:v>
                </c:pt>
                <c:pt idx="37">
                  <c:v>2.9344586537241389E-2</c:v>
                </c:pt>
                <c:pt idx="38">
                  <c:v>7.9760495386689861E-2</c:v>
                </c:pt>
                <c:pt idx="39">
                  <c:v>6.262301877684881E-2</c:v>
                </c:pt>
                <c:pt idx="40">
                  <c:v>6.7390719096265442E-2</c:v>
                </c:pt>
                <c:pt idx="41">
                  <c:v>0.13620445095455536</c:v>
                </c:pt>
                <c:pt idx="42">
                  <c:v>8.251819407566402E-2</c:v>
                </c:pt>
                <c:pt idx="43">
                  <c:v>9.744838254263688E-2</c:v>
                </c:pt>
                <c:pt idx="44">
                  <c:v>6.0066016665997202E-2</c:v>
                </c:pt>
                <c:pt idx="45">
                  <c:v>6.662709598809595E-2</c:v>
                </c:pt>
                <c:pt idx="46">
                  <c:v>8.495662725406887E-2</c:v>
                </c:pt>
                <c:pt idx="47">
                  <c:v>0.11076238094322595</c:v>
                </c:pt>
                <c:pt idx="48">
                  <c:v>4.7371932508291421E-2</c:v>
                </c:pt>
                <c:pt idx="49">
                  <c:v>0.13720782419276883</c:v>
                </c:pt>
                <c:pt idx="50">
                  <c:v>0.14605886353620678</c:v>
                </c:pt>
                <c:pt idx="51">
                  <c:v>0.11690195388118346</c:v>
                </c:pt>
                <c:pt idx="52">
                  <c:v>0.1754938467114622</c:v>
                </c:pt>
                <c:pt idx="53">
                  <c:v>5.8587937861689407E-2</c:v>
                </c:pt>
                <c:pt idx="54">
                  <c:v>0.20235922714712498</c:v>
                </c:pt>
                <c:pt idx="55">
                  <c:v>6.1180126053094933E-2</c:v>
                </c:pt>
                <c:pt idx="56">
                  <c:v>0.19550183631377063</c:v>
                </c:pt>
                <c:pt idx="57">
                  <c:v>8.359470705407307E-2</c:v>
                </c:pt>
                <c:pt idx="58">
                  <c:v>0.12102975302365515</c:v>
                </c:pt>
                <c:pt idx="59">
                  <c:v>7.4644695268254263E-2</c:v>
                </c:pt>
                <c:pt idx="60">
                  <c:v>5.4799620960470086E-2</c:v>
                </c:pt>
                <c:pt idx="61">
                  <c:v>6.9811007373246872E-2</c:v>
                </c:pt>
                <c:pt idx="62">
                  <c:v>0.12093904077334344</c:v>
                </c:pt>
                <c:pt idx="63">
                  <c:v>7.5960801553763752E-2</c:v>
                </c:pt>
                <c:pt idx="64">
                  <c:v>7.4489498163660628E-2</c:v>
                </c:pt>
                <c:pt idx="65">
                  <c:v>0.12739687751294099</c:v>
                </c:pt>
                <c:pt idx="66">
                  <c:v>2.7366387062501777E-2</c:v>
                </c:pt>
                <c:pt idx="67">
                  <c:v>0.13528263417347719</c:v>
                </c:pt>
                <c:pt idx="68">
                  <c:v>0.10148340950749432</c:v>
                </c:pt>
                <c:pt idx="69">
                  <c:v>0.14426992525818075</c:v>
                </c:pt>
                <c:pt idx="70">
                  <c:v>0.10831754600037019</c:v>
                </c:pt>
                <c:pt idx="71">
                  <c:v>0.16885296219447554</c:v>
                </c:pt>
                <c:pt idx="72">
                  <c:v>0.1301221667782749</c:v>
                </c:pt>
                <c:pt idx="73">
                  <c:v>0.18210925069866202</c:v>
                </c:pt>
                <c:pt idx="74">
                  <c:v>9.7289240776905844E-2</c:v>
                </c:pt>
                <c:pt idx="75">
                  <c:v>9.5402878452836515E-2</c:v>
                </c:pt>
                <c:pt idx="76">
                  <c:v>8.5608977618557611E-2</c:v>
                </c:pt>
                <c:pt idx="77">
                  <c:v>0.11269138304344349</c:v>
                </c:pt>
                <c:pt idx="78">
                  <c:v>1.4815831878661386E-2</c:v>
                </c:pt>
                <c:pt idx="79">
                  <c:v>5.2954485366209045E-2</c:v>
                </c:pt>
                <c:pt idx="80">
                  <c:v>8.118885501157648E-2</c:v>
                </c:pt>
                <c:pt idx="81">
                  <c:v>0.16695832648143669</c:v>
                </c:pt>
                <c:pt idx="82">
                  <c:v>0.10497123663737176</c:v>
                </c:pt>
                <c:pt idx="83">
                  <c:v>6.0048733143062132E-2</c:v>
                </c:pt>
                <c:pt idx="84">
                  <c:v>4.1586361064188511E-2</c:v>
                </c:pt>
                <c:pt idx="85">
                  <c:v>0.141516797586799</c:v>
                </c:pt>
                <c:pt idx="86">
                  <c:v>4.4198237684488363E-2</c:v>
                </c:pt>
                <c:pt idx="87">
                  <c:v>5.3607021050307055E-2</c:v>
                </c:pt>
                <c:pt idx="88">
                  <c:v>0.14375058071047658</c:v>
                </c:pt>
                <c:pt idx="89">
                  <c:v>0.11029575699041627</c:v>
                </c:pt>
                <c:pt idx="90">
                  <c:v>0.12920717662762643</c:v>
                </c:pt>
                <c:pt idx="91">
                  <c:v>5.5469036006140907E-2</c:v>
                </c:pt>
                <c:pt idx="92">
                  <c:v>0.11918045462690506</c:v>
                </c:pt>
                <c:pt idx="93">
                  <c:v>8.6189287781190976E-2</c:v>
                </c:pt>
                <c:pt idx="94">
                  <c:v>0.12138573900185279</c:v>
                </c:pt>
                <c:pt idx="95">
                  <c:v>5.9715718658209078E-2</c:v>
                </c:pt>
                <c:pt idx="96">
                  <c:v>0.14725387653345354</c:v>
                </c:pt>
                <c:pt idx="97">
                  <c:v>0.11119205315556059</c:v>
                </c:pt>
                <c:pt idx="98">
                  <c:v>0.11788217188233782</c:v>
                </c:pt>
                <c:pt idx="99">
                  <c:v>0.11452528911623269</c:v>
                </c:pt>
                <c:pt idx="100">
                  <c:v>0.19171337607661534</c:v>
                </c:pt>
                <c:pt idx="101">
                  <c:v>9.6010641742085442E-2</c:v>
                </c:pt>
                <c:pt idx="102">
                  <c:v>0.13603221239132002</c:v>
                </c:pt>
                <c:pt idx="103">
                  <c:v>0.1838634232755352</c:v>
                </c:pt>
                <c:pt idx="104">
                  <c:v>9.4387785862851778E-2</c:v>
                </c:pt>
                <c:pt idx="105">
                  <c:v>0.15912198451036605</c:v>
                </c:pt>
                <c:pt idx="106">
                  <c:v>0.10914935403521878</c:v>
                </c:pt>
                <c:pt idx="107">
                  <c:v>3.90580338490637E-2</c:v>
                </c:pt>
                <c:pt idx="108">
                  <c:v>7.8144121546254303E-2</c:v>
                </c:pt>
                <c:pt idx="109">
                  <c:v>0.19742844444283802</c:v>
                </c:pt>
                <c:pt idx="110">
                  <c:v>0.14244150552630319</c:v>
                </c:pt>
                <c:pt idx="111">
                  <c:v>0.23831541452417415</c:v>
                </c:pt>
                <c:pt idx="112">
                  <c:v>5.6042730806983132E-2</c:v>
                </c:pt>
                <c:pt idx="113">
                  <c:v>0.19958225415099137</c:v>
                </c:pt>
                <c:pt idx="114">
                  <c:v>0.21585494537265923</c:v>
                </c:pt>
                <c:pt idx="115">
                  <c:v>6.6510059593263046E-2</c:v>
                </c:pt>
                <c:pt idx="116">
                  <c:v>9.6031989278506466E-2</c:v>
                </c:pt>
                <c:pt idx="117">
                  <c:v>6.5030271051656999E-2</c:v>
                </c:pt>
                <c:pt idx="118">
                  <c:v>0.13245976886985161</c:v>
                </c:pt>
                <c:pt idx="119">
                  <c:v>0.10504581722803388</c:v>
                </c:pt>
                <c:pt idx="120">
                  <c:v>0.13598304056856095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5-4798-A6C1-DC7EFBA40457}"/>
            </c:ext>
          </c:extLst>
        </c:ser>
        <c:ser>
          <c:idx val="1"/>
          <c:order val="1"/>
          <c:tx>
            <c:strRef>
              <c:f>'Averages Graph Data'!$Y$4</c:f>
              <c:strCache>
                <c:ptCount val="1"/>
                <c:pt idx="0">
                  <c:v>Average Premium Proportion Under 25 - 7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Data'!$Y$5:$Y$125</c:f>
              <c:numCache>
                <c:formatCode>0.0%</c:formatCode>
                <c:ptCount val="121"/>
                <c:pt idx="6">
                  <c:v>7.5195816422230513E-2</c:v>
                </c:pt>
                <c:pt idx="7">
                  <c:v>7.8069245014059555E-2</c:v>
                </c:pt>
                <c:pt idx="8">
                  <c:v>6.9345260682641963E-2</c:v>
                </c:pt>
                <c:pt idx="9">
                  <c:v>6.8918290018125536E-2</c:v>
                </c:pt>
                <c:pt idx="10">
                  <c:v>7.4424046918940778E-2</c:v>
                </c:pt>
                <c:pt idx="11">
                  <c:v>7.6100408137590572E-2</c:v>
                </c:pt>
                <c:pt idx="12">
                  <c:v>8.2482895699093658E-2</c:v>
                </c:pt>
                <c:pt idx="13">
                  <c:v>8.6533618359986617E-2</c:v>
                </c:pt>
                <c:pt idx="14">
                  <c:v>8.7909710341039712E-2</c:v>
                </c:pt>
                <c:pt idx="15">
                  <c:v>9.2258433555334876E-2</c:v>
                </c:pt>
                <c:pt idx="16">
                  <c:v>8.7738921314429313E-2</c:v>
                </c:pt>
                <c:pt idx="17">
                  <c:v>7.9253123163529907E-2</c:v>
                </c:pt>
                <c:pt idx="18">
                  <c:v>8.3075905159287658E-2</c:v>
                </c:pt>
                <c:pt idx="19">
                  <c:v>8.5052607276989683E-2</c:v>
                </c:pt>
                <c:pt idx="20">
                  <c:v>8.8774774401792919E-2</c:v>
                </c:pt>
                <c:pt idx="21">
                  <c:v>8.8018531886551621E-2</c:v>
                </c:pt>
                <c:pt idx="22">
                  <c:v>8.711303325979583E-2</c:v>
                </c:pt>
                <c:pt idx="23">
                  <c:v>7.9969952528382349E-2</c:v>
                </c:pt>
                <c:pt idx="24">
                  <c:v>8.5902285974819609E-2</c:v>
                </c:pt>
                <c:pt idx="25">
                  <c:v>8.795071943626584E-2</c:v>
                </c:pt>
                <c:pt idx="26">
                  <c:v>9.2047099571277075E-2</c:v>
                </c:pt>
                <c:pt idx="27">
                  <c:v>8.58281819528285E-2</c:v>
                </c:pt>
                <c:pt idx="28">
                  <c:v>9.3017832427138056E-2</c:v>
                </c:pt>
                <c:pt idx="29">
                  <c:v>9.923784732231411E-2</c:v>
                </c:pt>
                <c:pt idx="30">
                  <c:v>0.10771444482754644</c:v>
                </c:pt>
                <c:pt idx="31">
                  <c:v>0.1056060264959298</c:v>
                </c:pt>
                <c:pt idx="32">
                  <c:v>9.6923556245047324E-2</c:v>
                </c:pt>
                <c:pt idx="33">
                  <c:v>9.5900171447235089E-2</c:v>
                </c:pt>
                <c:pt idx="34">
                  <c:v>0.10967715232511917</c:v>
                </c:pt>
                <c:pt idx="35">
                  <c:v>0.11063299920543639</c:v>
                </c:pt>
                <c:pt idx="36">
                  <c:v>0.11025905490154346</c:v>
                </c:pt>
                <c:pt idx="37">
                  <c:v>9.9844465301242816E-2</c:v>
                </c:pt>
                <c:pt idx="38">
                  <c:v>9.9462915258940993E-2</c:v>
                </c:pt>
                <c:pt idx="39">
                  <c:v>0.10055633067914724</c:v>
                </c:pt>
                <c:pt idx="40">
                  <c:v>9.1783660582540255E-2</c:v>
                </c:pt>
                <c:pt idx="41">
                  <c:v>8.7397742769987435E-2</c:v>
                </c:pt>
                <c:pt idx="42">
                  <c:v>8.0424576676391107E-2</c:v>
                </c:pt>
                <c:pt idx="43">
                  <c:v>7.9327121052843105E-2</c:v>
                </c:pt>
                <c:pt idx="44">
                  <c:v>8.3715896785522506E-2</c:v>
                </c:pt>
                <c:pt idx="45">
                  <c:v>8.1839696871437662E-2</c:v>
                </c:pt>
                <c:pt idx="46">
                  <c:v>8.503021236818338E-2</c:v>
                </c:pt>
                <c:pt idx="47">
                  <c:v>9.1226164060606324E-2</c:v>
                </c:pt>
                <c:pt idx="48">
                  <c:v>7.8535804282568608E-2</c:v>
                </c:pt>
                <c:pt idx="49">
                  <c:v>8.6348608585012157E-2</c:v>
                </c:pt>
                <c:pt idx="50">
                  <c:v>9.3292963012665001E-2</c:v>
                </c:pt>
                <c:pt idx="51">
                  <c:v>0.10141238261483447</c:v>
                </c:pt>
                <c:pt idx="52">
                  <c:v>0.11696477557531537</c:v>
                </c:pt>
                <c:pt idx="53">
                  <c:v>0.11319781994783258</c:v>
                </c:pt>
                <c:pt idx="54">
                  <c:v>0.12628308369124672</c:v>
                </c:pt>
                <c:pt idx="55">
                  <c:v>0.12825568276907579</c:v>
                </c:pt>
                <c:pt idx="56">
                  <c:v>0.13658339878636178</c:v>
                </c:pt>
                <c:pt idx="57">
                  <c:v>0.12765994786034268</c:v>
                </c:pt>
                <c:pt idx="58">
                  <c:v>0.12824963345212434</c:v>
                </c:pt>
                <c:pt idx="59">
                  <c:v>0.11384261181738033</c:v>
                </c:pt>
                <c:pt idx="60">
                  <c:v>0.11330142368863472</c:v>
                </c:pt>
                <c:pt idx="61">
                  <c:v>9.4365963720937862E-2</c:v>
                </c:pt>
                <c:pt idx="62">
                  <c:v>0.10290295153811622</c:v>
                </c:pt>
                <c:pt idx="63">
                  <c:v>8.5825660858115244E-2</c:v>
                </c:pt>
                <c:pt idx="64">
                  <c:v>8.4524916730913446E-2</c:v>
                </c:pt>
                <c:pt idx="65">
                  <c:v>8.5434505943668568E-2</c:v>
                </c:pt>
                <c:pt idx="66">
                  <c:v>7.8680461914275371E-2</c:v>
                </c:pt>
                <c:pt idx="67">
                  <c:v>9.0178035230419243E-2</c:v>
                </c:pt>
                <c:pt idx="68">
                  <c:v>9.4702664106740303E-2</c:v>
                </c:pt>
                <c:pt idx="69">
                  <c:v>9.8035647604574186E-2</c:v>
                </c:pt>
                <c:pt idx="70">
                  <c:v>0.1026580396683751</c:v>
                </c:pt>
                <c:pt idx="71">
                  <c:v>0.1161385345299201</c:v>
                </c:pt>
                <c:pt idx="72">
                  <c:v>0.11652786156782494</c:v>
                </c:pt>
                <c:pt idx="73">
                  <c:v>0.13863398494441928</c:v>
                </c:pt>
                <c:pt idx="74">
                  <c:v>0.13320635731633765</c:v>
                </c:pt>
                <c:pt idx="75">
                  <c:v>0.13233771002281511</c:v>
                </c:pt>
                <c:pt idx="76">
                  <c:v>0.12395757464572608</c:v>
                </c:pt>
                <c:pt idx="77">
                  <c:v>0.12458240850902226</c:v>
                </c:pt>
                <c:pt idx="78">
                  <c:v>0.10257710417819169</c:v>
                </c:pt>
                <c:pt idx="79">
                  <c:v>9.1553149690753705E-2</c:v>
                </c:pt>
                <c:pt idx="80">
                  <c:v>7.7135950306884346E-2</c:v>
                </c:pt>
                <c:pt idx="81">
                  <c:v>8.7088676836103024E-2</c:v>
                </c:pt>
                <c:pt idx="82">
                  <c:v>8.84555851481795E-2</c:v>
                </c:pt>
                <c:pt idx="83">
                  <c:v>8.4804121651680137E-2</c:v>
                </c:pt>
                <c:pt idx="84">
                  <c:v>7.464626136892942E-2</c:v>
                </c:pt>
                <c:pt idx="85">
                  <c:v>9.2746399327234816E-2</c:v>
                </c:pt>
                <c:pt idx="86">
                  <c:v>9.1495506801274704E-2</c:v>
                </c:pt>
                <c:pt idx="87">
                  <c:v>8.7555244806807639E-2</c:v>
                </c:pt>
                <c:pt idx="88">
                  <c:v>8.4239852553813346E-2</c:v>
                </c:pt>
                <c:pt idx="89">
                  <c:v>8.5000498318533985E-2</c:v>
                </c:pt>
                <c:pt idx="90">
                  <c:v>9.4880275959186022E-2</c:v>
                </c:pt>
                <c:pt idx="91">
                  <c:v>9.6863515236607814E-2</c:v>
                </c:pt>
                <c:pt idx="92">
                  <c:v>9.3672609099480095E-2</c:v>
                </c:pt>
                <c:pt idx="93">
                  <c:v>9.9671330541866179E-2</c:v>
                </c:pt>
                <c:pt idx="94">
                  <c:v>0.10935400453494414</c:v>
                </c:pt>
                <c:pt idx="95">
                  <c:v>9.7349024241763074E-2</c:v>
                </c:pt>
                <c:pt idx="96">
                  <c:v>0.10262875560505412</c:v>
                </c:pt>
                <c:pt idx="97">
                  <c:v>0.10005516653761613</c:v>
                </c:pt>
                <c:pt idx="98">
                  <c:v>0.10897132880564427</c:v>
                </c:pt>
                <c:pt idx="99">
                  <c:v>0.10830630516126251</c:v>
                </c:pt>
                <c:pt idx="100">
                  <c:v>0.12338117491775169</c:v>
                </c:pt>
                <c:pt idx="101">
                  <c:v>0.1197561610234992</c:v>
                </c:pt>
                <c:pt idx="102">
                  <c:v>0.13065851727108649</c:v>
                </c:pt>
                <c:pt idx="103">
                  <c:v>0.13588845251995529</c:v>
                </c:pt>
                <c:pt idx="104">
                  <c:v>0.13348784290671117</c:v>
                </c:pt>
                <c:pt idx="105">
                  <c:v>0.13937924471071522</c:v>
                </c:pt>
                <c:pt idx="106">
                  <c:v>0.1386112539848561</c:v>
                </c:pt>
                <c:pt idx="107">
                  <c:v>0.11680334795234872</c:v>
                </c:pt>
                <c:pt idx="108">
                  <c:v>0.11425098792437283</c:v>
                </c:pt>
                <c:pt idx="109">
                  <c:v>0.12302187821744683</c:v>
                </c:pt>
                <c:pt idx="110">
                  <c:v>0.11710446139612797</c:v>
                </c:pt>
                <c:pt idx="111">
                  <c:v>0.1376655512048883</c:v>
                </c:pt>
                <c:pt idx="112">
                  <c:v>0.12293994353297645</c:v>
                </c:pt>
                <c:pt idx="113">
                  <c:v>0.13585892926380114</c:v>
                </c:pt>
                <c:pt idx="114">
                  <c:v>0.16111563091002903</c:v>
                </c:pt>
                <c:pt idx="115">
                  <c:v>0.15945362205960173</c:v>
                </c:pt>
                <c:pt idx="116">
                  <c:v>0.14496841417898293</c:v>
                </c:pt>
                <c:pt idx="117">
                  <c:v>0.13390966639689064</c:v>
                </c:pt>
                <c:pt idx="118">
                  <c:v>0.11878743130341597</c:v>
                </c:pt>
                <c:pt idx="119">
                  <c:v>0.12578787222070895</c:v>
                </c:pt>
                <c:pt idx="120">
                  <c:v>0.11670227028036173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5-4798-A6C1-DC7EFBA40457}"/>
            </c:ext>
          </c:extLst>
        </c:ser>
        <c:ser>
          <c:idx val="2"/>
          <c:order val="2"/>
          <c:tx>
            <c:strRef>
              <c:f>'Averages Graph Data'!$CO$4</c:f>
              <c:strCache>
                <c:ptCount val="1"/>
                <c:pt idx="0">
                  <c:v>U25 Target (Premium)</c:v>
                </c:pt>
              </c:strCache>
            </c:strRef>
          </c:tx>
          <c:spPr>
            <a:ln w="28575">
              <a:solidFill>
                <a:srgbClr val="001141"/>
              </a:solidFill>
            </a:ln>
          </c:spPr>
          <c:marker>
            <c:symbol val="none"/>
          </c:marker>
          <c:val>
            <c:numRef>
              <c:f>'Averages Graph Data'!$CO$5:$CO$125</c:f>
              <c:numCache>
                <c:formatCode>0.0%</c:formatCode>
                <c:ptCount val="121"/>
                <c:pt idx="0">
                  <c:v>0.14955977288801073</c:v>
                </c:pt>
                <c:pt idx="1">
                  <c:v>0.14955977288801073</c:v>
                </c:pt>
                <c:pt idx="2">
                  <c:v>0.14955977288801073</c:v>
                </c:pt>
                <c:pt idx="3">
                  <c:v>0.14955977288801073</c:v>
                </c:pt>
                <c:pt idx="4">
                  <c:v>0.14955977288801073</c:v>
                </c:pt>
                <c:pt idx="5">
                  <c:v>0.14955977288801073</c:v>
                </c:pt>
                <c:pt idx="6">
                  <c:v>0.14955977288801073</c:v>
                </c:pt>
                <c:pt idx="7">
                  <c:v>0.14955977288801073</c:v>
                </c:pt>
                <c:pt idx="8">
                  <c:v>0.14955977288801073</c:v>
                </c:pt>
                <c:pt idx="9">
                  <c:v>0.14955977288801073</c:v>
                </c:pt>
                <c:pt idx="10">
                  <c:v>0.14955977288801073</c:v>
                </c:pt>
                <c:pt idx="11">
                  <c:v>0.14955977288801073</c:v>
                </c:pt>
                <c:pt idx="12">
                  <c:v>0.14955977288801073</c:v>
                </c:pt>
                <c:pt idx="13">
                  <c:v>0.14955977288801073</c:v>
                </c:pt>
                <c:pt idx="14">
                  <c:v>0.14955977288801073</c:v>
                </c:pt>
                <c:pt idx="15">
                  <c:v>0.14955977288801073</c:v>
                </c:pt>
                <c:pt idx="16">
                  <c:v>0.14955977288801073</c:v>
                </c:pt>
                <c:pt idx="17">
                  <c:v>0.14955977288801073</c:v>
                </c:pt>
                <c:pt idx="18">
                  <c:v>0.14955977288801073</c:v>
                </c:pt>
                <c:pt idx="19">
                  <c:v>0.14955977288801073</c:v>
                </c:pt>
                <c:pt idx="20">
                  <c:v>0.14955977288801073</c:v>
                </c:pt>
                <c:pt idx="21">
                  <c:v>0.14955977288801073</c:v>
                </c:pt>
                <c:pt idx="22">
                  <c:v>0.14955977288801073</c:v>
                </c:pt>
                <c:pt idx="23">
                  <c:v>0.14955977288801073</c:v>
                </c:pt>
                <c:pt idx="24">
                  <c:v>0.14955977288801073</c:v>
                </c:pt>
                <c:pt idx="25">
                  <c:v>0.14955977288801073</c:v>
                </c:pt>
                <c:pt idx="26">
                  <c:v>0.14955977288801073</c:v>
                </c:pt>
                <c:pt idx="27">
                  <c:v>0.14955977288801073</c:v>
                </c:pt>
                <c:pt idx="28">
                  <c:v>0.14955977288801073</c:v>
                </c:pt>
                <c:pt idx="29">
                  <c:v>0.14955977288801073</c:v>
                </c:pt>
                <c:pt idx="30">
                  <c:v>0.14955977288801073</c:v>
                </c:pt>
                <c:pt idx="31">
                  <c:v>0.14955977288801073</c:v>
                </c:pt>
                <c:pt idx="32">
                  <c:v>0.14955977288801073</c:v>
                </c:pt>
                <c:pt idx="33">
                  <c:v>0.14955977288801073</c:v>
                </c:pt>
                <c:pt idx="34">
                  <c:v>0.14955977288801073</c:v>
                </c:pt>
                <c:pt idx="35">
                  <c:v>0.14955977288801073</c:v>
                </c:pt>
                <c:pt idx="36">
                  <c:v>0.14955977288801073</c:v>
                </c:pt>
                <c:pt idx="37">
                  <c:v>0.14955977288801073</c:v>
                </c:pt>
                <c:pt idx="38">
                  <c:v>0.14955977288801073</c:v>
                </c:pt>
                <c:pt idx="39">
                  <c:v>0.14955977288801073</c:v>
                </c:pt>
                <c:pt idx="40">
                  <c:v>0.14955977288801073</c:v>
                </c:pt>
                <c:pt idx="41">
                  <c:v>0.14955977288801073</c:v>
                </c:pt>
                <c:pt idx="42">
                  <c:v>0.14955977288801073</c:v>
                </c:pt>
                <c:pt idx="43">
                  <c:v>0.14955977288801073</c:v>
                </c:pt>
                <c:pt idx="44">
                  <c:v>0.14955977288801073</c:v>
                </c:pt>
                <c:pt idx="45">
                  <c:v>0.14955977288801073</c:v>
                </c:pt>
                <c:pt idx="46">
                  <c:v>0.14955977288801073</c:v>
                </c:pt>
                <c:pt idx="47">
                  <c:v>0.14955977288801073</c:v>
                </c:pt>
                <c:pt idx="48">
                  <c:v>0.14955977288801073</c:v>
                </c:pt>
                <c:pt idx="49">
                  <c:v>0.14955977288801073</c:v>
                </c:pt>
                <c:pt idx="50">
                  <c:v>0.14955977288801073</c:v>
                </c:pt>
                <c:pt idx="51">
                  <c:v>0.14955977288801073</c:v>
                </c:pt>
                <c:pt idx="52">
                  <c:v>0.14955977288801073</c:v>
                </c:pt>
                <c:pt idx="53">
                  <c:v>0.14955977288801073</c:v>
                </c:pt>
                <c:pt idx="54">
                  <c:v>0.14955977288801073</c:v>
                </c:pt>
                <c:pt idx="55">
                  <c:v>0.14955977288801073</c:v>
                </c:pt>
                <c:pt idx="56">
                  <c:v>0.14955977288801073</c:v>
                </c:pt>
                <c:pt idx="57">
                  <c:v>0.14955977288801073</c:v>
                </c:pt>
                <c:pt idx="58">
                  <c:v>0.14955977288801073</c:v>
                </c:pt>
                <c:pt idx="59">
                  <c:v>0.14955977288801073</c:v>
                </c:pt>
                <c:pt idx="60">
                  <c:v>0.14955977288801073</c:v>
                </c:pt>
                <c:pt idx="61">
                  <c:v>0.14955977288801073</c:v>
                </c:pt>
                <c:pt idx="62">
                  <c:v>0.14955977288801073</c:v>
                </c:pt>
                <c:pt idx="63">
                  <c:v>0.14955977288801073</c:v>
                </c:pt>
                <c:pt idx="64">
                  <c:v>0.14955977288801073</c:v>
                </c:pt>
                <c:pt idx="65">
                  <c:v>0.14955977288801073</c:v>
                </c:pt>
                <c:pt idx="66">
                  <c:v>0.14955977288801073</c:v>
                </c:pt>
                <c:pt idx="67">
                  <c:v>0.14955977288801073</c:v>
                </c:pt>
                <c:pt idx="68">
                  <c:v>0.14955977288801073</c:v>
                </c:pt>
                <c:pt idx="69">
                  <c:v>0.14955977288801073</c:v>
                </c:pt>
                <c:pt idx="70">
                  <c:v>0.14955977288801073</c:v>
                </c:pt>
                <c:pt idx="71">
                  <c:v>0.14955977288801073</c:v>
                </c:pt>
                <c:pt idx="72">
                  <c:v>0.14955977288801073</c:v>
                </c:pt>
                <c:pt idx="73">
                  <c:v>0.14955977288801073</c:v>
                </c:pt>
                <c:pt idx="74">
                  <c:v>0.14955977288801073</c:v>
                </c:pt>
                <c:pt idx="75">
                  <c:v>0.14955977288801073</c:v>
                </c:pt>
                <c:pt idx="76">
                  <c:v>0.14955977288801073</c:v>
                </c:pt>
                <c:pt idx="77">
                  <c:v>0.14955977288801073</c:v>
                </c:pt>
                <c:pt idx="78">
                  <c:v>0.14955977288801073</c:v>
                </c:pt>
                <c:pt idx="79">
                  <c:v>0.14955977288801073</c:v>
                </c:pt>
                <c:pt idx="80">
                  <c:v>0.14955977288801073</c:v>
                </c:pt>
                <c:pt idx="81">
                  <c:v>0.14955977288801073</c:v>
                </c:pt>
                <c:pt idx="82">
                  <c:v>0.14955977288801073</c:v>
                </c:pt>
                <c:pt idx="83">
                  <c:v>0.14955977288801073</c:v>
                </c:pt>
                <c:pt idx="84">
                  <c:v>0.14955977288801073</c:v>
                </c:pt>
                <c:pt idx="85">
                  <c:v>0.14955977288801073</c:v>
                </c:pt>
                <c:pt idx="86">
                  <c:v>0.14955977288801073</c:v>
                </c:pt>
                <c:pt idx="87">
                  <c:v>0.14955977288801073</c:v>
                </c:pt>
                <c:pt idx="88">
                  <c:v>0.14955977288801073</c:v>
                </c:pt>
                <c:pt idx="89">
                  <c:v>0.14955977288801073</c:v>
                </c:pt>
                <c:pt idx="90">
                  <c:v>0.14955977288801073</c:v>
                </c:pt>
                <c:pt idx="91">
                  <c:v>0.14955977288801073</c:v>
                </c:pt>
                <c:pt idx="92">
                  <c:v>0.14955977288801073</c:v>
                </c:pt>
                <c:pt idx="93">
                  <c:v>0.14955977288801073</c:v>
                </c:pt>
                <c:pt idx="94">
                  <c:v>0.14955977288801073</c:v>
                </c:pt>
                <c:pt idx="95">
                  <c:v>0.14955977288801073</c:v>
                </c:pt>
                <c:pt idx="96">
                  <c:v>0.14955977288801073</c:v>
                </c:pt>
                <c:pt idx="97">
                  <c:v>0.14955977288801073</c:v>
                </c:pt>
                <c:pt idx="98">
                  <c:v>0.14955977288801073</c:v>
                </c:pt>
                <c:pt idx="99">
                  <c:v>0.14955977288801073</c:v>
                </c:pt>
                <c:pt idx="100">
                  <c:v>0.14955977288801073</c:v>
                </c:pt>
                <c:pt idx="101">
                  <c:v>0.14955977288801073</c:v>
                </c:pt>
                <c:pt idx="102">
                  <c:v>0.14955977288801073</c:v>
                </c:pt>
                <c:pt idx="103">
                  <c:v>0.14955977288801073</c:v>
                </c:pt>
                <c:pt idx="104">
                  <c:v>0.14955977288801073</c:v>
                </c:pt>
                <c:pt idx="105">
                  <c:v>0.14955977288801073</c:v>
                </c:pt>
                <c:pt idx="106">
                  <c:v>0.14955977288801073</c:v>
                </c:pt>
                <c:pt idx="107">
                  <c:v>0.14955977288801073</c:v>
                </c:pt>
                <c:pt idx="108">
                  <c:v>0.14955977288801073</c:v>
                </c:pt>
                <c:pt idx="109">
                  <c:v>0.14955977288801073</c:v>
                </c:pt>
                <c:pt idx="110">
                  <c:v>0.14955977288801073</c:v>
                </c:pt>
                <c:pt idx="111">
                  <c:v>0.14955977288801073</c:v>
                </c:pt>
                <c:pt idx="112">
                  <c:v>0.14955977288801073</c:v>
                </c:pt>
                <c:pt idx="113">
                  <c:v>0.14955977288801073</c:v>
                </c:pt>
                <c:pt idx="114">
                  <c:v>0.14955977288801073</c:v>
                </c:pt>
                <c:pt idx="115">
                  <c:v>0.14955977288801073</c:v>
                </c:pt>
                <c:pt idx="116">
                  <c:v>0.14955977288801073</c:v>
                </c:pt>
                <c:pt idx="117">
                  <c:v>0.14955977288801073</c:v>
                </c:pt>
                <c:pt idx="118">
                  <c:v>0.14955977288801073</c:v>
                </c:pt>
                <c:pt idx="119">
                  <c:v>0.14955977288801073</c:v>
                </c:pt>
                <c:pt idx="120">
                  <c:v>0.14955977288801073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2-4599-A4E5-0C7878FE2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8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Data'!$P$4</c:f>
              <c:strCache>
                <c:ptCount val="1"/>
                <c:pt idx="0">
                  <c:v>Average Proportion Under 25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Data'!$P$5:$P$125</c:f>
              <c:numCache>
                <c:formatCode>0.0%</c:formatCode>
                <c:ptCount val="121"/>
                <c:pt idx="0">
                  <c:v>0</c:v>
                </c:pt>
                <c:pt idx="1">
                  <c:v>2.9411764705882353E-2</c:v>
                </c:pt>
                <c:pt idx="2">
                  <c:v>3.3333333333333333E-2</c:v>
                </c:pt>
                <c:pt idx="3">
                  <c:v>7.6923076923076913E-2</c:v>
                </c:pt>
                <c:pt idx="4">
                  <c:v>0</c:v>
                </c:pt>
                <c:pt idx="5">
                  <c:v>0</c:v>
                </c:pt>
                <c:pt idx="6">
                  <c:v>7.1428571428571425E-2</c:v>
                </c:pt>
                <c:pt idx="7">
                  <c:v>7.5000000000000011E-2</c:v>
                </c:pt>
                <c:pt idx="8">
                  <c:v>0</c:v>
                </c:pt>
                <c:pt idx="9">
                  <c:v>0.13043478260869565</c:v>
                </c:pt>
                <c:pt idx="10">
                  <c:v>0.11428571428571428</c:v>
                </c:pt>
                <c:pt idx="11">
                  <c:v>3.3333333333333333E-2</c:v>
                </c:pt>
                <c:pt idx="12">
                  <c:v>7.1428571428571425E-2</c:v>
                </c:pt>
                <c:pt idx="13">
                  <c:v>2.8571428571428571E-2</c:v>
                </c:pt>
                <c:pt idx="14">
                  <c:v>6.7567567567567655E-2</c:v>
                </c:pt>
                <c:pt idx="15">
                  <c:v>3.5714285714285712E-2</c:v>
                </c:pt>
                <c:pt idx="16">
                  <c:v>0.1212121212121212</c:v>
                </c:pt>
                <c:pt idx="17">
                  <c:v>3.03030303030303E-2</c:v>
                </c:pt>
                <c:pt idx="18">
                  <c:v>6.25E-2</c:v>
                </c:pt>
                <c:pt idx="19">
                  <c:v>7.1428571428571425E-2</c:v>
                </c:pt>
                <c:pt idx="20">
                  <c:v>0.10714285714285714</c:v>
                </c:pt>
                <c:pt idx="21">
                  <c:v>0</c:v>
                </c:pt>
                <c:pt idx="22">
                  <c:v>3.3333333333333333E-2</c:v>
                </c:pt>
                <c:pt idx="23">
                  <c:v>5.5555555555555546E-2</c:v>
                </c:pt>
                <c:pt idx="24">
                  <c:v>0.12903225806451613</c:v>
                </c:pt>
                <c:pt idx="25">
                  <c:v>3.9999999999999994E-2</c:v>
                </c:pt>
                <c:pt idx="26">
                  <c:v>3.125E-2</c:v>
                </c:pt>
                <c:pt idx="27">
                  <c:v>0.11111111111111112</c:v>
                </c:pt>
                <c:pt idx="28">
                  <c:v>8.3333333333333329E-2</c:v>
                </c:pt>
                <c:pt idx="29">
                  <c:v>6.6666666666666666E-2</c:v>
                </c:pt>
                <c:pt idx="30">
                  <c:v>0</c:v>
                </c:pt>
                <c:pt idx="31">
                  <c:v>7.1428571428571425E-2</c:v>
                </c:pt>
                <c:pt idx="32">
                  <c:v>7.1428571428571425E-2</c:v>
                </c:pt>
                <c:pt idx="33">
                  <c:v>3.3333333333333333E-2</c:v>
                </c:pt>
                <c:pt idx="34">
                  <c:v>0.13793103448275862</c:v>
                </c:pt>
                <c:pt idx="35">
                  <c:v>0.10714285714285714</c:v>
                </c:pt>
                <c:pt idx="36">
                  <c:v>9.375E-2</c:v>
                </c:pt>
                <c:pt idx="37">
                  <c:v>7.5000000000000011E-2</c:v>
                </c:pt>
                <c:pt idx="38">
                  <c:v>2.564102564102564E-2</c:v>
                </c:pt>
                <c:pt idx="39">
                  <c:v>3.5714285714285712E-2</c:v>
                </c:pt>
                <c:pt idx="40">
                  <c:v>4.1666666666666664E-2</c:v>
                </c:pt>
                <c:pt idx="41">
                  <c:v>0.11111111111111112</c:v>
                </c:pt>
                <c:pt idx="42">
                  <c:v>4.5454545454545456E-2</c:v>
                </c:pt>
                <c:pt idx="43">
                  <c:v>0</c:v>
                </c:pt>
                <c:pt idx="44">
                  <c:v>2.7027027027027025E-2</c:v>
                </c:pt>
                <c:pt idx="45">
                  <c:v>0.10638297872340424</c:v>
                </c:pt>
                <c:pt idx="46">
                  <c:v>0.11111111111111112</c:v>
                </c:pt>
                <c:pt idx="47">
                  <c:v>0.10526315789473684</c:v>
                </c:pt>
                <c:pt idx="48">
                  <c:v>7.6923076923076913E-2</c:v>
                </c:pt>
                <c:pt idx="49">
                  <c:v>3.5714285714285712E-2</c:v>
                </c:pt>
                <c:pt idx="50">
                  <c:v>0</c:v>
                </c:pt>
                <c:pt idx="51">
                  <c:v>9.9999999999999992E-2</c:v>
                </c:pt>
                <c:pt idx="52">
                  <c:v>0.10526315789473684</c:v>
                </c:pt>
                <c:pt idx="53">
                  <c:v>7.6923076923076913E-2</c:v>
                </c:pt>
                <c:pt idx="54">
                  <c:v>0.17142857142857143</c:v>
                </c:pt>
                <c:pt idx="55">
                  <c:v>3.8461538461538457E-2</c:v>
                </c:pt>
                <c:pt idx="56">
                  <c:v>0.22222222222222218</c:v>
                </c:pt>
                <c:pt idx="57">
                  <c:v>5.5555555555555546E-2</c:v>
                </c:pt>
                <c:pt idx="58">
                  <c:v>0.125</c:v>
                </c:pt>
                <c:pt idx="59">
                  <c:v>5.5555555555555546E-2</c:v>
                </c:pt>
                <c:pt idx="60">
                  <c:v>0.17391304347826086</c:v>
                </c:pt>
                <c:pt idx="61">
                  <c:v>0.16666666666666666</c:v>
                </c:pt>
                <c:pt idx="62">
                  <c:v>6.25E-2</c:v>
                </c:pt>
                <c:pt idx="63">
                  <c:v>9.375E-2</c:v>
                </c:pt>
                <c:pt idx="64">
                  <c:v>4.5454545454545456E-2</c:v>
                </c:pt>
                <c:pt idx="65">
                  <c:v>0</c:v>
                </c:pt>
                <c:pt idx="66">
                  <c:v>0</c:v>
                </c:pt>
                <c:pt idx="67">
                  <c:v>0.13043478260869565</c:v>
                </c:pt>
                <c:pt idx="68">
                  <c:v>4.5454545454545456E-2</c:v>
                </c:pt>
                <c:pt idx="69">
                  <c:v>0.11538461538461538</c:v>
                </c:pt>
                <c:pt idx="70">
                  <c:v>0</c:v>
                </c:pt>
                <c:pt idx="71">
                  <c:v>0.19230769230769229</c:v>
                </c:pt>
                <c:pt idx="72">
                  <c:v>0.16666666666666666</c:v>
                </c:pt>
                <c:pt idx="73">
                  <c:v>0.13043478260869565</c:v>
                </c:pt>
                <c:pt idx="74">
                  <c:v>0.13333333333333333</c:v>
                </c:pt>
                <c:pt idx="75">
                  <c:v>0.1702127659574468</c:v>
                </c:pt>
                <c:pt idx="76">
                  <c:v>0.13333333333333333</c:v>
                </c:pt>
                <c:pt idx="77">
                  <c:v>0.14705882352941177</c:v>
                </c:pt>
                <c:pt idx="78">
                  <c:v>0</c:v>
                </c:pt>
                <c:pt idx="79">
                  <c:v>6.6666666666666666E-2</c:v>
                </c:pt>
                <c:pt idx="80">
                  <c:v>0.12</c:v>
                </c:pt>
                <c:pt idx="81">
                  <c:v>0</c:v>
                </c:pt>
                <c:pt idx="82">
                  <c:v>0.1212121212121212</c:v>
                </c:pt>
                <c:pt idx="83">
                  <c:v>9.0909090909090912E-2</c:v>
                </c:pt>
                <c:pt idx="84">
                  <c:v>8.3333333333333329E-2</c:v>
                </c:pt>
                <c:pt idx="85">
                  <c:v>0.11538461538461538</c:v>
                </c:pt>
                <c:pt idx="86">
                  <c:v>0.11111111111111112</c:v>
                </c:pt>
                <c:pt idx="87">
                  <c:v>4.5454545454545456E-2</c:v>
                </c:pt>
                <c:pt idx="88">
                  <c:v>0.22222222222222218</c:v>
                </c:pt>
                <c:pt idx="89">
                  <c:v>7.9999999999999988E-2</c:v>
                </c:pt>
                <c:pt idx="90">
                  <c:v>0.11538461538461538</c:v>
                </c:pt>
                <c:pt idx="91">
                  <c:v>0</c:v>
                </c:pt>
                <c:pt idx="92">
                  <c:v>0</c:v>
                </c:pt>
                <c:pt idx="93">
                  <c:v>0.11111111111111109</c:v>
                </c:pt>
                <c:pt idx="94">
                  <c:v>0</c:v>
                </c:pt>
                <c:pt idx="95">
                  <c:v>9.0909090909090912E-2</c:v>
                </c:pt>
                <c:pt idx="96">
                  <c:v>9.9999999999999992E-2</c:v>
                </c:pt>
                <c:pt idx="97">
                  <c:v>0.11111111111111109</c:v>
                </c:pt>
                <c:pt idx="98">
                  <c:v>3.9999999999999994E-2</c:v>
                </c:pt>
                <c:pt idx="99">
                  <c:v>3.7037037037037035E-2</c:v>
                </c:pt>
                <c:pt idx="100">
                  <c:v>7.1428571428571425E-2</c:v>
                </c:pt>
                <c:pt idx="101">
                  <c:v>0.10526315789473684</c:v>
                </c:pt>
                <c:pt idx="102">
                  <c:v>3.8461538461538457E-2</c:v>
                </c:pt>
                <c:pt idx="103">
                  <c:v>0.11764705882352941</c:v>
                </c:pt>
                <c:pt idx="104">
                  <c:v>5.5555555555555546E-2</c:v>
                </c:pt>
                <c:pt idx="105">
                  <c:v>3.9999999999999994E-2</c:v>
                </c:pt>
                <c:pt idx="106">
                  <c:v>9.7560975609756087E-2</c:v>
                </c:pt>
                <c:pt idx="107">
                  <c:v>5.2631578947368418E-2</c:v>
                </c:pt>
                <c:pt idx="108">
                  <c:v>0.11764705882352941</c:v>
                </c:pt>
                <c:pt idx="109">
                  <c:v>0.25</c:v>
                </c:pt>
                <c:pt idx="110">
                  <c:v>0.13636363636363635</c:v>
                </c:pt>
                <c:pt idx="111">
                  <c:v>0.15384615384615383</c:v>
                </c:pt>
                <c:pt idx="112">
                  <c:v>6.6666666666666666E-2</c:v>
                </c:pt>
                <c:pt idx="113">
                  <c:v>0.18518518518518517</c:v>
                </c:pt>
                <c:pt idx="114">
                  <c:v>7.1428571428571425E-2</c:v>
                </c:pt>
                <c:pt idx="115">
                  <c:v>9.5238095238095233E-2</c:v>
                </c:pt>
                <c:pt idx="116">
                  <c:v>0.13793103448275862</c:v>
                </c:pt>
                <c:pt idx="117">
                  <c:v>6.8965517241379309E-2</c:v>
                </c:pt>
                <c:pt idx="118">
                  <c:v>0.15000000000000002</c:v>
                </c:pt>
                <c:pt idx="119">
                  <c:v>0.18181818181818182</c:v>
                </c:pt>
                <c:pt idx="120">
                  <c:v>6.8965517241379309E-2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0-4315-8F33-B8A61E4A21A8}"/>
            </c:ext>
          </c:extLst>
        </c:ser>
        <c:ser>
          <c:idx val="1"/>
          <c:order val="1"/>
          <c:tx>
            <c:strRef>
              <c:f>'Averages Graph Data'!$Q$4</c:f>
              <c:strCache>
                <c:ptCount val="1"/>
                <c:pt idx="0">
                  <c:v>Average Proportion Under 25 - 7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Data'!$Q$5:$Q$125</c:f>
              <c:numCache>
                <c:formatCode>0.0%</c:formatCode>
                <c:ptCount val="121"/>
                <c:pt idx="6">
                  <c:v>3.0156678055837719E-2</c:v>
                </c:pt>
                <c:pt idx="7">
                  <c:v>4.0870963770123434E-2</c:v>
                </c:pt>
                <c:pt idx="8">
                  <c:v>3.666928309785452E-2</c:v>
                </c:pt>
                <c:pt idx="9">
                  <c:v>5.0540918708620576E-2</c:v>
                </c:pt>
                <c:pt idx="10">
                  <c:v>5.5878438331854477E-2</c:v>
                </c:pt>
                <c:pt idx="11">
                  <c:v>6.0640343093759243E-2</c:v>
                </c:pt>
                <c:pt idx="12">
                  <c:v>7.0844424726412294E-2</c:v>
                </c:pt>
                <c:pt idx="13">
                  <c:v>6.4721975746820468E-2</c:v>
                </c:pt>
                <c:pt idx="14">
                  <c:v>6.3660199685044425E-2</c:v>
                </c:pt>
                <c:pt idx="15">
                  <c:v>6.8762240501370947E-2</c:v>
                </c:pt>
                <c:pt idx="16">
                  <c:v>6.7444717444717459E-2</c:v>
                </c:pt>
                <c:pt idx="17">
                  <c:v>5.5447191161476887E-2</c:v>
                </c:pt>
                <c:pt idx="18">
                  <c:v>5.9613857828143546E-2</c:v>
                </c:pt>
                <c:pt idx="19">
                  <c:v>5.9613857828143546E-2</c:v>
                </c:pt>
                <c:pt idx="20">
                  <c:v>7.0838347624061909E-2</c:v>
                </c:pt>
                <c:pt idx="21">
                  <c:v>6.1185837971552255E-2</c:v>
                </c:pt>
                <c:pt idx="22">
                  <c:v>6.0845701917130478E-2</c:v>
                </c:pt>
                <c:pt idx="23">
                  <c:v>5.1466192537621101E-2</c:v>
                </c:pt>
                <c:pt idx="24">
                  <c:v>6.5570367932119081E-2</c:v>
                </c:pt>
                <c:pt idx="25">
                  <c:v>6.2356082217833356E-2</c:v>
                </c:pt>
                <c:pt idx="26">
                  <c:v>5.6616286299466016E-2</c:v>
                </c:pt>
                <c:pt idx="27">
                  <c:v>5.71831797235023E-2</c:v>
                </c:pt>
                <c:pt idx="28">
                  <c:v>6.9087941628264204E-2</c:v>
                </c:pt>
                <c:pt idx="29">
                  <c:v>7.3849846390168977E-2</c:v>
                </c:pt>
                <c:pt idx="30">
                  <c:v>6.5913338453661027E-2</c:v>
                </c:pt>
                <c:pt idx="31">
                  <c:v>5.7684240362811785E-2</c:v>
                </c:pt>
                <c:pt idx="32">
                  <c:v>6.2174036281179124E-2</c:v>
                </c:pt>
                <c:pt idx="33">
                  <c:v>6.2471655328798184E-2</c:v>
                </c:pt>
                <c:pt idx="34">
                  <c:v>6.6303072953319248E-2</c:v>
                </c:pt>
                <c:pt idx="35">
                  <c:v>6.9704433497536938E-2</c:v>
                </c:pt>
                <c:pt idx="36">
                  <c:v>7.3573481116584558E-2</c:v>
                </c:pt>
                <c:pt idx="37">
                  <c:v>8.4287766830870262E-2</c:v>
                </c:pt>
                <c:pt idx="38">
                  <c:v>7.7746688861220867E-2</c:v>
                </c:pt>
                <c:pt idx="39">
                  <c:v>7.2644648044894358E-2</c:v>
                </c:pt>
                <c:pt idx="40">
                  <c:v>7.3835124235370544E-2</c:v>
                </c:pt>
                <c:pt idx="41">
                  <c:v>7.0003706610849467E-2</c:v>
                </c:pt>
                <c:pt idx="42">
                  <c:v>6.1191090655376375E-2</c:v>
                </c:pt>
                <c:pt idx="43">
                  <c:v>4.7798233512519231E-2</c:v>
                </c:pt>
                <c:pt idx="44">
                  <c:v>4.094495165923738E-2</c:v>
                </c:pt>
                <c:pt idx="45">
                  <c:v>5.2479516385291462E-2</c:v>
                </c:pt>
                <c:pt idx="46">
                  <c:v>6.3250491441980805E-2</c:v>
                </c:pt>
                <c:pt idx="47">
                  <c:v>7.2335704474562251E-2</c:v>
                </c:pt>
                <c:pt idx="48">
                  <c:v>6.7451699590557371E-2</c:v>
                </c:pt>
                <c:pt idx="49">
                  <c:v>6.6060233913377411E-2</c:v>
                </c:pt>
                <c:pt idx="50">
                  <c:v>6.6060233913377411E-2</c:v>
                </c:pt>
                <c:pt idx="51">
                  <c:v>7.6484944338087835E-2</c:v>
                </c:pt>
                <c:pt idx="52">
                  <c:v>7.6324969933992487E-2</c:v>
                </c:pt>
                <c:pt idx="53">
                  <c:v>7.1440965049987606E-2</c:v>
                </c:pt>
                <c:pt idx="54">
                  <c:v>8.089316698339255E-2</c:v>
                </c:pt>
                <c:pt idx="55">
                  <c:v>7.5398661488887048E-2</c:v>
                </c:pt>
                <c:pt idx="56">
                  <c:v>0.10204265241859226</c:v>
                </c:pt>
                <c:pt idx="57">
                  <c:v>0.10997916035510021</c:v>
                </c:pt>
                <c:pt idx="58">
                  <c:v>0.11355058892652878</c:v>
                </c:pt>
                <c:pt idx="59">
                  <c:v>0.10644950287807431</c:v>
                </c:pt>
                <c:pt idx="60">
                  <c:v>0.12030521238595772</c:v>
                </c:pt>
                <c:pt idx="61">
                  <c:v>0.11962494027711416</c:v>
                </c:pt>
                <c:pt idx="62">
                  <c:v>0.12305900621118011</c:v>
                </c:pt>
                <c:pt idx="63">
                  <c:v>0.10470583160800552</c:v>
                </c:pt>
                <c:pt idx="64">
                  <c:v>0.10326283016500407</c:v>
                </c:pt>
                <c:pt idx="65">
                  <c:v>8.5405687307861217E-2</c:v>
                </c:pt>
                <c:pt idx="66">
                  <c:v>7.7469179371353267E-2</c:v>
                </c:pt>
                <c:pt idx="67">
                  <c:v>7.125799924712968E-2</c:v>
                </c:pt>
                <c:pt idx="68">
                  <c:v>5.3941981931112368E-2</c:v>
                </c:pt>
                <c:pt idx="69">
                  <c:v>6.1496926986057417E-2</c:v>
                </c:pt>
                <c:pt idx="70">
                  <c:v>4.8104069843200273E-2</c:v>
                </c:pt>
                <c:pt idx="71">
                  <c:v>6.9083090822221249E-2</c:v>
                </c:pt>
                <c:pt idx="72">
                  <c:v>9.2892614631745057E-2</c:v>
                </c:pt>
                <c:pt idx="73">
                  <c:v>0.11152615500441587</c:v>
                </c:pt>
                <c:pt idx="74">
                  <c:v>0.11194023367936411</c:v>
                </c:pt>
                <c:pt idx="75">
                  <c:v>0.12976283660835003</c:v>
                </c:pt>
                <c:pt idx="76">
                  <c:v>0.13232693917245258</c:v>
                </c:pt>
                <c:pt idx="77">
                  <c:v>0.1533353425337971</c:v>
                </c:pt>
                <c:pt idx="78">
                  <c:v>0.12586281506126965</c:v>
                </c:pt>
                <c:pt idx="79">
                  <c:v>0.11157710077555537</c:v>
                </c:pt>
                <c:pt idx="80">
                  <c:v>0.11008641754574169</c:v>
                </c:pt>
                <c:pt idx="81">
                  <c:v>9.1038798498122658E-2</c:v>
                </c:pt>
                <c:pt idx="82">
                  <c:v>8.4038706391647566E-2</c:v>
                </c:pt>
                <c:pt idx="83">
                  <c:v>7.7978100331041508E-2</c:v>
                </c:pt>
                <c:pt idx="84">
                  <c:v>6.887445887445888E-2</c:v>
                </c:pt>
                <c:pt idx="85">
                  <c:v>8.535797535797536E-2</c:v>
                </c:pt>
                <c:pt idx="86">
                  <c:v>9.1707181707181715E-2</c:v>
                </c:pt>
                <c:pt idx="87">
                  <c:v>8.1057831057831042E-2</c:v>
                </c:pt>
                <c:pt idx="88">
                  <c:v>0.11280386280386279</c:v>
                </c:pt>
                <c:pt idx="89">
                  <c:v>0.10691641691641691</c:v>
                </c:pt>
                <c:pt idx="90">
                  <c:v>0.1104129204129204</c:v>
                </c:pt>
                <c:pt idx="91">
                  <c:v>9.85081585081585E-2</c:v>
                </c:pt>
                <c:pt idx="92">
                  <c:v>8.2024642024642019E-2</c:v>
                </c:pt>
                <c:pt idx="93">
                  <c:v>8.2024642024642005E-2</c:v>
                </c:pt>
                <c:pt idx="94">
                  <c:v>7.5531135531135524E-2</c:v>
                </c:pt>
                <c:pt idx="95">
                  <c:v>5.6772116772116764E-2</c:v>
                </c:pt>
                <c:pt idx="96">
                  <c:v>5.9629259629259627E-2</c:v>
                </c:pt>
                <c:pt idx="97">
                  <c:v>5.9018759018759012E-2</c:v>
                </c:pt>
                <c:pt idx="98">
                  <c:v>6.4733044733044726E-2</c:v>
                </c:pt>
                <c:pt idx="99">
                  <c:v>7.0024050024050016E-2</c:v>
                </c:pt>
                <c:pt idx="100">
                  <c:v>6.4355115783687217E-2</c:v>
                </c:pt>
                <c:pt idx="101">
                  <c:v>7.9392709768649622E-2</c:v>
                </c:pt>
                <c:pt idx="102">
                  <c:v>7.1900202276142119E-2</c:v>
                </c:pt>
                <c:pt idx="103">
                  <c:v>7.4421210679503469E-2</c:v>
                </c:pt>
                <c:pt idx="104">
                  <c:v>6.6484702742995519E-2</c:v>
                </c:pt>
                <c:pt idx="105">
                  <c:v>6.6484702742995533E-2</c:v>
                </c:pt>
                <c:pt idx="106">
                  <c:v>7.5130979681955382E-2</c:v>
                </c:pt>
                <c:pt idx="107">
                  <c:v>7.2445695041783525E-2</c:v>
                </c:pt>
                <c:pt idx="108">
                  <c:v>7.421482374589676E-2</c:v>
                </c:pt>
                <c:pt idx="109">
                  <c:v>0.10443460396567697</c:v>
                </c:pt>
                <c:pt idx="110">
                  <c:v>0.10710840075712083</c:v>
                </c:pt>
                <c:pt idx="111">
                  <c:v>0.12114991479863488</c:v>
                </c:pt>
                <c:pt idx="112">
                  <c:v>0.12495943860815868</c:v>
                </c:pt>
                <c:pt idx="113">
                  <c:v>0.13747718283321997</c:v>
                </c:pt>
                <c:pt idx="114">
                  <c:v>0.14016246747339184</c:v>
                </c:pt>
                <c:pt idx="115">
                  <c:v>0.13696118696118695</c:v>
                </c:pt>
                <c:pt idx="116">
                  <c:v>0.12095133474443817</c:v>
                </c:pt>
                <c:pt idx="117">
                  <c:v>0.11132303201268719</c:v>
                </c:pt>
                <c:pt idx="118">
                  <c:v>0.11077358146323665</c:v>
                </c:pt>
                <c:pt idx="119">
                  <c:v>0.12722379791345309</c:v>
                </c:pt>
                <c:pt idx="120">
                  <c:v>0.11062098820719511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60-4315-8F33-B8A61E4A2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8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Data'!$R$4</c:f>
              <c:strCache>
                <c:ptCount val="1"/>
                <c:pt idx="0">
                  <c:v>Average Proportion Under 25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Data'!$R$5:$R$125</c:f>
              <c:numCache>
                <c:formatCode>0.0%</c:formatCode>
                <c:ptCount val="121"/>
                <c:pt idx="0">
                  <c:v>3.3613445378151259E-2</c:v>
                </c:pt>
                <c:pt idx="1">
                  <c:v>7.1428571428571425E-2</c:v>
                </c:pt>
                <c:pt idx="2">
                  <c:v>7.476635514018691E-2</c:v>
                </c:pt>
                <c:pt idx="3">
                  <c:v>5.7471264367816154E-2</c:v>
                </c:pt>
                <c:pt idx="4">
                  <c:v>5.1546391752577372E-2</c:v>
                </c:pt>
                <c:pt idx="5">
                  <c:v>3.9603960396039598E-2</c:v>
                </c:pt>
                <c:pt idx="6">
                  <c:v>3.0927835051546424E-2</c:v>
                </c:pt>
                <c:pt idx="7">
                  <c:v>1.8018018018018018E-2</c:v>
                </c:pt>
                <c:pt idx="8">
                  <c:v>3.03030303030303E-2</c:v>
                </c:pt>
                <c:pt idx="9">
                  <c:v>7.7586206896551727E-2</c:v>
                </c:pt>
                <c:pt idx="10">
                  <c:v>5.8823529411764768E-2</c:v>
                </c:pt>
                <c:pt idx="11">
                  <c:v>5.9210526315789477E-2</c:v>
                </c:pt>
                <c:pt idx="12">
                  <c:v>5.8333333333333334E-2</c:v>
                </c:pt>
                <c:pt idx="13">
                  <c:v>6.4516129032258049E-2</c:v>
                </c:pt>
                <c:pt idx="14">
                  <c:v>5.050505050505024E-2</c:v>
                </c:pt>
                <c:pt idx="15">
                  <c:v>4.4117647058823532E-2</c:v>
                </c:pt>
                <c:pt idx="16">
                  <c:v>4.1666666666666664E-2</c:v>
                </c:pt>
                <c:pt idx="17">
                  <c:v>4.9019607843137247E-2</c:v>
                </c:pt>
                <c:pt idx="18">
                  <c:v>8.6956521739130516E-2</c:v>
                </c:pt>
                <c:pt idx="19">
                  <c:v>6.1946902654867256E-2</c:v>
                </c:pt>
                <c:pt idx="20">
                  <c:v>4.9019607843137247E-2</c:v>
                </c:pt>
                <c:pt idx="21">
                  <c:v>6.4516129032258132E-2</c:v>
                </c:pt>
                <c:pt idx="22">
                  <c:v>4.2372881355932202E-2</c:v>
                </c:pt>
                <c:pt idx="23">
                  <c:v>3.937007874015748E-2</c:v>
                </c:pt>
                <c:pt idx="24">
                  <c:v>5.6338028169014169E-2</c:v>
                </c:pt>
                <c:pt idx="25">
                  <c:v>6.5573770491803268E-2</c:v>
                </c:pt>
                <c:pt idx="26">
                  <c:v>0.10526315789473695</c:v>
                </c:pt>
                <c:pt idx="27">
                  <c:v>4.0816326530612283E-2</c:v>
                </c:pt>
                <c:pt idx="28">
                  <c:v>6.8965517241379309E-2</c:v>
                </c:pt>
                <c:pt idx="29">
                  <c:v>8.4745762711864403E-2</c:v>
                </c:pt>
                <c:pt idx="30">
                  <c:v>7.6923076923077011E-2</c:v>
                </c:pt>
                <c:pt idx="31">
                  <c:v>5.9701492537313522E-2</c:v>
                </c:pt>
                <c:pt idx="32">
                  <c:v>3.1578947368421088E-2</c:v>
                </c:pt>
                <c:pt idx="33">
                  <c:v>9.3457943925233641E-2</c:v>
                </c:pt>
                <c:pt idx="34">
                  <c:v>0.11764705882352954</c:v>
                </c:pt>
                <c:pt idx="35">
                  <c:v>6.3063063063063057E-2</c:v>
                </c:pt>
                <c:pt idx="36">
                  <c:v>6.7164179104477612E-2</c:v>
                </c:pt>
                <c:pt idx="37">
                  <c:v>0</c:v>
                </c:pt>
                <c:pt idx="38">
                  <c:v>4.8076923076923073E-2</c:v>
                </c:pt>
                <c:pt idx="39">
                  <c:v>3.9603960396039598E-2</c:v>
                </c:pt>
                <c:pt idx="40">
                  <c:v>3.9215686274509803E-2</c:v>
                </c:pt>
                <c:pt idx="41">
                  <c:v>9.9999999999999992E-2</c:v>
                </c:pt>
                <c:pt idx="42">
                  <c:v>3.409090909090913E-2</c:v>
                </c:pt>
                <c:pt idx="43">
                  <c:v>7.5581395348837205E-2</c:v>
                </c:pt>
                <c:pt idx="44">
                  <c:v>4.7619047619047616E-2</c:v>
                </c:pt>
                <c:pt idx="45">
                  <c:v>3.1847133757961776E-2</c:v>
                </c:pt>
                <c:pt idx="46">
                  <c:v>6.5040650406504058E-2</c:v>
                </c:pt>
                <c:pt idx="47">
                  <c:v>5.952380952380959E-2</c:v>
                </c:pt>
                <c:pt idx="48">
                  <c:v>4.3956043956044001E-2</c:v>
                </c:pt>
                <c:pt idx="49">
                  <c:v>8.3333333333333343E-2</c:v>
                </c:pt>
                <c:pt idx="50">
                  <c:v>9.7345132743362831E-2</c:v>
                </c:pt>
                <c:pt idx="51">
                  <c:v>7.7586206896551727E-2</c:v>
                </c:pt>
                <c:pt idx="52">
                  <c:v>8.450704225352125E-2</c:v>
                </c:pt>
                <c:pt idx="53">
                  <c:v>3.1578947368421088E-2</c:v>
                </c:pt>
                <c:pt idx="54">
                  <c:v>0.10909090909090909</c:v>
                </c:pt>
                <c:pt idx="55">
                  <c:v>3.4883720930232599E-2</c:v>
                </c:pt>
                <c:pt idx="56">
                  <c:v>0.10909090909090909</c:v>
                </c:pt>
                <c:pt idx="57">
                  <c:v>6.0869565217391307E-2</c:v>
                </c:pt>
                <c:pt idx="58">
                  <c:v>7.8431372549019607E-2</c:v>
                </c:pt>
                <c:pt idx="59">
                  <c:v>4.166666666666672E-2</c:v>
                </c:pt>
                <c:pt idx="60">
                  <c:v>2.1052631578947389E-2</c:v>
                </c:pt>
                <c:pt idx="61">
                  <c:v>2.3809523809523836E-2</c:v>
                </c:pt>
                <c:pt idx="62">
                  <c:v>8.8888888888888989E-2</c:v>
                </c:pt>
                <c:pt idx="63">
                  <c:v>3.8461538461538512E-2</c:v>
                </c:pt>
                <c:pt idx="64">
                  <c:v>6.6666666666666666E-2</c:v>
                </c:pt>
                <c:pt idx="65">
                  <c:v>0.10869565217391315</c:v>
                </c:pt>
                <c:pt idx="66">
                  <c:v>1.4492753623188427E-2</c:v>
                </c:pt>
                <c:pt idx="67">
                  <c:v>6.1855670103092848E-2</c:v>
                </c:pt>
                <c:pt idx="68">
                  <c:v>7.5268817204301161E-2</c:v>
                </c:pt>
                <c:pt idx="69">
                  <c:v>0.12264150943396226</c:v>
                </c:pt>
                <c:pt idx="70">
                  <c:v>7.5268817204301161E-2</c:v>
                </c:pt>
                <c:pt idx="71">
                  <c:v>8.6614173228346455E-2</c:v>
                </c:pt>
                <c:pt idx="72">
                  <c:v>6.3157894736842177E-2</c:v>
                </c:pt>
                <c:pt idx="73">
                  <c:v>0.10843373493975918</c:v>
                </c:pt>
                <c:pt idx="74">
                  <c:v>2.7027027027027025E-2</c:v>
                </c:pt>
                <c:pt idx="75">
                  <c:v>5.555555555555524E-2</c:v>
                </c:pt>
                <c:pt idx="76">
                  <c:v>6.2500000000000069E-2</c:v>
                </c:pt>
                <c:pt idx="77">
                  <c:v>4.0000000000000049E-2</c:v>
                </c:pt>
                <c:pt idx="78">
                  <c:v>9.433962264150943E-3</c:v>
                </c:pt>
                <c:pt idx="79">
                  <c:v>3.5714285714285712E-2</c:v>
                </c:pt>
                <c:pt idx="80">
                  <c:v>5.952380952380959E-2</c:v>
                </c:pt>
                <c:pt idx="81">
                  <c:v>0.15841584158415839</c:v>
                </c:pt>
                <c:pt idx="82">
                  <c:v>8.2474226804123793E-2</c:v>
                </c:pt>
                <c:pt idx="83">
                  <c:v>3.8461538461538512E-2</c:v>
                </c:pt>
                <c:pt idx="84">
                  <c:v>4.0816326530612283E-2</c:v>
                </c:pt>
                <c:pt idx="85">
                  <c:v>0.1081081081081081</c:v>
                </c:pt>
                <c:pt idx="86">
                  <c:v>1.4285714285714306E-2</c:v>
                </c:pt>
                <c:pt idx="87">
                  <c:v>2.8571428571428612E-2</c:v>
                </c:pt>
                <c:pt idx="88">
                  <c:v>7.5471698113207544E-2</c:v>
                </c:pt>
                <c:pt idx="89">
                  <c:v>8.0000000000000085E-2</c:v>
                </c:pt>
                <c:pt idx="90">
                  <c:v>7.1428571428571536E-2</c:v>
                </c:pt>
                <c:pt idx="91">
                  <c:v>5.9701492537313522E-2</c:v>
                </c:pt>
                <c:pt idx="92">
                  <c:v>9.6153846153846145E-2</c:v>
                </c:pt>
                <c:pt idx="93">
                  <c:v>2.9411764705882394E-2</c:v>
                </c:pt>
                <c:pt idx="94">
                  <c:v>0.10526315789473703</c:v>
                </c:pt>
                <c:pt idx="95">
                  <c:v>5.405405405405412E-2</c:v>
                </c:pt>
                <c:pt idx="96">
                  <c:v>8.1395348837209405E-2</c:v>
                </c:pt>
                <c:pt idx="97">
                  <c:v>3.8461538461538512E-2</c:v>
                </c:pt>
                <c:pt idx="98">
                  <c:v>9.6774193548387205E-2</c:v>
                </c:pt>
                <c:pt idx="99">
                  <c:v>7.9646017699115043E-2</c:v>
                </c:pt>
                <c:pt idx="100">
                  <c:v>0.11000000000000011</c:v>
                </c:pt>
                <c:pt idx="101">
                  <c:v>6.6666666666666777E-2</c:v>
                </c:pt>
                <c:pt idx="102">
                  <c:v>0.10526315789473695</c:v>
                </c:pt>
                <c:pt idx="103">
                  <c:v>0.11538461538461554</c:v>
                </c:pt>
                <c:pt idx="104">
                  <c:v>7.4074074074074167E-2</c:v>
                </c:pt>
                <c:pt idx="105">
                  <c:v>0.12631578947368435</c:v>
                </c:pt>
                <c:pt idx="106">
                  <c:v>8.3832335329341326E-2</c:v>
                </c:pt>
                <c:pt idx="107">
                  <c:v>2.7777777777777811E-2</c:v>
                </c:pt>
                <c:pt idx="108">
                  <c:v>6.6666666666666777E-2</c:v>
                </c:pt>
                <c:pt idx="109">
                  <c:v>0.10344827586206909</c:v>
                </c:pt>
                <c:pt idx="110">
                  <c:v>6.7796610169491636E-2</c:v>
                </c:pt>
                <c:pt idx="111">
                  <c:v>0.16666666666666693</c:v>
                </c:pt>
                <c:pt idx="112">
                  <c:v>4.8387096774193623E-2</c:v>
                </c:pt>
                <c:pt idx="113">
                  <c:v>0.10588235294117661</c:v>
                </c:pt>
                <c:pt idx="114">
                  <c:v>0.13750000000000018</c:v>
                </c:pt>
                <c:pt idx="115">
                  <c:v>4.2253521126760625E-2</c:v>
                </c:pt>
                <c:pt idx="116">
                  <c:v>3.3333333333333375E-2</c:v>
                </c:pt>
                <c:pt idx="117">
                  <c:v>5.2631578947368488E-2</c:v>
                </c:pt>
                <c:pt idx="118">
                  <c:v>5.5555555555555622E-2</c:v>
                </c:pt>
                <c:pt idx="119">
                  <c:v>6.1728395061728475E-2</c:v>
                </c:pt>
                <c:pt idx="120">
                  <c:v>0.11009174311926606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1-4BFD-A9F1-43075C7CE10B}"/>
            </c:ext>
          </c:extLst>
        </c:ser>
        <c:ser>
          <c:idx val="1"/>
          <c:order val="1"/>
          <c:tx>
            <c:strRef>
              <c:f>'Averages Graph Data'!$S$4</c:f>
              <c:strCache>
                <c:ptCount val="1"/>
                <c:pt idx="0">
                  <c:v>Average Proportion Under 25 - 7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Data'!$S$5:$S$125</c:f>
              <c:numCache>
                <c:formatCode>0.0%</c:formatCode>
                <c:ptCount val="121"/>
                <c:pt idx="6">
                  <c:v>5.1336831930698448E-2</c:v>
                </c:pt>
                <c:pt idx="7">
                  <c:v>4.91089137363937E-2</c:v>
                </c:pt>
                <c:pt idx="8">
                  <c:v>4.3233836432744963E-2</c:v>
                </c:pt>
                <c:pt idx="9">
                  <c:v>4.3636672397939946E-2</c:v>
                </c:pt>
                <c:pt idx="10">
                  <c:v>4.3829853118504028E-2</c:v>
                </c:pt>
                <c:pt idx="11">
                  <c:v>4.4924729484677191E-2</c:v>
                </c:pt>
                <c:pt idx="12">
                  <c:v>4.7600354190004864E-2</c:v>
                </c:pt>
                <c:pt idx="13">
                  <c:v>5.2398681901535106E-2</c:v>
                </c:pt>
                <c:pt idx="14">
                  <c:v>5.70396865425397E-2</c:v>
                </c:pt>
                <c:pt idx="15">
                  <c:v>5.9013203221938738E-2</c:v>
                </c:pt>
                <c:pt idx="16">
                  <c:v>5.3881840331955151E-2</c:v>
                </c:pt>
                <c:pt idx="17">
                  <c:v>5.2481280107865506E-2</c:v>
                </c:pt>
                <c:pt idx="18">
                  <c:v>5.6444993739771375E-2</c:v>
                </c:pt>
                <c:pt idx="19">
                  <c:v>5.6961217928561923E-2</c:v>
                </c:pt>
                <c:pt idx="20">
                  <c:v>5.4747429187258952E-2</c:v>
                </c:pt>
                <c:pt idx="21">
                  <c:v>5.6749011834002938E-2</c:v>
                </c:pt>
                <c:pt idx="22">
                  <c:v>5.6499759590732744E-2</c:v>
                </c:pt>
                <c:pt idx="23">
                  <c:v>5.6171675601231437E-2</c:v>
                </c:pt>
                <c:pt idx="24">
                  <c:v>5.7217164219213856E-2</c:v>
                </c:pt>
                <c:pt idx="25">
                  <c:v>5.4162485469595678E-2</c:v>
                </c:pt>
                <c:pt idx="26">
                  <c:v>6.035052193243421E-2</c:v>
                </c:pt>
                <c:pt idx="27">
                  <c:v>5.9178624602073501E-2</c:v>
                </c:pt>
                <c:pt idx="28">
                  <c:v>5.9814251489090808E-2</c:v>
                </c:pt>
                <c:pt idx="29">
                  <c:v>6.5867520254223974E-2</c:v>
                </c:pt>
                <c:pt idx="30">
                  <c:v>7.1232234280355328E-2</c:v>
                </c:pt>
                <c:pt idx="31">
                  <c:v>7.1712729190112387E-2</c:v>
                </c:pt>
                <c:pt idx="32">
                  <c:v>6.6856325886772081E-2</c:v>
                </c:pt>
                <c:pt idx="33">
                  <c:v>6.5169866748271604E-2</c:v>
                </c:pt>
                <c:pt idx="34">
                  <c:v>7.6145685647259778E-2</c:v>
                </c:pt>
                <c:pt idx="35">
                  <c:v>7.5302477907500331E-2</c:v>
                </c:pt>
                <c:pt idx="36">
                  <c:v>7.2790823106445066E-2</c:v>
                </c:pt>
                <c:pt idx="37">
                  <c:v>6.180181211743406E-2</c:v>
                </c:pt>
                <c:pt idx="38">
                  <c:v>6.0141159337378285E-2</c:v>
                </c:pt>
                <c:pt idx="39">
                  <c:v>6.128758976989522E-2</c:v>
                </c:pt>
                <c:pt idx="40">
                  <c:v>5.3538695819791808E-2</c:v>
                </c:pt>
                <c:pt idx="41">
                  <c:v>5.1017687416430438E-2</c:v>
                </c:pt>
                <c:pt idx="42">
                  <c:v>4.6878808277551316E-2</c:v>
                </c:pt>
                <c:pt idx="43">
                  <c:v>4.8081267741031261E-2</c:v>
                </c:pt>
                <c:pt idx="44">
                  <c:v>5.4883988829466636E-2</c:v>
                </c:pt>
                <c:pt idx="45">
                  <c:v>5.2565447498186438E-2</c:v>
                </c:pt>
                <c:pt idx="46">
                  <c:v>5.6199260356824224E-2</c:v>
                </c:pt>
                <c:pt idx="47">
                  <c:v>5.9100420821009914E-2</c:v>
                </c:pt>
                <c:pt idx="48">
                  <c:v>5.1094141386159066E-2</c:v>
                </c:pt>
                <c:pt idx="49">
                  <c:v>5.8128773420791084E-2</c:v>
                </c:pt>
                <c:pt idx="50">
                  <c:v>6.1237878762866169E-2</c:v>
                </c:pt>
                <c:pt idx="51">
                  <c:v>6.5518901516795333E-2</c:v>
                </c:pt>
                <c:pt idx="52">
                  <c:v>7.3041745587589552E-2</c:v>
                </c:pt>
                <c:pt idx="53">
                  <c:v>6.8261502296434823E-2</c:v>
                </c:pt>
                <c:pt idx="54">
                  <c:v>7.5342516520306185E-2</c:v>
                </c:pt>
                <c:pt idx="55">
                  <c:v>7.4046470373761691E-2</c:v>
                </c:pt>
                <c:pt idx="56">
                  <c:v>7.7726124053415391E-2</c:v>
                </c:pt>
                <c:pt idx="57">
                  <c:v>7.2515328692562303E-2</c:v>
                </c:pt>
                <c:pt idx="58">
                  <c:v>7.2636066642914859E-2</c:v>
                </c:pt>
                <c:pt idx="59">
                  <c:v>6.6516012987649933E-2</c:v>
                </c:pt>
                <c:pt idx="60">
                  <c:v>6.5012253589153676E-2</c:v>
                </c:pt>
                <c:pt idx="61">
                  <c:v>5.2829198548955791E-2</c:v>
                </c:pt>
                <c:pt idx="62">
                  <c:v>6.0544222543049551E-2</c:v>
                </c:pt>
                <c:pt idx="63">
                  <c:v>5.0454312453139478E-2</c:v>
                </c:pt>
                <c:pt idx="64">
                  <c:v>5.1282469803035954E-2</c:v>
                </c:pt>
                <c:pt idx="65">
                  <c:v>5.5605938320877894E-2</c:v>
                </c:pt>
                <c:pt idx="66">
                  <c:v>5.1723950743238142E-2</c:v>
                </c:pt>
                <c:pt idx="67">
                  <c:v>5.7552956246687485E-2</c:v>
                </c:pt>
                <c:pt idx="68">
                  <c:v>6.4904283874512816E-2</c:v>
                </c:pt>
                <c:pt idx="69">
                  <c:v>6.9726086809523288E-2</c:v>
                </c:pt>
                <c:pt idx="70">
                  <c:v>7.4984269487060815E-2</c:v>
                </c:pt>
                <c:pt idx="71">
                  <c:v>7.7833913281586495E-2</c:v>
                </c:pt>
                <c:pt idx="72">
                  <c:v>7.1328519362004933E-2</c:v>
                </c:pt>
                <c:pt idx="73">
                  <c:v>8.4748659550086466E-2</c:v>
                </c:pt>
                <c:pt idx="74">
                  <c:v>7.9773139110648497E-2</c:v>
                </c:pt>
                <c:pt idx="75">
                  <c:v>7.6956958875113349E-2</c:v>
                </c:pt>
                <c:pt idx="76">
                  <c:v>6.8365314670261607E-2</c:v>
                </c:pt>
                <c:pt idx="77">
                  <c:v>6.3326912212504319E-2</c:v>
                </c:pt>
                <c:pt idx="78">
                  <c:v>5.2301167789047809E-2</c:v>
                </c:pt>
                <c:pt idx="79">
                  <c:v>4.8380652214396878E-2</c:v>
                </c:pt>
                <c:pt idx="80">
                  <c:v>4.1393520012118372E-2</c:v>
                </c:pt>
                <c:pt idx="81">
                  <c:v>6.016335066313714E-2</c:v>
                </c:pt>
                <c:pt idx="82">
                  <c:v>6.4008875127218368E-2</c:v>
                </c:pt>
                <c:pt idx="83">
                  <c:v>6.0574809193152425E-2</c:v>
                </c:pt>
                <c:pt idx="84">
                  <c:v>6.0691427268954171E-2</c:v>
                </c:pt>
                <c:pt idx="85">
                  <c:v>7.478773381809091E-2</c:v>
                </c:pt>
                <c:pt idx="86">
                  <c:v>7.172650932829501E-2</c:v>
                </c:pt>
                <c:pt idx="87">
                  <c:v>6.7304740620812001E-2</c:v>
                </c:pt>
                <c:pt idx="88">
                  <c:v>5.5455577267819023E-2</c:v>
                </c:pt>
                <c:pt idx="89">
                  <c:v>5.5102116295801348E-2</c:v>
                </c:pt>
                <c:pt idx="90">
                  <c:v>5.9811692433948918E-2</c:v>
                </c:pt>
                <c:pt idx="91">
                  <c:v>6.2509573292049092E-2</c:v>
                </c:pt>
                <c:pt idx="92">
                  <c:v>6.080182158429738E-2</c:v>
                </c:pt>
                <c:pt idx="93">
                  <c:v>6.2962685930035692E-2</c:v>
                </c:pt>
                <c:pt idx="94">
                  <c:v>7.3918647261936893E-2</c:v>
                </c:pt>
                <c:pt idx="95">
                  <c:v>7.0858983824914984E-2</c:v>
                </c:pt>
                <c:pt idx="96">
                  <c:v>7.1058319373087736E-2</c:v>
                </c:pt>
                <c:pt idx="97">
                  <c:v>6.6348743234940152E-2</c:v>
                </c:pt>
                <c:pt idx="98">
                  <c:v>7.164484337937925E-2</c:v>
                </c:pt>
                <c:pt idx="99">
                  <c:v>6.9286582171560515E-2</c:v>
                </c:pt>
                <c:pt idx="100">
                  <c:v>8.0799187213577345E-2</c:v>
                </c:pt>
                <c:pt idx="101">
                  <c:v>7.5285402752424457E-2</c:v>
                </c:pt>
                <c:pt idx="102">
                  <c:v>8.2600989015379142E-2</c:v>
                </c:pt>
                <c:pt idx="103">
                  <c:v>8.7456598522151457E-2</c:v>
                </c:pt>
                <c:pt idx="104">
                  <c:v>9.254410360965655E-2</c:v>
                </c:pt>
                <c:pt idx="105">
                  <c:v>9.6764331598984704E-2</c:v>
                </c:pt>
                <c:pt idx="106">
                  <c:v>9.736237697473131E-2</c:v>
                </c:pt>
                <c:pt idx="107">
                  <c:v>8.5616345228699556E-2</c:v>
                </c:pt>
                <c:pt idx="108">
                  <c:v>8.5616345228699556E-2</c:v>
                </c:pt>
                <c:pt idx="109">
                  <c:v>8.5357076366889856E-2</c:v>
                </c:pt>
                <c:pt idx="110">
                  <c:v>7.8558789907586454E-2</c:v>
                </c:pt>
                <c:pt idx="111">
                  <c:v>9.1786303135099709E-2</c:v>
                </c:pt>
                <c:pt idx="112">
                  <c:v>8.0653632749458165E-2</c:v>
                </c:pt>
                <c:pt idx="113">
                  <c:v>8.3803635265434648E-2</c:v>
                </c:pt>
                <c:pt idx="114">
                  <c:v>9.947823844003785E-2</c:v>
                </c:pt>
                <c:pt idx="115">
                  <c:v>9.5990646220051254E-2</c:v>
                </c:pt>
                <c:pt idx="116">
                  <c:v>8.597422585880328E-2</c:v>
                </c:pt>
                <c:pt idx="117">
                  <c:v>8.3807792827071403E-2</c:v>
                </c:pt>
                <c:pt idx="118">
                  <c:v>6.7934776954055504E-2</c:v>
                </c:pt>
                <c:pt idx="119">
                  <c:v>6.9840676709417626E-2</c:v>
                </c:pt>
                <c:pt idx="120">
                  <c:v>7.0442018163430403E-2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D1-4BFD-A9F1-43075C7CE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8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Data'!$Z$4</c:f>
              <c:strCache>
                <c:ptCount val="1"/>
                <c:pt idx="0">
                  <c:v>Average Premium Proportion Under 25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Data'!$Z$5:$Z$125</c:f>
              <c:numCache>
                <c:formatCode>0.0%</c:formatCode>
                <c:ptCount val="121"/>
                <c:pt idx="0">
                  <c:v>0</c:v>
                </c:pt>
                <c:pt idx="1">
                  <c:v>5.0453364332662218E-2</c:v>
                </c:pt>
                <c:pt idx="2">
                  <c:v>3.8754455350191723E-2</c:v>
                </c:pt>
                <c:pt idx="3">
                  <c:v>5.9731898653497428E-2</c:v>
                </c:pt>
                <c:pt idx="4">
                  <c:v>0</c:v>
                </c:pt>
                <c:pt idx="5">
                  <c:v>0</c:v>
                </c:pt>
                <c:pt idx="6">
                  <c:v>0.13077060725986031</c:v>
                </c:pt>
                <c:pt idx="7">
                  <c:v>0.19776187937800938</c:v>
                </c:pt>
                <c:pt idx="8">
                  <c:v>0</c:v>
                </c:pt>
                <c:pt idx="9">
                  <c:v>0.14869364585013334</c:v>
                </c:pt>
                <c:pt idx="10">
                  <c:v>0.16317621579187686</c:v>
                </c:pt>
                <c:pt idx="11">
                  <c:v>4.8583759925292055E-2</c:v>
                </c:pt>
                <c:pt idx="12">
                  <c:v>0.13921353734582725</c:v>
                </c:pt>
                <c:pt idx="13">
                  <c:v>3.2857536661539538E-2</c:v>
                </c:pt>
                <c:pt idx="14">
                  <c:v>9.1602141930863371E-2</c:v>
                </c:pt>
                <c:pt idx="15">
                  <c:v>0.13261746637177785</c:v>
                </c:pt>
                <c:pt idx="16">
                  <c:v>0.10231375021248959</c:v>
                </c:pt>
                <c:pt idx="17">
                  <c:v>6.9225148906080697E-2</c:v>
                </c:pt>
                <c:pt idx="18">
                  <c:v>8.6685874931534013E-2</c:v>
                </c:pt>
                <c:pt idx="19">
                  <c:v>0.12514367243012725</c:v>
                </c:pt>
                <c:pt idx="20">
                  <c:v>0.28424374130046509</c:v>
                </c:pt>
                <c:pt idx="21">
                  <c:v>0</c:v>
                </c:pt>
                <c:pt idx="22">
                  <c:v>3.4027429254425999E-2</c:v>
                </c:pt>
                <c:pt idx="23">
                  <c:v>2.7666258069637874E-2</c:v>
                </c:pt>
                <c:pt idx="24">
                  <c:v>0.2007045797277589</c:v>
                </c:pt>
                <c:pt idx="25">
                  <c:v>0.10621230693734561</c:v>
                </c:pt>
                <c:pt idx="26">
                  <c:v>0.11867895548915929</c:v>
                </c:pt>
                <c:pt idx="27">
                  <c:v>0.13965826749383722</c:v>
                </c:pt>
                <c:pt idx="28">
                  <c:v>0.15485547798212493</c:v>
                </c:pt>
                <c:pt idx="29">
                  <c:v>5.3371572194628604E-2</c:v>
                </c:pt>
                <c:pt idx="30">
                  <c:v>0</c:v>
                </c:pt>
                <c:pt idx="31">
                  <c:v>6.2787790528798598E-2</c:v>
                </c:pt>
                <c:pt idx="32">
                  <c:v>0.15403076497780679</c:v>
                </c:pt>
                <c:pt idx="33">
                  <c:v>5.7914904152358379E-2</c:v>
                </c:pt>
                <c:pt idx="34">
                  <c:v>0.22152283805564835</c:v>
                </c:pt>
                <c:pt idx="35">
                  <c:v>0.2072427245353331</c:v>
                </c:pt>
                <c:pt idx="36">
                  <c:v>9.2273879540013592E-2</c:v>
                </c:pt>
                <c:pt idx="37">
                  <c:v>0.11842266980453008</c:v>
                </c:pt>
                <c:pt idx="38">
                  <c:v>3.2837157905343188E-2</c:v>
                </c:pt>
                <c:pt idx="39">
                  <c:v>4.0761195191591569E-2</c:v>
                </c:pt>
                <c:pt idx="40">
                  <c:v>6.9351577379919649E-2</c:v>
                </c:pt>
                <c:pt idx="41">
                  <c:v>0.16375866182227178</c:v>
                </c:pt>
                <c:pt idx="42">
                  <c:v>0.17777905736059291</c:v>
                </c:pt>
                <c:pt idx="43">
                  <c:v>0</c:v>
                </c:pt>
                <c:pt idx="44">
                  <c:v>7.1917425676414487E-2</c:v>
                </c:pt>
                <c:pt idx="45">
                  <c:v>0.1960991815063319</c:v>
                </c:pt>
                <c:pt idx="46">
                  <c:v>0.12568341819754686</c:v>
                </c:pt>
                <c:pt idx="47">
                  <c:v>0.20760466158958288</c:v>
                </c:pt>
                <c:pt idx="48">
                  <c:v>4.7523611232834051E-2</c:v>
                </c:pt>
                <c:pt idx="49">
                  <c:v>5.3979896711377824E-2</c:v>
                </c:pt>
                <c:pt idx="50">
                  <c:v>0</c:v>
                </c:pt>
                <c:pt idx="51">
                  <c:v>0.16596454405710309</c:v>
                </c:pt>
                <c:pt idx="52">
                  <c:v>0.2568718130040662</c:v>
                </c:pt>
                <c:pt idx="53">
                  <c:v>0.10141925438362617</c:v>
                </c:pt>
                <c:pt idx="54">
                  <c:v>0.41103136088104092</c:v>
                </c:pt>
                <c:pt idx="55">
                  <c:v>7.4141324017829552E-2</c:v>
                </c:pt>
                <c:pt idx="56">
                  <c:v>0.2608948730073769</c:v>
                </c:pt>
                <c:pt idx="57">
                  <c:v>5.7086696717785913E-2</c:v>
                </c:pt>
                <c:pt idx="58">
                  <c:v>6.5553172367026652E-2</c:v>
                </c:pt>
                <c:pt idx="59">
                  <c:v>9.6277421994219944E-2</c:v>
                </c:pt>
                <c:pt idx="60">
                  <c:v>0.22635189888421881</c:v>
                </c:pt>
                <c:pt idx="61">
                  <c:v>0.2835103662804197</c:v>
                </c:pt>
                <c:pt idx="62">
                  <c:v>9.0896630598184591E-2</c:v>
                </c:pt>
                <c:pt idx="63">
                  <c:v>0.12499951072509299</c:v>
                </c:pt>
                <c:pt idx="64">
                  <c:v>5.1998081322418614E-2</c:v>
                </c:pt>
                <c:pt idx="65">
                  <c:v>0</c:v>
                </c:pt>
                <c:pt idx="66">
                  <c:v>0</c:v>
                </c:pt>
                <c:pt idx="67">
                  <c:v>0.17486851666664277</c:v>
                </c:pt>
                <c:pt idx="68">
                  <c:v>8.8563732920693666E-2</c:v>
                </c:pt>
                <c:pt idx="69">
                  <c:v>0.17754639783380891</c:v>
                </c:pt>
                <c:pt idx="70">
                  <c:v>0</c:v>
                </c:pt>
                <c:pt idx="71">
                  <c:v>0.32506059509170526</c:v>
                </c:pt>
                <c:pt idx="72">
                  <c:v>0.25697983419049319</c:v>
                </c:pt>
                <c:pt idx="73">
                  <c:v>0.22982967262793463</c:v>
                </c:pt>
                <c:pt idx="74">
                  <c:v>0.2442777704706369</c:v>
                </c:pt>
                <c:pt idx="75">
                  <c:v>0.28783141160330378</c:v>
                </c:pt>
                <c:pt idx="76">
                  <c:v>0.11551242810740427</c:v>
                </c:pt>
                <c:pt idx="77">
                  <c:v>0.25400122716720658</c:v>
                </c:pt>
                <c:pt idx="78">
                  <c:v>0</c:v>
                </c:pt>
                <c:pt idx="79">
                  <c:v>8.5129633675941924E-2</c:v>
                </c:pt>
                <c:pt idx="80">
                  <c:v>0.13495362546258677</c:v>
                </c:pt>
                <c:pt idx="81">
                  <c:v>0</c:v>
                </c:pt>
                <c:pt idx="82">
                  <c:v>0.13396854049662293</c:v>
                </c:pt>
                <c:pt idx="83">
                  <c:v>0.13123490962125445</c:v>
                </c:pt>
                <c:pt idx="84">
                  <c:v>0.10134629207587194</c:v>
                </c:pt>
                <c:pt idx="85">
                  <c:v>0.13524704945417848</c:v>
                </c:pt>
                <c:pt idx="86">
                  <c:v>0.10095581753728163</c:v>
                </c:pt>
                <c:pt idx="87">
                  <c:v>4.6112594861667161E-2</c:v>
                </c:pt>
                <c:pt idx="88">
                  <c:v>0.39874451079460538</c:v>
                </c:pt>
                <c:pt idx="89">
                  <c:v>0.1572615088115103</c:v>
                </c:pt>
                <c:pt idx="90">
                  <c:v>0.22838616872602291</c:v>
                </c:pt>
                <c:pt idx="91">
                  <c:v>0</c:v>
                </c:pt>
                <c:pt idx="92">
                  <c:v>0</c:v>
                </c:pt>
                <c:pt idx="93">
                  <c:v>0.18543311861327569</c:v>
                </c:pt>
                <c:pt idx="94">
                  <c:v>0</c:v>
                </c:pt>
                <c:pt idx="95">
                  <c:v>7.7025375186921846E-2</c:v>
                </c:pt>
                <c:pt idx="96">
                  <c:v>9.2454271904270746E-2</c:v>
                </c:pt>
                <c:pt idx="97">
                  <c:v>0.2168437889279618</c:v>
                </c:pt>
                <c:pt idx="98">
                  <c:v>6.6431116709359972E-2</c:v>
                </c:pt>
                <c:pt idx="99">
                  <c:v>6.0562577668786741E-2</c:v>
                </c:pt>
                <c:pt idx="100">
                  <c:v>0.13346023851674005</c:v>
                </c:pt>
                <c:pt idx="101">
                  <c:v>7.1815275042687199E-2</c:v>
                </c:pt>
                <c:pt idx="102">
                  <c:v>3.1918925540438375E-2</c:v>
                </c:pt>
                <c:pt idx="103">
                  <c:v>0.19488863520622351</c:v>
                </c:pt>
                <c:pt idx="104">
                  <c:v>8.0872149817079797E-2</c:v>
                </c:pt>
                <c:pt idx="105">
                  <c:v>0.10550395556958932</c:v>
                </c:pt>
                <c:pt idx="106">
                  <c:v>0.2179886313834738</c:v>
                </c:pt>
                <c:pt idx="107">
                  <c:v>0.10759077945000715</c:v>
                </c:pt>
                <c:pt idx="108">
                  <c:v>0.14627204656972237</c:v>
                </c:pt>
                <c:pt idx="109">
                  <c:v>0.36136830864748681</c:v>
                </c:pt>
                <c:pt idx="110">
                  <c:v>0.15327936900815958</c:v>
                </c:pt>
                <c:pt idx="111">
                  <c:v>0.25146648622617029</c:v>
                </c:pt>
                <c:pt idx="112">
                  <c:v>9.4038854937594271E-2</c:v>
                </c:pt>
                <c:pt idx="113">
                  <c:v>0.34874350561420692</c:v>
                </c:pt>
                <c:pt idx="114">
                  <c:v>9.9157321479912061E-2</c:v>
                </c:pt>
                <c:pt idx="115">
                  <c:v>0.10944005773006674</c:v>
                </c:pt>
                <c:pt idx="116">
                  <c:v>0.25445771220607044</c:v>
                </c:pt>
                <c:pt idx="117">
                  <c:v>6.6311474738522169E-2</c:v>
                </c:pt>
                <c:pt idx="118">
                  <c:v>0.28025591461104021</c:v>
                </c:pt>
                <c:pt idx="119">
                  <c:v>0.29691885853887301</c:v>
                </c:pt>
                <c:pt idx="120">
                  <c:v>0.10452584157836672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66-4CB7-9046-9B9A8FCB5D47}"/>
            </c:ext>
          </c:extLst>
        </c:ser>
        <c:ser>
          <c:idx val="1"/>
          <c:order val="1"/>
          <c:tx>
            <c:strRef>
              <c:f>'Averages Graph Data'!$AA$4</c:f>
              <c:strCache>
                <c:ptCount val="1"/>
                <c:pt idx="0">
                  <c:v>Average Premium Proportion Under 25 - 7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Data'!$AA$5:$AA$125</c:f>
              <c:numCache>
                <c:formatCode>0.0%</c:formatCode>
                <c:ptCount val="121"/>
                <c:pt idx="6">
                  <c:v>3.9958617942315956E-2</c:v>
                </c:pt>
                <c:pt idx="7">
                  <c:v>6.8210314996317287E-2</c:v>
                </c:pt>
                <c:pt idx="8">
                  <c:v>6.1002691520222689E-2</c:v>
                </c:pt>
                <c:pt idx="9">
                  <c:v>7.6708290163071485E-2</c:v>
                </c:pt>
                <c:pt idx="10">
                  <c:v>9.1486049754268564E-2</c:v>
                </c:pt>
                <c:pt idx="11">
                  <c:v>9.8426586886453143E-2</c:v>
                </c:pt>
                <c:pt idx="12">
                  <c:v>0.11831423507871418</c:v>
                </c:pt>
                <c:pt idx="13">
                  <c:v>0.10432665356466833</c:v>
                </c:pt>
                <c:pt idx="14">
                  <c:v>8.9160976786504628E-2</c:v>
                </c:pt>
                <c:pt idx="15">
                  <c:v>0.10810632912533004</c:v>
                </c:pt>
                <c:pt idx="16">
                  <c:v>0.10148062974852379</c:v>
                </c:pt>
                <c:pt idx="17">
                  <c:v>8.8059048764838624E-2</c:v>
                </c:pt>
                <c:pt idx="18">
                  <c:v>9.3502208051444616E-2</c:v>
                </c:pt>
                <c:pt idx="19">
                  <c:v>9.1492227349201746E-2</c:v>
                </c:pt>
                <c:pt idx="20">
                  <c:v>0.12740454229761969</c:v>
                </c:pt>
                <c:pt idx="21">
                  <c:v>0.11431852202178207</c:v>
                </c:pt>
                <c:pt idx="22">
                  <c:v>0.10023423100501752</c:v>
                </c:pt>
                <c:pt idx="23">
                  <c:v>8.9570303556038705E-2</c:v>
                </c:pt>
                <c:pt idx="24">
                  <c:v>0.10835307938770701</c:v>
                </c:pt>
                <c:pt idx="25">
                  <c:v>0.11114256967425153</c:v>
                </c:pt>
                <c:pt idx="26">
                  <c:v>0.11021903868268468</c:v>
                </c:pt>
                <c:pt idx="27">
                  <c:v>8.9563970996023562E-2</c:v>
                </c:pt>
                <c:pt idx="28">
                  <c:v>0.11168618213632713</c:v>
                </c:pt>
                <c:pt idx="29">
                  <c:v>0.11444963112778464</c:v>
                </c:pt>
                <c:pt idx="30">
                  <c:v>0.11049730854640781</c:v>
                </c:pt>
                <c:pt idx="31">
                  <c:v>9.0794910089413455E-2</c:v>
                </c:pt>
                <c:pt idx="32">
                  <c:v>9.7626118380907914E-2</c:v>
                </c:pt>
                <c:pt idx="33">
                  <c:v>8.8945539618507791E-2</c:v>
                </c:pt>
                <c:pt idx="34">
                  <c:v>0.10064047827019509</c:v>
                </c:pt>
                <c:pt idx="35">
                  <c:v>0.10812437063493911</c:v>
                </c:pt>
                <c:pt idx="36">
                  <c:v>0.11368184311285126</c:v>
                </c:pt>
                <c:pt idx="37">
                  <c:v>0.13059936737064129</c:v>
                </c:pt>
                <c:pt idx="38">
                  <c:v>0.1263207055672905</c:v>
                </c:pt>
                <c:pt idx="39">
                  <c:v>0.11013933845497403</c:v>
                </c:pt>
                <c:pt idx="40">
                  <c:v>0.11177314891605421</c:v>
                </c:pt>
                <c:pt idx="41">
                  <c:v>0.10352112373985757</c:v>
                </c:pt>
                <c:pt idx="42">
                  <c:v>9.9312028429180382E-2</c:v>
                </c:pt>
                <c:pt idx="43">
                  <c:v>8.6130045637749869E-2</c:v>
                </c:pt>
                <c:pt idx="44">
                  <c:v>7.9486439333733366E-2</c:v>
                </c:pt>
                <c:pt idx="45">
                  <c:v>0.10280958556244604</c:v>
                </c:pt>
                <c:pt idx="46">
                  <c:v>0.11494133170615393</c:v>
                </c:pt>
                <c:pt idx="47">
                  <c:v>0.1346917723075344</c:v>
                </c:pt>
                <c:pt idx="48">
                  <c:v>0.11808676508047188</c:v>
                </c:pt>
                <c:pt idx="49">
                  <c:v>0.10040117070201258</c:v>
                </c:pt>
                <c:pt idx="50">
                  <c:v>0.10040117070201258</c:v>
                </c:pt>
                <c:pt idx="51">
                  <c:v>0.11383647332782523</c:v>
                </c:pt>
                <c:pt idx="52">
                  <c:v>0.12251827782750155</c:v>
                </c:pt>
                <c:pt idx="53">
                  <c:v>0.11905196871122717</c:v>
                </c:pt>
                <c:pt idx="54">
                  <c:v>0.14811292575286403</c:v>
                </c:pt>
                <c:pt idx="55">
                  <c:v>0.15191545615072052</c:v>
                </c:pt>
                <c:pt idx="56">
                  <c:v>0.18147473847872039</c:v>
                </c:pt>
                <c:pt idx="57">
                  <c:v>0.18962998086697552</c:v>
                </c:pt>
                <c:pt idx="58">
                  <c:v>0.17528549919696459</c:v>
                </c:pt>
                <c:pt idx="59">
                  <c:v>0.15234344333841515</c:v>
                </c:pt>
                <c:pt idx="60">
                  <c:v>0.17019096398135694</c:v>
                </c:pt>
                <c:pt idx="61">
                  <c:v>0.15197367903841105</c:v>
                </c:pt>
                <c:pt idx="62">
                  <c:v>0.15436729426417609</c:v>
                </c:pt>
                <c:pt idx="63">
                  <c:v>0.13495367108099265</c:v>
                </c:pt>
                <c:pt idx="64">
                  <c:v>0.13422672602451161</c:v>
                </c:pt>
                <c:pt idx="65">
                  <c:v>0.12486198711493637</c:v>
                </c:pt>
                <c:pt idx="66">
                  <c:v>0.11110806968719067</c:v>
                </c:pt>
                <c:pt idx="67">
                  <c:v>0.10375330079896553</c:v>
                </c:pt>
                <c:pt idx="68">
                  <c:v>7.5903781747576088E-2</c:v>
                </c:pt>
                <c:pt idx="69">
                  <c:v>8.8282319924093841E-2</c:v>
                </c:pt>
                <c:pt idx="70">
                  <c:v>7.0425246963366273E-2</c:v>
                </c:pt>
                <c:pt idx="71">
                  <c:v>0.1094341775018358</c:v>
                </c:pt>
                <c:pt idx="72">
                  <c:v>0.14614558238619196</c:v>
                </c:pt>
                <c:pt idx="73">
                  <c:v>0.17897839276161123</c:v>
                </c:pt>
                <c:pt idx="74">
                  <c:v>0.18889400044789609</c:v>
                </c:pt>
                <c:pt idx="75">
                  <c:v>0.21736081168826896</c:v>
                </c:pt>
                <c:pt idx="76">
                  <c:v>0.2084988160130683</c:v>
                </c:pt>
                <c:pt idx="77">
                  <c:v>0.24478470560838353</c:v>
                </c:pt>
                <c:pt idx="78">
                  <c:v>0.1983474777381399</c:v>
                </c:pt>
                <c:pt idx="79">
                  <c:v>0.17379744909320399</c:v>
                </c:pt>
                <c:pt idx="80">
                  <c:v>0.1602437280695829</c:v>
                </c:pt>
                <c:pt idx="81">
                  <c:v>0.12534690371663476</c:v>
                </c:pt>
                <c:pt idx="82">
                  <c:v>0.10336649355853747</c:v>
                </c:pt>
                <c:pt idx="83">
                  <c:v>0.10561256234623038</c:v>
                </c:pt>
                <c:pt idx="84">
                  <c:v>8.3804714476039724E-2</c:v>
                </c:pt>
                <c:pt idx="85">
                  <c:v>0.10312572154092235</c:v>
                </c:pt>
                <c:pt idx="86">
                  <c:v>0.10538660494968517</c:v>
                </c:pt>
                <c:pt idx="87">
                  <c:v>9.2695029149553812E-2</c:v>
                </c:pt>
                <c:pt idx="88">
                  <c:v>0.14965853069164028</c:v>
                </c:pt>
                <c:pt idx="89">
                  <c:v>0.15298609759376705</c:v>
                </c:pt>
                <c:pt idx="90">
                  <c:v>0.16686484889444825</c:v>
                </c:pt>
                <c:pt idx="91">
                  <c:v>0.15238680716932371</c:v>
                </c:pt>
                <c:pt idx="92">
                  <c:v>0.13306580010444108</c:v>
                </c:pt>
                <c:pt idx="93">
                  <c:v>0.14513398597244018</c:v>
                </c:pt>
                <c:pt idx="94">
                  <c:v>0.13854647242077348</c:v>
                </c:pt>
                <c:pt idx="95">
                  <c:v>9.2586595905390104E-2</c:v>
                </c:pt>
                <c:pt idx="96">
                  <c:v>8.3328419204355894E-2</c:v>
                </c:pt>
                <c:pt idx="97">
                  <c:v>8.1679507804632873E-2</c:v>
                </c:pt>
                <c:pt idx="98">
                  <c:v>9.1169667334541446E-2</c:v>
                </c:pt>
                <c:pt idx="99">
                  <c:v>9.9821464144368113E-2</c:v>
                </c:pt>
                <c:pt idx="100">
                  <c:v>9.2396766987720161E-2</c:v>
                </c:pt>
                <c:pt idx="101">
                  <c:v>0.10265609199381832</c:v>
                </c:pt>
                <c:pt idx="102">
                  <c:v>9.621231347289215E-2</c:v>
                </c:pt>
                <c:pt idx="103">
                  <c:v>0.11084579394459967</c:v>
                </c:pt>
                <c:pt idx="104">
                  <c:v>9.1421274071616529E-2</c:v>
                </c:pt>
                <c:pt idx="105">
                  <c:v>9.7003108194506443E-2</c:v>
                </c:pt>
                <c:pt idx="106">
                  <c:v>0.11949254443946174</c:v>
                </c:pt>
                <c:pt idx="107">
                  <c:v>0.11579690742992846</c:v>
                </c:pt>
                <c:pt idx="108">
                  <c:v>0.12643358907664776</c:v>
                </c:pt>
                <c:pt idx="109">
                  <c:v>0.17349778666336896</c:v>
                </c:pt>
                <c:pt idx="110">
                  <c:v>0.16755360577793124</c:v>
                </c:pt>
                <c:pt idx="111">
                  <c:v>0.19192422526494418</c:v>
                </c:pt>
                <c:pt idx="112">
                  <c:v>0.19028635374608774</c:v>
                </c:pt>
                <c:pt idx="113">
                  <c:v>0.20896562149333536</c:v>
                </c:pt>
                <c:pt idx="114">
                  <c:v>0.20776084178332174</c:v>
                </c:pt>
                <c:pt idx="115">
                  <c:v>0.20249912909194237</c:v>
                </c:pt>
                <c:pt idx="116">
                  <c:v>0.18722618674316863</c:v>
                </c:pt>
                <c:pt idx="117">
                  <c:v>0.17480220184750614</c:v>
                </c:pt>
                <c:pt idx="118">
                  <c:v>0.17891497733105899</c:v>
                </c:pt>
                <c:pt idx="119">
                  <c:v>0.20789783498838452</c:v>
                </c:pt>
                <c:pt idx="120">
                  <c:v>0.17300959726897874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66-4CB7-9046-9B9A8FCB5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Data'!$AB$4</c:f>
              <c:strCache>
                <c:ptCount val="1"/>
                <c:pt idx="0">
                  <c:v>Average Premium Proportion Under 25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Data'!$AB$5:$AB$125</c:f>
              <c:numCache>
                <c:formatCode>0.0%</c:formatCode>
                <c:ptCount val="121"/>
                <c:pt idx="0">
                  <c:v>5.5091495867122052E-2</c:v>
                </c:pt>
                <c:pt idx="1">
                  <c:v>0.10849722032469493</c:v>
                </c:pt>
                <c:pt idx="2">
                  <c:v>0.1446743407724842</c:v>
                </c:pt>
                <c:pt idx="3">
                  <c:v>8.071063407729348E-2</c:v>
                </c:pt>
                <c:pt idx="4">
                  <c:v>7.1857081412204329E-2</c:v>
                </c:pt>
                <c:pt idx="5">
                  <c:v>5.8355689473706222E-2</c:v>
                </c:pt>
                <c:pt idx="6">
                  <c:v>4.2416606754211786E-2</c:v>
                </c:pt>
                <c:pt idx="7">
                  <c:v>2.765596516763888E-2</c:v>
                </c:pt>
                <c:pt idx="8">
                  <c:v>4.7072476958208244E-2</c:v>
                </c:pt>
                <c:pt idx="9">
                  <c:v>0.1201794676669886</c:v>
                </c:pt>
                <c:pt idx="10">
                  <c:v>9.7704372057437996E-2</c:v>
                </c:pt>
                <c:pt idx="11">
                  <c:v>7.8388811929719582E-2</c:v>
                </c:pt>
                <c:pt idx="12">
                  <c:v>8.512155797627223E-2</c:v>
                </c:pt>
                <c:pt idx="13">
                  <c:v>9.7819797819623577E-2</c:v>
                </c:pt>
                <c:pt idx="14">
                  <c:v>7.6041456798459028E-2</c:v>
                </c:pt>
                <c:pt idx="15">
                  <c:v>6.0812354912660675E-2</c:v>
                </c:pt>
                <c:pt idx="16">
                  <c:v>9.0714050377189909E-2</c:v>
                </c:pt>
                <c:pt idx="17">
                  <c:v>5.2028916652914425E-2</c:v>
                </c:pt>
                <c:pt idx="18">
                  <c:v>0.10595425202718052</c:v>
                </c:pt>
                <c:pt idx="19">
                  <c:v>0.10329818016650097</c:v>
                </c:pt>
                <c:pt idx="20">
                  <c:v>7.701444665072249E-2</c:v>
                </c:pt>
                <c:pt idx="21">
                  <c:v>8.6689287105930074E-2</c:v>
                </c:pt>
                <c:pt idx="22">
                  <c:v>6.9736413679355416E-2</c:v>
                </c:pt>
                <c:pt idx="23">
                  <c:v>4.7840486353031612E-2</c:v>
                </c:pt>
                <c:pt idx="24">
                  <c:v>6.1783106265915058E-2</c:v>
                </c:pt>
                <c:pt idx="25">
                  <c:v>0.1176715983312812</c:v>
                </c:pt>
                <c:pt idx="26">
                  <c:v>0.14096845435573804</c:v>
                </c:pt>
                <c:pt idx="27">
                  <c:v>5.7495743562086192E-2</c:v>
                </c:pt>
                <c:pt idx="28">
                  <c:v>0.11685394604555216</c:v>
                </c:pt>
                <c:pt idx="29">
                  <c:v>0.11432067713758563</c:v>
                </c:pt>
                <c:pt idx="30">
                  <c:v>0.11806652434312234</c:v>
                </c:pt>
                <c:pt idx="31">
                  <c:v>8.8065770833918242E-2</c:v>
                </c:pt>
                <c:pt idx="32">
                  <c:v>3.4744007650590797E-2</c:v>
                </c:pt>
                <c:pt idx="33">
                  <c:v>0.14467899256026015</c:v>
                </c:pt>
                <c:pt idx="34">
                  <c:v>0.15510125570776909</c:v>
                </c:pt>
                <c:pt idx="35">
                  <c:v>0.11601189824268097</c:v>
                </c:pt>
                <c:pt idx="36">
                  <c:v>0.10725548060618484</c:v>
                </c:pt>
                <c:pt idx="37">
                  <c:v>0</c:v>
                </c:pt>
                <c:pt idx="38">
                  <c:v>9.5091762046415299E-2</c:v>
                </c:pt>
                <c:pt idx="39">
                  <c:v>6.6802450587068324E-2</c:v>
                </c:pt>
                <c:pt idx="40">
                  <c:v>6.6997343325926287E-2</c:v>
                </c:pt>
                <c:pt idx="41">
                  <c:v>0.13136933011302845</c:v>
                </c:pt>
                <c:pt idx="42">
                  <c:v>6.3303306814129351E-2</c:v>
                </c:pt>
                <c:pt idx="43">
                  <c:v>0.10706830906734677</c:v>
                </c:pt>
                <c:pt idx="44">
                  <c:v>5.6678560323631721E-2</c:v>
                </c:pt>
                <c:pt idx="45">
                  <c:v>3.4289983773537924E-2</c:v>
                </c:pt>
                <c:pt idx="46">
                  <c:v>7.8293028272030413E-2</c:v>
                </c:pt>
                <c:pt idx="47">
                  <c:v>8.320721854083192E-2</c:v>
                </c:pt>
                <c:pt idx="48">
                  <c:v>4.7336001929749683E-2</c:v>
                </c:pt>
                <c:pt idx="49">
                  <c:v>0.15235593027797789</c:v>
                </c:pt>
                <c:pt idx="50">
                  <c:v>0.16126424024548255</c:v>
                </c:pt>
                <c:pt idx="51">
                  <c:v>0.10663243849981437</c:v>
                </c:pt>
                <c:pt idx="52">
                  <c:v>0.15295202653996748</c:v>
                </c:pt>
                <c:pt idx="53">
                  <c:v>5.110679194055439E-2</c:v>
                </c:pt>
                <c:pt idx="54">
                  <c:v>0.14315262575055296</c:v>
                </c:pt>
                <c:pt idx="55">
                  <c:v>5.7340356770843287E-2</c:v>
                </c:pt>
                <c:pt idx="56">
                  <c:v>0.18646975351608289</c:v>
                </c:pt>
                <c:pt idx="57">
                  <c:v>8.6332994681124986E-2</c:v>
                </c:pt>
                <c:pt idx="58">
                  <c:v>0.12823822982554517</c:v>
                </c:pt>
                <c:pt idx="59">
                  <c:v>6.583783931560587E-2</c:v>
                </c:pt>
                <c:pt idx="60">
                  <c:v>2.4294535118566545E-2</c:v>
                </c:pt>
                <c:pt idx="61">
                  <c:v>2.5285725832970195E-2</c:v>
                </c:pt>
                <c:pt idx="62">
                  <c:v>0.12956160272679129</c:v>
                </c:pt>
                <c:pt idx="63">
                  <c:v>6.1433657856073846E-2</c:v>
                </c:pt>
                <c:pt idx="64">
                  <c:v>7.8887444082025582E-2</c:v>
                </c:pt>
                <c:pt idx="65">
                  <c:v>0.15182828843156485</c:v>
                </c:pt>
                <c:pt idx="66">
                  <c:v>3.4117143788103606E-2</c:v>
                </c:pt>
                <c:pt idx="67">
                  <c:v>0.12690382724929286</c:v>
                </c:pt>
                <c:pt idx="68">
                  <c:v>0.10368795681271256</c:v>
                </c:pt>
                <c:pt idx="69">
                  <c:v>0.13641331398160939</c:v>
                </c:pt>
                <c:pt idx="70">
                  <c:v>0.13865550820045558</c:v>
                </c:pt>
                <c:pt idx="71">
                  <c:v>0.13335416646562601</c:v>
                </c:pt>
                <c:pt idx="72">
                  <c:v>0.11279536584526921</c:v>
                </c:pt>
                <c:pt idx="73">
                  <c:v>0.17038406986473029</c:v>
                </c:pt>
                <c:pt idx="74">
                  <c:v>6.2511349223124499E-2</c:v>
                </c:pt>
                <c:pt idx="75">
                  <c:v>5.3449387396317931E-2</c:v>
                </c:pt>
                <c:pt idx="76">
                  <c:v>8.0917730939036814E-2</c:v>
                </c:pt>
                <c:pt idx="77">
                  <c:v>5.9748336404404814E-2</c:v>
                </c:pt>
                <c:pt idx="78">
                  <c:v>1.8249049066952745E-2</c:v>
                </c:pt>
                <c:pt idx="79">
                  <c:v>4.5594125138039641E-2</c:v>
                </c:pt>
                <c:pt idx="80">
                  <c:v>6.8126574076966595E-2</c:v>
                </c:pt>
                <c:pt idx="81">
                  <c:v>0.21369658631097471</c:v>
                </c:pt>
                <c:pt idx="82">
                  <c:v>9.6234076335197483E-2</c:v>
                </c:pt>
                <c:pt idx="83">
                  <c:v>4.6575130548765532E-2</c:v>
                </c:pt>
                <c:pt idx="84">
                  <c:v>3.1008403277155275E-2</c:v>
                </c:pt>
                <c:pt idx="85">
                  <c:v>0.1425607361121147</c:v>
                </c:pt>
                <c:pt idx="86">
                  <c:v>2.5198624548221731E-2</c:v>
                </c:pt>
                <c:pt idx="87">
                  <c:v>5.5195897921602649E-2</c:v>
                </c:pt>
                <c:pt idx="88">
                  <c:v>0.1037224179264048</c:v>
                </c:pt>
                <c:pt idx="89">
                  <c:v>9.8912210009895349E-2</c:v>
                </c:pt>
                <c:pt idx="90">
                  <c:v>9.5722991364873528E-2</c:v>
                </c:pt>
                <c:pt idx="91">
                  <c:v>7.1048115412609789E-2</c:v>
                </c:pt>
                <c:pt idx="92">
                  <c:v>0.1351167417678632</c:v>
                </c:pt>
                <c:pt idx="93">
                  <c:v>6.6617416215259628E-2</c:v>
                </c:pt>
                <c:pt idx="94">
                  <c:v>0.15239141327904993</c:v>
                </c:pt>
                <c:pt idx="95">
                  <c:v>5.4704104940052581E-2</c:v>
                </c:pt>
                <c:pt idx="96">
                  <c:v>0.16196811878923215</c:v>
                </c:pt>
                <c:pt idx="97">
                  <c:v>8.5902809219876752E-2</c:v>
                </c:pt>
                <c:pt idx="98">
                  <c:v>0.13169816344259724</c:v>
                </c:pt>
                <c:pt idx="99">
                  <c:v>0.12760935716431973</c:v>
                </c:pt>
                <c:pt idx="100">
                  <c:v>0.19838699404228236</c:v>
                </c:pt>
                <c:pt idx="101">
                  <c:v>0.10251031789909168</c:v>
                </c:pt>
                <c:pt idx="102">
                  <c:v>0.15196961846795229</c:v>
                </c:pt>
                <c:pt idx="103">
                  <c:v>0.18198374886046359</c:v>
                </c:pt>
                <c:pt idx="104">
                  <c:v>9.6064810139820267E-2</c:v>
                </c:pt>
                <c:pt idx="105">
                  <c:v>0.17088526872654963</c:v>
                </c:pt>
                <c:pt idx="106">
                  <c:v>8.9749515926863754E-2</c:v>
                </c:pt>
                <c:pt idx="107">
                  <c:v>2.8683804021775595E-2</c:v>
                </c:pt>
                <c:pt idx="108">
                  <c:v>6.5189659361794397E-2</c:v>
                </c:pt>
                <c:pt idx="109">
                  <c:v>0.15963297103964896</c:v>
                </c:pt>
                <c:pt idx="110">
                  <c:v>0.13978049617846852</c:v>
                </c:pt>
                <c:pt idx="111">
                  <c:v>0.23637376796640086</c:v>
                </c:pt>
                <c:pt idx="112">
                  <c:v>4.8613975449097666E-2</c:v>
                </c:pt>
                <c:pt idx="113">
                  <c:v>0.15620423860240332</c:v>
                </c:pt>
                <c:pt idx="114">
                  <c:v>0.23457041982615626</c:v>
                </c:pt>
                <c:pt idx="115">
                  <c:v>5.746895022117153E-2</c:v>
                </c:pt>
                <c:pt idx="116">
                  <c:v>5.1620630532128772E-2</c:v>
                </c:pt>
                <c:pt idx="117">
                  <c:v>6.4704661375005398E-2</c:v>
                </c:pt>
                <c:pt idx="118">
                  <c:v>9.933940259694482E-2</c:v>
                </c:pt>
                <c:pt idx="119">
                  <c:v>6.4999548115295763E-2</c:v>
                </c:pt>
                <c:pt idx="120">
                  <c:v>0.14101382091859946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9-440F-A5BE-0661E6648ABF}"/>
            </c:ext>
          </c:extLst>
        </c:ser>
        <c:ser>
          <c:idx val="1"/>
          <c:order val="1"/>
          <c:tx>
            <c:strRef>
              <c:f>'Averages Graph Data'!$AC$4</c:f>
              <c:strCache>
                <c:ptCount val="1"/>
                <c:pt idx="0">
                  <c:v>Average Premium Proportion Under 25 - 7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Data'!$AC$5:$AC$125</c:f>
              <c:numCache>
                <c:formatCode>0.0%</c:formatCode>
                <c:ptCount val="121"/>
                <c:pt idx="6">
                  <c:v>8.0229009811673843E-2</c:v>
                </c:pt>
                <c:pt idx="7">
                  <c:v>7.6309648283176254E-2</c:v>
                </c:pt>
                <c:pt idx="8">
                  <c:v>6.753468494510674E-2</c:v>
                </c:pt>
                <c:pt idx="9">
                  <c:v>6.4035417358607377E-2</c:v>
                </c:pt>
                <c:pt idx="10">
                  <c:v>6.6463094212913715E-2</c:v>
                </c:pt>
                <c:pt idx="11">
                  <c:v>6.7396198572558755E-2</c:v>
                </c:pt>
                <c:pt idx="12">
                  <c:v>7.1219894072925324E-2</c:v>
                </c:pt>
                <c:pt idx="13">
                  <c:v>7.9134635653698451E-2</c:v>
                </c:pt>
                <c:pt idx="14">
                  <c:v>8.6046848743815615E-2</c:v>
                </c:pt>
                <c:pt idx="15">
                  <c:v>8.8009688451594528E-2</c:v>
                </c:pt>
                <c:pt idx="16">
                  <c:v>8.3800343124480439E-2</c:v>
                </c:pt>
                <c:pt idx="17">
                  <c:v>7.727527806669135E-2</c:v>
                </c:pt>
                <c:pt idx="18">
                  <c:v>8.1213198080614349E-2</c:v>
                </c:pt>
                <c:pt idx="19">
                  <c:v>8.3809858393504161E-2</c:v>
                </c:pt>
                <c:pt idx="20">
                  <c:v>8.0837665369375422E-2</c:v>
                </c:pt>
                <c:pt idx="21">
                  <c:v>8.2358783984728443E-2</c:v>
                </c:pt>
                <c:pt idx="22">
                  <c:v>8.3633649522827702E-2</c:v>
                </c:pt>
                <c:pt idx="23">
                  <c:v>7.7508854662233645E-2</c:v>
                </c:pt>
                <c:pt idx="24">
                  <c:v>7.8902310321233737E-2</c:v>
                </c:pt>
                <c:pt idx="25">
                  <c:v>8.0576216936105255E-2</c:v>
                </c:pt>
                <c:pt idx="26">
                  <c:v>8.5957684677424845E-2</c:v>
                </c:pt>
                <c:pt idx="27">
                  <c:v>8.3169298521905369E-2</c:v>
                </c:pt>
                <c:pt idx="28">
                  <c:v>8.7478535513279956E-2</c:v>
                </c:pt>
                <c:pt idx="29">
                  <c:v>9.3847716007312829E-2</c:v>
                </c:pt>
                <c:pt idx="30">
                  <c:v>0.10388000714875437</c:v>
                </c:pt>
                <c:pt idx="31">
                  <c:v>0.10763467351561197</c:v>
                </c:pt>
                <c:pt idx="32">
                  <c:v>9.5787874846941928E-2</c:v>
                </c:pt>
                <c:pt idx="33">
                  <c:v>9.6317951733302223E-2</c:v>
                </c:pt>
                <c:pt idx="34">
                  <c:v>0.11026159632554264</c:v>
                </c:pt>
                <c:pt idx="35">
                  <c:v>0.11014130378227534</c:v>
                </c:pt>
                <c:pt idx="36">
                  <c:v>0.1091319899920752</c:v>
                </c:pt>
                <c:pt idx="37">
                  <c:v>9.2265343657343443E-2</c:v>
                </c:pt>
                <c:pt idx="38">
                  <c:v>9.3269056687700164E-2</c:v>
                </c:pt>
                <c:pt idx="39">
                  <c:v>9.7848834250054112E-2</c:v>
                </c:pt>
                <c:pt idx="40">
                  <c:v>8.6751455788006401E-2</c:v>
                </c:pt>
                <c:pt idx="41">
                  <c:v>8.336118070304345E-2</c:v>
                </c:pt>
                <c:pt idx="42">
                  <c:v>7.5831381927536065E-2</c:v>
                </c:pt>
                <c:pt idx="43">
                  <c:v>7.5804643136273483E-2</c:v>
                </c:pt>
                <c:pt idx="44">
                  <c:v>8.3901580325363739E-2</c:v>
                </c:pt>
                <c:pt idx="45">
                  <c:v>7.5215612000666968E-2</c:v>
                </c:pt>
                <c:pt idx="46">
                  <c:v>7.6857123098518693E-2</c:v>
                </c:pt>
                <c:pt idx="47">
                  <c:v>7.9172819557790944E-2</c:v>
                </c:pt>
                <c:pt idx="48">
                  <c:v>6.7168058388751117E-2</c:v>
                </c:pt>
                <c:pt idx="49">
                  <c:v>7.988986174072947E-2</c:v>
                </c:pt>
                <c:pt idx="50">
                  <c:v>8.7632137623320311E-2</c:v>
                </c:pt>
                <c:pt idx="51">
                  <c:v>9.4768405934203548E-2</c:v>
                </c:pt>
                <c:pt idx="52">
                  <c:v>0.11172012632940777</c:v>
                </c:pt>
                <c:pt idx="53">
                  <c:v>0.10783637828205404</c:v>
                </c:pt>
                <c:pt idx="54">
                  <c:v>0.11640000788344275</c:v>
                </c:pt>
                <c:pt idx="55">
                  <c:v>0.11782920143217042</c:v>
                </c:pt>
                <c:pt idx="56">
                  <c:v>0.12270260475189969</c:v>
                </c:pt>
                <c:pt idx="57">
                  <c:v>0.11199814109984861</c:v>
                </c:pt>
                <c:pt idx="58">
                  <c:v>0.11508468271781015</c:v>
                </c:pt>
                <c:pt idx="59">
                  <c:v>0.10263979882861565</c:v>
                </c:pt>
                <c:pt idx="60">
                  <c:v>9.880947642547451E-2</c:v>
                </c:pt>
                <c:pt idx="61">
                  <c:v>8.1971347865819832E-2</c:v>
                </c:pt>
                <c:pt idx="62">
                  <c:v>9.2288668716669561E-2</c:v>
                </c:pt>
                <c:pt idx="63">
                  <c:v>7.4426369336668269E-2</c:v>
                </c:pt>
                <c:pt idx="64">
                  <c:v>7.3362719251082648E-2</c:v>
                </c:pt>
                <c:pt idx="65">
                  <c:v>7.6732727623371161E-2</c:v>
                </c:pt>
                <c:pt idx="66">
                  <c:v>7.220119969087084E-2</c:v>
                </c:pt>
                <c:pt idx="67">
                  <c:v>8.6859669995260305E-2</c:v>
                </c:pt>
                <c:pt idx="68">
                  <c:v>9.8059988706652085E-2</c:v>
                </c:pt>
                <c:pt idx="69">
                  <c:v>9.9038804600197525E-2</c:v>
                </c:pt>
                <c:pt idx="70">
                  <c:v>0.11007049750653777</c:v>
                </c:pt>
                <c:pt idx="71">
                  <c:v>0.11785145784705212</c:v>
                </c:pt>
                <c:pt idx="72">
                  <c:v>0.11227532604900989</c:v>
                </c:pt>
                <c:pt idx="73">
                  <c:v>0.13174202977424226</c:v>
                </c:pt>
                <c:pt idx="74">
                  <c:v>0.12254310434193251</c:v>
                </c:pt>
                <c:pt idx="75">
                  <c:v>0.11536616585387613</c:v>
                </c:pt>
                <c:pt idx="76">
                  <c:v>0.10743822541922289</c:v>
                </c:pt>
                <c:pt idx="77">
                  <c:v>9.6165772305501371E-2</c:v>
                </c:pt>
                <c:pt idx="78">
                  <c:v>7.9722184105690902E-2</c:v>
                </c:pt>
                <c:pt idx="79">
                  <c:v>7.0122006861800951E-2</c:v>
                </c:pt>
                <c:pt idx="80">
                  <c:v>5.5513793177834718E-2</c:v>
                </c:pt>
                <c:pt idx="81">
                  <c:v>7.7111684190384749E-2</c:v>
                </c:pt>
                <c:pt idx="82">
                  <c:v>8.3223782610224686E-2</c:v>
                </c:pt>
                <c:pt idx="83">
                  <c:v>7.8317696840185927E-2</c:v>
                </c:pt>
                <c:pt idx="84">
                  <c:v>7.4211992107721711E-2</c:v>
                </c:pt>
                <c:pt idx="85">
                  <c:v>9.1970804542744852E-2</c:v>
                </c:pt>
                <c:pt idx="86">
                  <c:v>8.9057161601342291E-2</c:v>
                </c:pt>
                <c:pt idx="87">
                  <c:v>8.7209922150576005E-2</c:v>
                </c:pt>
                <c:pt idx="88">
                  <c:v>7.1499326667066029E-2</c:v>
                </c:pt>
                <c:pt idx="89">
                  <c:v>7.1881917192022859E-2</c:v>
                </c:pt>
                <c:pt idx="90">
                  <c:v>7.8903040165752572E-2</c:v>
                </c:pt>
                <c:pt idx="91">
                  <c:v>8.4622999042246086E-2</c:v>
                </c:pt>
                <c:pt idx="92">
                  <c:v>8.355957127878158E-2</c:v>
                </c:pt>
                <c:pt idx="93">
                  <c:v>8.9476541516929839E-2</c:v>
                </c:pt>
                <c:pt idx="94">
                  <c:v>0.10336161513942232</c:v>
                </c:pt>
                <c:pt idx="95">
                  <c:v>9.6358998998514855E-2</c:v>
                </c:pt>
                <c:pt idx="96">
                  <c:v>0.10536698596699154</c:v>
                </c:pt>
                <c:pt idx="97">
                  <c:v>0.10396410280342058</c:v>
                </c:pt>
                <c:pt idx="98">
                  <c:v>0.11262839537913305</c:v>
                </c:pt>
                <c:pt idx="99">
                  <c:v>0.11155591186434113</c:v>
                </c:pt>
                <c:pt idx="100">
                  <c:v>0.13038013726820155</c:v>
                </c:pt>
                <c:pt idx="101">
                  <c:v>0.12325426649963608</c:v>
                </c:pt>
                <c:pt idx="102">
                  <c:v>0.13714933986076461</c:v>
                </c:pt>
                <c:pt idx="103">
                  <c:v>0.14000871558522626</c:v>
                </c:pt>
                <c:pt idx="104">
                  <c:v>0.14146043000236103</c:v>
                </c:pt>
                <c:pt idx="105">
                  <c:v>0.14705858790006851</c:v>
                </c:pt>
                <c:pt idx="106">
                  <c:v>0.1416500391518605</c:v>
                </c:pt>
                <c:pt idx="107">
                  <c:v>0.11740672629178812</c:v>
                </c:pt>
                <c:pt idx="108">
                  <c:v>0.11207520364360279</c:v>
                </c:pt>
                <c:pt idx="109">
                  <c:v>0.11316996829670233</c:v>
                </c:pt>
                <c:pt idx="110">
                  <c:v>0.10714093219927445</c:v>
                </c:pt>
                <c:pt idx="111">
                  <c:v>0.12718506903164312</c:v>
                </c:pt>
                <c:pt idx="112">
                  <c:v>0.10971774142057854</c:v>
                </c:pt>
                <c:pt idx="113">
                  <c:v>0.1192112732313699</c:v>
                </c:pt>
                <c:pt idx="114">
                  <c:v>0.14862364691770999</c:v>
                </c:pt>
                <c:pt idx="115">
                  <c:v>0.14752068846904959</c:v>
                </c:pt>
                <c:pt idx="116">
                  <c:v>0.13209035411083242</c:v>
                </c:pt>
                <c:pt idx="117">
                  <c:v>0.12136523485319482</c:v>
                </c:pt>
                <c:pt idx="118">
                  <c:v>0.10178889694327255</c:v>
                </c:pt>
                <c:pt idx="119">
                  <c:v>0.10412969303844369</c:v>
                </c:pt>
                <c:pt idx="120">
                  <c:v>0.10195963336932887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C9-440F-A5BE-0661E6648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8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Data'!$T$5:$T$125</c:f>
              <c:numCache>
                <c:formatCode>0.0%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5-45A4-A51C-9B6A8B09FDF9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Proportion Under 25 - 7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Data'!$U$5:$U$125</c:f>
              <c:numCache>
                <c:formatCode>0.0%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5-45A4-A51C-9B6A8B09F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Data'!$AD$4</c:f>
              <c:strCache>
                <c:ptCount val="1"/>
                <c:pt idx="0">
                  <c:v>Average Premium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Data'!$AD$5:$AD$125</c:f>
              <c:numCache>
                <c:formatCode>0.0%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B-40CA-87B2-0FD2A27A8393}"/>
            </c:ext>
          </c:extLst>
        </c:ser>
        <c:ser>
          <c:idx val="1"/>
          <c:order val="1"/>
          <c:tx>
            <c:strRef>
              <c:f>'Averages Graph Data'!$AE$4</c:f>
              <c:strCache>
                <c:ptCount val="1"/>
                <c:pt idx="0">
                  <c:v>Average Premium Proportion Under 25 - 7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Data'!$AE$5:$AE$125</c:f>
              <c:numCache>
                <c:formatCode>0.0%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B-40CA-87B2-0FD2A27A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Data'!$AH$4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Data'!$AH$5:$AH$125</c:f>
              <c:numCache>
                <c:formatCode>#,##0</c:formatCode>
                <c:ptCount val="121"/>
                <c:pt idx="0">
                  <c:v>7248.0444444444438</c:v>
                </c:pt>
                <c:pt idx="1">
                  <c:v>7204.0114942528735</c:v>
                </c:pt>
                <c:pt idx="2">
                  <c:v>7003.649635036496</c:v>
                </c:pt>
                <c:pt idx="3">
                  <c:v>7354.7168141592983</c:v>
                </c:pt>
                <c:pt idx="4">
                  <c:v>6938.0082644628164</c:v>
                </c:pt>
                <c:pt idx="5">
                  <c:v>7220.9302325581384</c:v>
                </c:pt>
                <c:pt idx="6">
                  <c:v>7501.1920000000055</c:v>
                </c:pt>
                <c:pt idx="7">
                  <c:v>7381.0993377483437</c:v>
                </c:pt>
                <c:pt idx="8">
                  <c:v>7375.3886010362703</c:v>
                </c:pt>
                <c:pt idx="9">
                  <c:v>7524</c:v>
                </c:pt>
                <c:pt idx="10">
                  <c:v>7149.9916666666722</c:v>
                </c:pt>
                <c:pt idx="11">
                  <c:v>7584.5219780219668</c:v>
                </c:pt>
                <c:pt idx="12">
                  <c:v>8025.6418918918916</c:v>
                </c:pt>
                <c:pt idx="13">
                  <c:v>7880.8157894736632</c:v>
                </c:pt>
                <c:pt idx="14">
                  <c:v>7209.3713235294017</c:v>
                </c:pt>
                <c:pt idx="15">
                  <c:v>7225.6097560975622</c:v>
                </c:pt>
                <c:pt idx="16">
                  <c:v>7401.9084967320259</c:v>
                </c:pt>
                <c:pt idx="17">
                  <c:v>7394.1185185185177</c:v>
                </c:pt>
                <c:pt idx="18">
                  <c:v>7092.7258064516191</c:v>
                </c:pt>
                <c:pt idx="19">
                  <c:v>7588.6524822695037</c:v>
                </c:pt>
                <c:pt idx="20">
                  <c:v>7472.3076923076915</c:v>
                </c:pt>
                <c:pt idx="21">
                  <c:v>7026.6428571428632</c:v>
                </c:pt>
                <c:pt idx="22">
                  <c:v>7243.9189189189183</c:v>
                </c:pt>
                <c:pt idx="23">
                  <c:v>6871.1595092024536</c:v>
                </c:pt>
                <c:pt idx="24">
                  <c:v>7341.7647058823604</c:v>
                </c:pt>
                <c:pt idx="25">
                  <c:v>6813.9387755102052</c:v>
                </c:pt>
                <c:pt idx="26">
                  <c:v>6811.7401574803207</c:v>
                </c:pt>
                <c:pt idx="27">
                  <c:v>7360.8000000000056</c:v>
                </c:pt>
                <c:pt idx="28">
                  <c:v>7238.7828947368425</c:v>
                </c:pt>
                <c:pt idx="29">
                  <c:v>7687.9699248120305</c:v>
                </c:pt>
                <c:pt idx="30">
                  <c:v>7177.4247787610684</c:v>
                </c:pt>
                <c:pt idx="31">
                  <c:v>7412.2105263157964</c:v>
                </c:pt>
                <c:pt idx="32">
                  <c:v>7141.4552845528515</c:v>
                </c:pt>
                <c:pt idx="33">
                  <c:v>7179.5620437956195</c:v>
                </c:pt>
                <c:pt idx="34">
                  <c:v>7251.3070175438661</c:v>
                </c:pt>
                <c:pt idx="35">
                  <c:v>7638.8345323741005</c:v>
                </c:pt>
                <c:pt idx="36">
                  <c:v>6908.8795180722891</c:v>
                </c:pt>
                <c:pt idx="37">
                  <c:v>6949.3197278911575</c:v>
                </c:pt>
                <c:pt idx="38">
                  <c:v>7283.2167832167834</c:v>
                </c:pt>
                <c:pt idx="39">
                  <c:v>7175.9689922480611</c:v>
                </c:pt>
                <c:pt idx="40">
                  <c:v>7030.1587301587297</c:v>
                </c:pt>
                <c:pt idx="41">
                  <c:v>7318.2481751824816</c:v>
                </c:pt>
                <c:pt idx="42">
                  <c:v>7577.2727272727352</c:v>
                </c:pt>
                <c:pt idx="43">
                  <c:v>7336.7704081632864</c:v>
                </c:pt>
                <c:pt idx="44">
                  <c:v>7577.8380281690152</c:v>
                </c:pt>
                <c:pt idx="45">
                  <c:v>7348.0245098039313</c:v>
                </c:pt>
                <c:pt idx="46">
                  <c:v>7579.6466666666665</c:v>
                </c:pt>
                <c:pt idx="47">
                  <c:v>7028.1456310679678</c:v>
                </c:pt>
                <c:pt idx="48">
                  <c:v>7418.1965811965874</c:v>
                </c:pt>
                <c:pt idx="49">
                  <c:v>7455.1323529411766</c:v>
                </c:pt>
                <c:pt idx="50">
                  <c:v>7486.3082706766909</c:v>
                </c:pt>
                <c:pt idx="51">
                  <c:v>7337.7260273972588</c:v>
                </c:pt>
                <c:pt idx="52">
                  <c:v>7217.7777777777865</c:v>
                </c:pt>
                <c:pt idx="53">
                  <c:v>6685.9090909090974</c:v>
                </c:pt>
                <c:pt idx="54">
                  <c:v>6803.9999999999991</c:v>
                </c:pt>
                <c:pt idx="55">
                  <c:v>8111.598214285722</c:v>
                </c:pt>
                <c:pt idx="56">
                  <c:v>7253.6640625</c:v>
                </c:pt>
                <c:pt idx="57">
                  <c:v>7005.4962406015029</c:v>
                </c:pt>
                <c:pt idx="58">
                  <c:v>7637.2881355932204</c:v>
                </c:pt>
                <c:pt idx="59">
                  <c:v>7031.4259259259325</c:v>
                </c:pt>
                <c:pt idx="60">
                  <c:v>6997.3728813559374</c:v>
                </c:pt>
                <c:pt idx="61">
                  <c:v>7244.0555555555629</c:v>
                </c:pt>
                <c:pt idx="62">
                  <c:v>7122.9508196721372</c:v>
                </c:pt>
                <c:pt idx="63">
                  <c:v>6985.4545454545514</c:v>
                </c:pt>
                <c:pt idx="64">
                  <c:v>7307.4645669291349</c:v>
                </c:pt>
                <c:pt idx="65">
                  <c:v>7058.275000000006</c:v>
                </c:pt>
                <c:pt idx="66">
                  <c:v>6386.2826086956602</c:v>
                </c:pt>
                <c:pt idx="67">
                  <c:v>6770.8333333333394</c:v>
                </c:pt>
                <c:pt idx="68">
                  <c:v>7322.2695652173979</c:v>
                </c:pt>
                <c:pt idx="69">
                  <c:v>7197.80303030303</c:v>
                </c:pt>
                <c:pt idx="70">
                  <c:v>6672.7521367521431</c:v>
                </c:pt>
                <c:pt idx="71">
                  <c:v>6875.8169934640528</c:v>
                </c:pt>
                <c:pt idx="72">
                  <c:v>7127.4247787610684</c:v>
                </c:pt>
                <c:pt idx="73">
                  <c:v>7198.1132075471769</c:v>
                </c:pt>
                <c:pt idx="74">
                  <c:v>6689.1460674157297</c:v>
                </c:pt>
                <c:pt idx="75">
                  <c:v>6651.7841409691237</c:v>
                </c:pt>
                <c:pt idx="76">
                  <c:v>6872.9639639639699</c:v>
                </c:pt>
                <c:pt idx="77">
                  <c:v>7267.889908256886</c:v>
                </c:pt>
                <c:pt idx="78">
                  <c:v>6805.62937062937</c:v>
                </c:pt>
                <c:pt idx="79">
                  <c:v>6886.6197183098593</c:v>
                </c:pt>
                <c:pt idx="80">
                  <c:v>6831.7798165137674</c:v>
                </c:pt>
                <c:pt idx="81">
                  <c:v>6559.075757575758</c:v>
                </c:pt>
                <c:pt idx="82">
                  <c:v>7265.3846153846216</c:v>
                </c:pt>
                <c:pt idx="83">
                  <c:v>6794.9800000000068</c:v>
                </c:pt>
                <c:pt idx="84">
                  <c:v>6188.5163934426282</c:v>
                </c:pt>
                <c:pt idx="85">
                  <c:v>6543.7956204379561</c:v>
                </c:pt>
                <c:pt idx="86">
                  <c:v>7048.4536082474306</c:v>
                </c:pt>
                <c:pt idx="87">
                  <c:v>6596.7282608695732</c:v>
                </c:pt>
                <c:pt idx="88">
                  <c:v>6898.3064516129034</c:v>
                </c:pt>
                <c:pt idx="89">
                  <c:v>6644.8000000000056</c:v>
                </c:pt>
                <c:pt idx="90">
                  <c:v>7232.1875000000073</c:v>
                </c:pt>
                <c:pt idx="91">
                  <c:v>6602.2758620689729</c:v>
                </c:pt>
                <c:pt idx="92">
                  <c:v>6962.9833333333336</c:v>
                </c:pt>
                <c:pt idx="93">
                  <c:v>7002.3139534883803</c:v>
                </c:pt>
                <c:pt idx="94">
                  <c:v>7281.8181818181911</c:v>
                </c:pt>
                <c:pt idx="95">
                  <c:v>6920.2812500000073</c:v>
                </c:pt>
                <c:pt idx="96">
                  <c:v>6605.1724137931096</c:v>
                </c:pt>
                <c:pt idx="97">
                  <c:v>6744.7812500000073</c:v>
                </c:pt>
                <c:pt idx="98">
                  <c:v>6478.3898305084804</c:v>
                </c:pt>
                <c:pt idx="99">
                  <c:v>6551.3428571428576</c:v>
                </c:pt>
                <c:pt idx="100">
                  <c:v>6648.6052631579014</c:v>
                </c:pt>
                <c:pt idx="101">
                  <c:v>7379.7468354430475</c:v>
                </c:pt>
                <c:pt idx="102">
                  <c:v>6380.1157024793447</c:v>
                </c:pt>
                <c:pt idx="103">
                  <c:v>6840.4526315789544</c:v>
                </c:pt>
                <c:pt idx="104">
                  <c:v>6488.4444444444516</c:v>
                </c:pt>
                <c:pt idx="105">
                  <c:v>7063.3333333333394</c:v>
                </c:pt>
                <c:pt idx="106">
                  <c:v>6676.4423076923076</c:v>
                </c:pt>
                <c:pt idx="107">
                  <c:v>7463.5164835164915</c:v>
                </c:pt>
                <c:pt idx="108">
                  <c:v>6244.1428571428651</c:v>
                </c:pt>
                <c:pt idx="109">
                  <c:v>6501.8224299065487</c:v>
                </c:pt>
                <c:pt idx="110">
                  <c:v>6925.9259259259352</c:v>
                </c:pt>
                <c:pt idx="111">
                  <c:v>6336.9178082191866</c:v>
                </c:pt>
                <c:pt idx="112">
                  <c:v>6963.6363636363731</c:v>
                </c:pt>
                <c:pt idx="113">
                  <c:v>6927.7232142857201</c:v>
                </c:pt>
                <c:pt idx="114">
                  <c:v>7063.4468085106473</c:v>
                </c:pt>
                <c:pt idx="115">
                  <c:v>7244.5652173913131</c:v>
                </c:pt>
                <c:pt idx="116">
                  <c:v>6673.9495798319394</c:v>
                </c:pt>
                <c:pt idx="117">
                  <c:v>7168.5714285714348</c:v>
                </c:pt>
                <c:pt idx="118">
                  <c:v>6992.3913043478333</c:v>
                </c:pt>
                <c:pt idx="119">
                  <c:v>6998.6310679611734</c:v>
                </c:pt>
                <c:pt idx="120">
                  <c:v>6889.9057971014499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0-4787-93FF-23335A5A653A}"/>
            </c:ext>
          </c:extLst>
        </c:ser>
        <c:ser>
          <c:idx val="1"/>
          <c:order val="1"/>
          <c:tx>
            <c:strRef>
              <c:f>'Averages Graph Data'!$AI$4</c:f>
              <c:strCache>
                <c:ptCount val="1"/>
                <c:pt idx="0">
                  <c:v>Average Mileage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Data'!$AI$5:$AI$125</c:f>
              <c:numCache>
                <c:formatCode>#,##0</c:formatCode>
                <c:ptCount val="121"/>
                <c:pt idx="6">
                  <c:v>7210.078983559154</c:v>
                </c:pt>
                <c:pt idx="7">
                  <c:v>7229.0868254597099</c:v>
                </c:pt>
                <c:pt idx="8">
                  <c:v>7253.5692692859093</c:v>
                </c:pt>
                <c:pt idx="9">
                  <c:v>7327.9050357092683</c:v>
                </c:pt>
                <c:pt idx="10">
                  <c:v>7298.6585860674631</c:v>
                </c:pt>
                <c:pt idx="11">
                  <c:v>7391.0176880044846</c:v>
                </c:pt>
                <c:pt idx="12">
                  <c:v>7505.9764964807355</c:v>
                </c:pt>
                <c:pt idx="13">
                  <c:v>7560.2084664055446</c:v>
                </c:pt>
                <c:pt idx="14">
                  <c:v>7535.6758929456946</c:v>
                </c:pt>
                <c:pt idx="15">
                  <c:v>7514.2789150973094</c:v>
                </c:pt>
                <c:pt idx="16">
                  <c:v>7496.8372717733128</c:v>
                </c:pt>
                <c:pt idx="17">
                  <c:v>7531.7125363235755</c:v>
                </c:pt>
                <c:pt idx="18">
                  <c:v>7461.4559403849544</c:v>
                </c:pt>
                <c:pt idx="19">
                  <c:v>7399.0288818674717</c:v>
                </c:pt>
                <c:pt idx="20">
                  <c:v>7340.6705822723325</c:v>
                </c:pt>
                <c:pt idx="21">
                  <c:v>7314.5665156456826</c:v>
                </c:pt>
                <c:pt idx="22">
                  <c:v>7317.1821103344482</c:v>
                </c:pt>
                <c:pt idx="23">
                  <c:v>7241.360826401652</c:v>
                </c:pt>
                <c:pt idx="24">
                  <c:v>7233.8817103107722</c:v>
                </c:pt>
                <c:pt idx="25">
                  <c:v>7194.0549916048558</c:v>
                </c:pt>
                <c:pt idx="26">
                  <c:v>7083.0675166349738</c:v>
                </c:pt>
                <c:pt idx="27">
                  <c:v>7067.1378463053043</c:v>
                </c:pt>
                <c:pt idx="28">
                  <c:v>7097.4435659615856</c:v>
                </c:pt>
                <c:pt idx="29">
                  <c:v>7160.8794239463168</c:v>
                </c:pt>
                <c:pt idx="30">
                  <c:v>7204.6316053118335</c:v>
                </c:pt>
                <c:pt idx="31">
                  <c:v>7214.6952939451803</c:v>
                </c:pt>
                <c:pt idx="32">
                  <c:v>7261.4833666655595</c:v>
                </c:pt>
                <c:pt idx="33">
                  <c:v>7314.0293504248884</c:v>
                </c:pt>
                <c:pt idx="34">
                  <c:v>7298.3874957882963</c:v>
                </c:pt>
                <c:pt idx="35">
                  <c:v>7355.5377297364766</c:v>
                </c:pt>
                <c:pt idx="36">
                  <c:v>7244.2391002022277</c:v>
                </c:pt>
                <c:pt idx="37">
                  <c:v>7211.6526643636689</c:v>
                </c:pt>
                <c:pt idx="38">
                  <c:v>7193.2249867780947</c:v>
                </c:pt>
                <c:pt idx="39">
                  <c:v>7198.1555164488391</c:v>
                </c:pt>
                <c:pt idx="40">
                  <c:v>7176.8121859292833</c:v>
                </c:pt>
                <c:pt idx="41">
                  <c:v>7186.3752084490861</c:v>
                </c:pt>
                <c:pt idx="42">
                  <c:v>7177.5806648631769</c:v>
                </c:pt>
                <c:pt idx="43">
                  <c:v>7238.7079348761763</c:v>
                </c:pt>
                <c:pt idx="44">
                  <c:v>7328.4962634872982</c:v>
                </c:pt>
                <c:pt idx="45">
                  <c:v>7337.7545101426058</c:v>
                </c:pt>
                <c:pt idx="46">
                  <c:v>7395.4227493452636</c:v>
                </c:pt>
                <c:pt idx="47">
                  <c:v>7395.1351637608686</c:v>
                </c:pt>
                <c:pt idx="48">
                  <c:v>7409.4135074771693</c:v>
                </c:pt>
                <c:pt idx="49">
                  <c:v>7391.9648825726608</c:v>
                </c:pt>
                <c:pt idx="50">
                  <c:v>7413.3274343602907</c:v>
                </c:pt>
                <c:pt idx="51">
                  <c:v>7379.0257199643247</c:v>
                </c:pt>
                <c:pt idx="52">
                  <c:v>7360.41904396059</c:v>
                </c:pt>
                <c:pt idx="53">
                  <c:v>7232.7422474237956</c:v>
                </c:pt>
                <c:pt idx="54">
                  <c:v>7200.7214429855139</c:v>
                </c:pt>
                <c:pt idx="55">
                  <c:v>7299.7788191411046</c:v>
                </c:pt>
                <c:pt idx="56">
                  <c:v>7270.9976347923657</c:v>
                </c:pt>
                <c:pt idx="57">
                  <c:v>7202.3102019244816</c:v>
                </c:pt>
                <c:pt idx="58">
                  <c:v>7245.1047888096191</c:v>
                </c:pt>
                <c:pt idx="59">
                  <c:v>7218.4830956879241</c:v>
                </c:pt>
                <c:pt idx="60">
                  <c:v>7262.9779228946163</c:v>
                </c:pt>
                <c:pt idx="61">
                  <c:v>7325.8430022596967</c:v>
                </c:pt>
                <c:pt idx="62">
                  <c:v>7184.6076601720415</c:v>
                </c:pt>
                <c:pt idx="63">
                  <c:v>7146.2920148798348</c:v>
                </c:pt>
                <c:pt idx="64">
                  <c:v>7189.4303472123529</c:v>
                </c:pt>
                <c:pt idx="65">
                  <c:v>7106.7141849847521</c:v>
                </c:pt>
                <c:pt idx="66">
                  <c:v>7014.5508539518569</c:v>
                </c:pt>
                <c:pt idx="67">
                  <c:v>6982.1880613772</c:v>
                </c:pt>
                <c:pt idx="68">
                  <c:v>6993.3614913288893</c:v>
                </c:pt>
                <c:pt idx="69">
                  <c:v>7004.054664276161</c:v>
                </c:pt>
                <c:pt idx="70">
                  <c:v>6959.3828916043867</c:v>
                </c:pt>
                <c:pt idx="71">
                  <c:v>6897.7189525379463</c:v>
                </c:pt>
                <c:pt idx="72">
                  <c:v>6907.5974923609547</c:v>
                </c:pt>
                <c:pt idx="73">
                  <c:v>7023.5732921968865</c:v>
                </c:pt>
                <c:pt idx="74">
                  <c:v>7011.9036827800855</c:v>
                </c:pt>
                <c:pt idx="75">
                  <c:v>6916.1200507446183</c:v>
                </c:pt>
                <c:pt idx="76">
                  <c:v>6869.7144698390384</c:v>
                </c:pt>
                <c:pt idx="77">
                  <c:v>6954.7341514825739</c:v>
                </c:pt>
                <c:pt idx="78">
                  <c:v>6944.7073482204751</c:v>
                </c:pt>
                <c:pt idx="79">
                  <c:v>6910.3066252988747</c:v>
                </c:pt>
                <c:pt idx="80">
                  <c:v>6857.973283722672</c:v>
                </c:pt>
                <c:pt idx="81">
                  <c:v>6839.39181088839</c:v>
                </c:pt>
                <c:pt idx="82">
                  <c:v>6927.0490215191767</c:v>
                </c:pt>
                <c:pt idx="83">
                  <c:v>6915.9084552386112</c:v>
                </c:pt>
                <c:pt idx="84">
                  <c:v>6761.7122388365733</c:v>
                </c:pt>
                <c:pt idx="85">
                  <c:v>6724.3074173806581</c:v>
                </c:pt>
                <c:pt idx="86">
                  <c:v>6747.4265445145957</c:v>
                </c:pt>
                <c:pt idx="87">
                  <c:v>6713.8477508511396</c:v>
                </c:pt>
                <c:pt idx="88">
                  <c:v>6762.3092785707313</c:v>
                </c:pt>
                <c:pt idx="89">
                  <c:v>6673.6543335157849</c:v>
                </c:pt>
                <c:pt idx="90">
                  <c:v>6736.1125478015001</c:v>
                </c:pt>
                <c:pt idx="91">
                  <c:v>6795.2210433195496</c:v>
                </c:pt>
                <c:pt idx="92">
                  <c:v>6855.1050023046037</c:v>
                </c:pt>
                <c:pt idx="93">
                  <c:v>6848.5136230533117</c:v>
                </c:pt>
                <c:pt idx="94">
                  <c:v>6946.3836117602559</c:v>
                </c:pt>
                <c:pt idx="95">
                  <c:v>6949.5228686726996</c:v>
                </c:pt>
                <c:pt idx="96">
                  <c:v>6943.8617849288576</c:v>
                </c:pt>
                <c:pt idx="97">
                  <c:v>6874.232320643142</c:v>
                </c:pt>
                <c:pt idx="98">
                  <c:v>6856.5343161345018</c:v>
                </c:pt>
                <c:pt idx="99">
                  <c:v>6797.7285338215761</c:v>
                </c:pt>
                <c:pt idx="100">
                  <c:v>6747.1987209172221</c:v>
                </c:pt>
                <c:pt idx="101">
                  <c:v>6761.1885285779153</c:v>
                </c:pt>
                <c:pt idx="102">
                  <c:v>6684.0220217892493</c:v>
                </c:pt>
                <c:pt idx="103">
                  <c:v>6717.6334814729416</c:v>
                </c:pt>
                <c:pt idx="104">
                  <c:v>6681.0139378221484</c:v>
                </c:pt>
                <c:pt idx="105">
                  <c:v>6764.5772953685564</c:v>
                </c:pt>
                <c:pt idx="106">
                  <c:v>6782.4486454470489</c:v>
                </c:pt>
                <c:pt idx="107">
                  <c:v>6898.8645340697049</c:v>
                </c:pt>
                <c:pt idx="108">
                  <c:v>6736.6353943125359</c:v>
                </c:pt>
                <c:pt idx="109">
                  <c:v>6754.0220696592796</c:v>
                </c:pt>
                <c:pt idx="110">
                  <c:v>6766.2325402802762</c:v>
                </c:pt>
                <c:pt idx="111">
                  <c:v>6744.5858779623823</c:v>
                </c:pt>
                <c:pt idx="112">
                  <c:v>6730.3434537199582</c:v>
                </c:pt>
                <c:pt idx="113">
                  <c:v>6766.2407260904456</c:v>
                </c:pt>
                <c:pt idx="114">
                  <c:v>6709.0879153753249</c:v>
                </c:pt>
                <c:pt idx="115">
                  <c:v>6852.0053954108171</c:v>
                </c:pt>
                <c:pt idx="116">
                  <c:v>6876.5949882573022</c:v>
                </c:pt>
                <c:pt idx="117">
                  <c:v>6911.2586314923738</c:v>
                </c:pt>
                <c:pt idx="118">
                  <c:v>7004.8977023678945</c:v>
                </c:pt>
                <c:pt idx="119">
                  <c:v>7009.8969458428646</c:v>
                </c:pt>
                <c:pt idx="120">
                  <c:v>7004.4944576736834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F0-4787-93FF-23335A5A6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Mileage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Data'!$AJ$5:$AJ$125</c:f>
              <c:numCache>
                <c:formatCode>#,##0</c:formatCode>
                <c:ptCount val="121"/>
                <c:pt idx="0">
                  <c:v>6062.5000000000009</c:v>
                </c:pt>
                <c:pt idx="1">
                  <c:v>7838.2352941176468</c:v>
                </c:pt>
                <c:pt idx="2">
                  <c:v>7466.6666666666661</c:v>
                </c:pt>
                <c:pt idx="3">
                  <c:v>7653.8461538461543</c:v>
                </c:pt>
                <c:pt idx="4">
                  <c:v>6729.166666666667</c:v>
                </c:pt>
                <c:pt idx="5">
                  <c:v>8285.7142857142844</c:v>
                </c:pt>
                <c:pt idx="6">
                  <c:v>7517.8571428571422</c:v>
                </c:pt>
                <c:pt idx="7">
                  <c:v>7550.0000000000009</c:v>
                </c:pt>
                <c:pt idx="8">
                  <c:v>7392.8571428571431</c:v>
                </c:pt>
                <c:pt idx="9">
                  <c:v>6934.782608695652</c:v>
                </c:pt>
                <c:pt idx="10">
                  <c:v>7485.6857142857152</c:v>
                </c:pt>
                <c:pt idx="11">
                  <c:v>7589.9999999999991</c:v>
                </c:pt>
                <c:pt idx="12">
                  <c:v>8392.8571428571431</c:v>
                </c:pt>
                <c:pt idx="13">
                  <c:v>7442.8285714285721</c:v>
                </c:pt>
                <c:pt idx="14">
                  <c:v>7097.9729729729825</c:v>
                </c:pt>
                <c:pt idx="15">
                  <c:v>6732.1428571428569</c:v>
                </c:pt>
                <c:pt idx="16">
                  <c:v>8212.121212121212</c:v>
                </c:pt>
                <c:pt idx="17">
                  <c:v>7605.9393939393931</c:v>
                </c:pt>
                <c:pt idx="18">
                  <c:v>6306.21875</c:v>
                </c:pt>
                <c:pt idx="19">
                  <c:v>7839.2857142857138</c:v>
                </c:pt>
                <c:pt idx="20">
                  <c:v>7535.7142857142853</c:v>
                </c:pt>
                <c:pt idx="21">
                  <c:v>7631.5789473684208</c:v>
                </c:pt>
                <c:pt idx="22">
                  <c:v>7266.6666666666661</c:v>
                </c:pt>
                <c:pt idx="23">
                  <c:v>7027.75</c:v>
                </c:pt>
                <c:pt idx="24">
                  <c:v>7145.1612903225805</c:v>
                </c:pt>
                <c:pt idx="25">
                  <c:v>6564</c:v>
                </c:pt>
                <c:pt idx="26">
                  <c:v>7046.84375</c:v>
                </c:pt>
                <c:pt idx="27">
                  <c:v>8007.4074074074069</c:v>
                </c:pt>
                <c:pt idx="28">
                  <c:v>7638.7499999999991</c:v>
                </c:pt>
                <c:pt idx="29">
                  <c:v>8233.3333333333321</c:v>
                </c:pt>
                <c:pt idx="30">
                  <c:v>7461.3636363636369</c:v>
                </c:pt>
                <c:pt idx="31">
                  <c:v>7880.7499999999991</c:v>
                </c:pt>
                <c:pt idx="32">
                  <c:v>6714.2857142857147</c:v>
                </c:pt>
                <c:pt idx="33">
                  <c:v>7449.9999999999991</c:v>
                </c:pt>
                <c:pt idx="34">
                  <c:v>7103.4482758620697</c:v>
                </c:pt>
                <c:pt idx="35">
                  <c:v>7446.3928571428569</c:v>
                </c:pt>
                <c:pt idx="36">
                  <c:v>7140.625</c:v>
                </c:pt>
                <c:pt idx="37">
                  <c:v>7162.5000000000009</c:v>
                </c:pt>
                <c:pt idx="38">
                  <c:v>7174.3589743589746</c:v>
                </c:pt>
                <c:pt idx="39">
                  <c:v>7214.2857142857147</c:v>
                </c:pt>
                <c:pt idx="40">
                  <c:v>7650.0000000000009</c:v>
                </c:pt>
                <c:pt idx="41">
                  <c:v>7537.0370370370383</c:v>
                </c:pt>
                <c:pt idx="42">
                  <c:v>7409.0909090909099</c:v>
                </c:pt>
                <c:pt idx="43">
                  <c:v>6429.5</c:v>
                </c:pt>
                <c:pt idx="44">
                  <c:v>7851.3513513513508</c:v>
                </c:pt>
                <c:pt idx="45">
                  <c:v>7329.7872340425538</c:v>
                </c:pt>
                <c:pt idx="46">
                  <c:v>6703.7037037037044</c:v>
                </c:pt>
                <c:pt idx="47">
                  <c:v>6573.6315789473683</c:v>
                </c:pt>
                <c:pt idx="48">
                  <c:v>6923.0769230769238</c:v>
                </c:pt>
                <c:pt idx="49">
                  <c:v>8535.7142857142844</c:v>
                </c:pt>
                <c:pt idx="50">
                  <c:v>8050.0000000000009</c:v>
                </c:pt>
                <c:pt idx="51">
                  <c:v>8049.9666666666662</c:v>
                </c:pt>
                <c:pt idx="52">
                  <c:v>6421.0526315789475</c:v>
                </c:pt>
                <c:pt idx="53">
                  <c:v>7576.9230769230771</c:v>
                </c:pt>
                <c:pt idx="54">
                  <c:v>7242.8571428571431</c:v>
                </c:pt>
                <c:pt idx="55">
                  <c:v>9769.2307692307695</c:v>
                </c:pt>
                <c:pt idx="56">
                  <c:v>6747.7222222222217</c:v>
                </c:pt>
                <c:pt idx="57">
                  <c:v>7111.1111111111104</c:v>
                </c:pt>
                <c:pt idx="58">
                  <c:v>5718.7500000000009</c:v>
                </c:pt>
                <c:pt idx="59">
                  <c:v>7027.7777777777774</c:v>
                </c:pt>
                <c:pt idx="60">
                  <c:v>6878.260869565217</c:v>
                </c:pt>
                <c:pt idx="61">
                  <c:v>6866.666666666667</c:v>
                </c:pt>
                <c:pt idx="62">
                  <c:v>6906.25</c:v>
                </c:pt>
                <c:pt idx="63">
                  <c:v>7453.125</c:v>
                </c:pt>
                <c:pt idx="64">
                  <c:v>7863.636363636364</c:v>
                </c:pt>
                <c:pt idx="65">
                  <c:v>7446.4285714285716</c:v>
                </c:pt>
                <c:pt idx="66">
                  <c:v>6571.217391304348</c:v>
                </c:pt>
                <c:pt idx="67">
                  <c:v>7673.913043478261</c:v>
                </c:pt>
                <c:pt idx="68">
                  <c:v>8135.2272727272739</c:v>
                </c:pt>
                <c:pt idx="69">
                  <c:v>6699.9615384615381</c:v>
                </c:pt>
                <c:pt idx="70">
                  <c:v>7446.333333333333</c:v>
                </c:pt>
                <c:pt idx="71">
                  <c:v>7288.461538461539</c:v>
                </c:pt>
                <c:pt idx="72">
                  <c:v>7605.5</c:v>
                </c:pt>
                <c:pt idx="73">
                  <c:v>7434.782608695652</c:v>
                </c:pt>
                <c:pt idx="74">
                  <c:v>6805.5999999999995</c:v>
                </c:pt>
                <c:pt idx="75">
                  <c:v>6792.7021276595742</c:v>
                </c:pt>
                <c:pt idx="76">
                  <c:v>7033.3333333333321</c:v>
                </c:pt>
                <c:pt idx="77">
                  <c:v>7711.7647058823532</c:v>
                </c:pt>
                <c:pt idx="78">
                  <c:v>7160.5945945945941</c:v>
                </c:pt>
                <c:pt idx="79">
                  <c:v>6733.333333333333</c:v>
                </c:pt>
                <c:pt idx="80">
                  <c:v>6260</c:v>
                </c:pt>
                <c:pt idx="81">
                  <c:v>6689.5806451612898</c:v>
                </c:pt>
                <c:pt idx="82">
                  <c:v>7787.878787878788</c:v>
                </c:pt>
                <c:pt idx="83">
                  <c:v>6954.545454545455</c:v>
                </c:pt>
                <c:pt idx="84">
                  <c:v>6666.666666666667</c:v>
                </c:pt>
                <c:pt idx="85">
                  <c:v>6634.6153846153848</c:v>
                </c:pt>
                <c:pt idx="86">
                  <c:v>7444.4444444444453</c:v>
                </c:pt>
                <c:pt idx="87">
                  <c:v>6227.2727272727279</c:v>
                </c:pt>
                <c:pt idx="88">
                  <c:v>5944.4444444444434</c:v>
                </c:pt>
                <c:pt idx="89">
                  <c:v>6360</c:v>
                </c:pt>
                <c:pt idx="90">
                  <c:v>9096.1538461538457</c:v>
                </c:pt>
                <c:pt idx="91">
                  <c:v>6825.0000000000009</c:v>
                </c:pt>
                <c:pt idx="92">
                  <c:v>6750</c:v>
                </c:pt>
                <c:pt idx="93">
                  <c:v>5416.6111111111113</c:v>
                </c:pt>
                <c:pt idx="94">
                  <c:v>8125.0000000000009</c:v>
                </c:pt>
                <c:pt idx="95">
                  <c:v>6952.1363636363649</c:v>
                </c:pt>
                <c:pt idx="96">
                  <c:v>6563.333333333333</c:v>
                </c:pt>
                <c:pt idx="97">
                  <c:v>6888.8888888888878</c:v>
                </c:pt>
                <c:pt idx="98">
                  <c:v>7040</c:v>
                </c:pt>
                <c:pt idx="99">
                  <c:v>6537.0370370370374</c:v>
                </c:pt>
                <c:pt idx="100">
                  <c:v>7428.5714285714284</c:v>
                </c:pt>
                <c:pt idx="101">
                  <c:v>6578.9473684210525</c:v>
                </c:pt>
                <c:pt idx="102">
                  <c:v>6846.1538461538466</c:v>
                </c:pt>
                <c:pt idx="103">
                  <c:v>7117.6470588235297</c:v>
                </c:pt>
                <c:pt idx="104">
                  <c:v>7333.333333333333</c:v>
                </c:pt>
                <c:pt idx="105">
                  <c:v>7204</c:v>
                </c:pt>
                <c:pt idx="106">
                  <c:v>6609.7560975609749</c:v>
                </c:pt>
                <c:pt idx="107">
                  <c:v>7210.5263157894733</c:v>
                </c:pt>
                <c:pt idx="108">
                  <c:v>7529.4117647058829</c:v>
                </c:pt>
                <c:pt idx="109">
                  <c:v>6700</c:v>
                </c:pt>
                <c:pt idx="110">
                  <c:v>6477.2727272727279</c:v>
                </c:pt>
                <c:pt idx="111">
                  <c:v>6807.6923076923076</c:v>
                </c:pt>
                <c:pt idx="112">
                  <c:v>7699.9999999999991</c:v>
                </c:pt>
                <c:pt idx="113">
                  <c:v>6877.5925925925922</c:v>
                </c:pt>
                <c:pt idx="114">
                  <c:v>6015.4285714285716</c:v>
                </c:pt>
                <c:pt idx="115">
                  <c:v>6857.1428571428569</c:v>
                </c:pt>
                <c:pt idx="116">
                  <c:v>6862.0689655172418</c:v>
                </c:pt>
                <c:pt idx="117">
                  <c:v>7655.1724137931033</c:v>
                </c:pt>
                <c:pt idx="118">
                  <c:v>7835.0000000000009</c:v>
                </c:pt>
                <c:pt idx="119">
                  <c:v>7363.590909090909</c:v>
                </c:pt>
                <c:pt idx="120">
                  <c:v>6844.8275862068967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28-4856-A371-EE7D9D0FEFD4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Mileage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Data'!$AK$5:$AK$125</c:f>
              <c:numCache>
                <c:formatCode>#,##0</c:formatCode>
                <c:ptCount val="121"/>
                <c:pt idx="6">
                  <c:v>7364.8551728383663</c:v>
                </c:pt>
                <c:pt idx="7">
                  <c:v>7577.3551728383663</c:v>
                </c:pt>
                <c:pt idx="8">
                  <c:v>7513.729722658295</c:v>
                </c:pt>
                <c:pt idx="9">
                  <c:v>7437.7462858052913</c:v>
                </c:pt>
                <c:pt idx="10">
                  <c:v>7413.7233658680861</c:v>
                </c:pt>
                <c:pt idx="11">
                  <c:v>7536.6995563442779</c:v>
                </c:pt>
                <c:pt idx="12">
                  <c:v>7552.0056787932572</c:v>
                </c:pt>
                <c:pt idx="13">
                  <c:v>7541.2873114463191</c:v>
                </c:pt>
                <c:pt idx="14">
                  <c:v>7476.7120218710306</c:v>
                </c:pt>
                <c:pt idx="15">
                  <c:v>7382.3242667689892</c:v>
                </c:pt>
                <c:pt idx="16">
                  <c:v>7564.8012101154973</c:v>
                </c:pt>
                <c:pt idx="17">
                  <c:v>7581.9803072088789</c:v>
                </c:pt>
                <c:pt idx="18">
                  <c:v>7398.5829857803083</c:v>
                </c:pt>
                <c:pt idx="19">
                  <c:v>7319.501353127248</c:v>
                </c:pt>
                <c:pt idx="20">
                  <c:v>7332.7707408823489</c:v>
                </c:pt>
                <c:pt idx="21">
                  <c:v>7409.000165795982</c:v>
                </c:pt>
                <c:pt idx="22">
                  <c:v>7485.3607100136696</c:v>
                </c:pt>
                <c:pt idx="23">
                  <c:v>7316.1648225677827</c:v>
                </c:pt>
                <c:pt idx="24">
                  <c:v>7250.3393791939525</c:v>
                </c:pt>
                <c:pt idx="25">
                  <c:v>7287.1652720510956</c:v>
                </c:pt>
                <c:pt idx="26">
                  <c:v>7173.959277153137</c:v>
                </c:pt>
                <c:pt idx="27">
                  <c:v>7241.344008823582</c:v>
                </c:pt>
                <c:pt idx="28">
                  <c:v>7242.3684449138082</c:v>
                </c:pt>
                <c:pt idx="29">
                  <c:v>7380.4636830090458</c:v>
                </c:pt>
                <c:pt idx="30">
                  <c:v>7442.4084882038514</c:v>
                </c:pt>
                <c:pt idx="31">
                  <c:v>7547.4925895863407</c:v>
                </c:pt>
                <c:pt idx="32">
                  <c:v>7568.9619773414424</c:v>
                </c:pt>
                <c:pt idx="33">
                  <c:v>7626.5557273414406</c:v>
                </c:pt>
                <c:pt idx="34">
                  <c:v>7497.4187085492513</c:v>
                </c:pt>
                <c:pt idx="35">
                  <c:v>7469.939116712515</c:v>
                </c:pt>
                <c:pt idx="36">
                  <c:v>7313.8379262363251</c:v>
                </c:pt>
                <c:pt idx="37">
                  <c:v>7271.1431210415194</c:v>
                </c:pt>
                <c:pt idx="38">
                  <c:v>7170.2301173785163</c:v>
                </c:pt>
                <c:pt idx="39">
                  <c:v>7241.6586888070888</c:v>
                </c:pt>
                <c:pt idx="40">
                  <c:v>7270.2301173785172</c:v>
                </c:pt>
                <c:pt idx="41">
                  <c:v>7332.1713689749404</c:v>
                </c:pt>
                <c:pt idx="42">
                  <c:v>7326.842519253235</c:v>
                </c:pt>
                <c:pt idx="43">
                  <c:v>7225.2532335389487</c:v>
                </c:pt>
                <c:pt idx="44">
                  <c:v>7323.6605694462851</c:v>
                </c:pt>
                <c:pt idx="45">
                  <c:v>7345.8646065439389</c:v>
                </c:pt>
                <c:pt idx="46">
                  <c:v>7272.9243193179364</c:v>
                </c:pt>
                <c:pt idx="47">
                  <c:v>7119.1574020247035</c:v>
                </c:pt>
                <c:pt idx="48">
                  <c:v>7031.4488143161152</c:v>
                </c:pt>
                <c:pt idx="49">
                  <c:v>7192.3950109765965</c:v>
                </c:pt>
                <c:pt idx="50">
                  <c:v>7423.8950109765965</c:v>
                </c:pt>
                <c:pt idx="51">
                  <c:v>7452.2686274502139</c:v>
                </c:pt>
                <c:pt idx="52">
                  <c:v>7322.4493985268418</c:v>
                </c:pt>
                <c:pt idx="53">
                  <c:v>7447.1950232724676</c:v>
                </c:pt>
                <c:pt idx="54">
                  <c:v>7542.798675259578</c:v>
                </c:pt>
                <c:pt idx="55">
                  <c:v>7949.3920818529832</c:v>
                </c:pt>
                <c:pt idx="56">
                  <c:v>7693.9646442112617</c:v>
                </c:pt>
                <c:pt idx="57">
                  <c:v>7559.8376600842766</c:v>
                </c:pt>
                <c:pt idx="58">
                  <c:v>7226.8067077033247</c:v>
                </c:pt>
                <c:pt idx="59">
                  <c:v>7313.4817285888712</c:v>
                </c:pt>
                <c:pt idx="60">
                  <c:v>7213.6728418234625</c:v>
                </c:pt>
                <c:pt idx="61">
                  <c:v>7159.9313452248225</c:v>
                </c:pt>
                <c:pt idx="62">
                  <c:v>6750.9340924775697</c:v>
                </c:pt>
                <c:pt idx="63">
                  <c:v>6851.7059178743957</c:v>
                </c:pt>
                <c:pt idx="64">
                  <c:v>6959.2095253780035</c:v>
                </c:pt>
                <c:pt idx="65">
                  <c:v>7206.0207498677992</c:v>
                </c:pt>
                <c:pt idx="66">
                  <c:v>7140.797837514453</c:v>
                </c:pt>
                <c:pt idx="67">
                  <c:v>7254.4624337877458</c:v>
                </c:pt>
                <c:pt idx="68">
                  <c:v>7435.6853775106883</c:v>
                </c:pt>
                <c:pt idx="69">
                  <c:v>7406.2155972909086</c:v>
                </c:pt>
                <c:pt idx="70">
                  <c:v>7405.245359195671</c:v>
                </c:pt>
                <c:pt idx="71">
                  <c:v>7323.0775270278382</c:v>
                </c:pt>
                <c:pt idx="72">
                  <c:v>7345.8020168237563</c:v>
                </c:pt>
                <c:pt idx="73">
                  <c:v>7469.1684764510846</c:v>
                </c:pt>
                <c:pt idx="74">
                  <c:v>7345.1237559541905</c:v>
                </c:pt>
                <c:pt idx="75">
                  <c:v>7153.3344495159481</c:v>
                </c:pt>
                <c:pt idx="76">
                  <c:v>7200.9589916404902</c:v>
                </c:pt>
                <c:pt idx="77">
                  <c:v>7238.8777591474918</c:v>
                </c:pt>
                <c:pt idx="78">
                  <c:v>7220.6110528807858</c:v>
                </c:pt>
                <c:pt idx="79">
                  <c:v>7096.0158147855482</c:v>
                </c:pt>
                <c:pt idx="80">
                  <c:v>6928.1897278290271</c:v>
                </c:pt>
                <c:pt idx="81">
                  <c:v>6911.6155342806387</c:v>
                </c:pt>
                <c:pt idx="82">
                  <c:v>7053.7836285976682</c:v>
                </c:pt>
                <c:pt idx="83">
                  <c:v>7042.5282173422584</c:v>
                </c:pt>
                <c:pt idx="84">
                  <c:v>6893.2284974543027</c:v>
                </c:pt>
                <c:pt idx="85">
                  <c:v>6818.0886103144157</c:v>
                </c:pt>
                <c:pt idx="86">
                  <c:v>6919.6759119017179</c:v>
                </c:pt>
                <c:pt idx="87">
                  <c:v>6915.0005872263937</c:v>
                </c:pt>
                <c:pt idx="88">
                  <c:v>6808.5525585525593</c:v>
                </c:pt>
                <c:pt idx="89">
                  <c:v>6604.5698745698746</c:v>
                </c:pt>
                <c:pt idx="90">
                  <c:v>6910.5139305139301</c:v>
                </c:pt>
                <c:pt idx="91">
                  <c:v>6933.1329781329778</c:v>
                </c:pt>
                <c:pt idx="92">
                  <c:v>6949.6164946164945</c:v>
                </c:pt>
                <c:pt idx="93">
                  <c:v>6659.9260184260183</c:v>
                </c:pt>
                <c:pt idx="94">
                  <c:v>6931.0299145299141</c:v>
                </c:pt>
                <c:pt idx="95">
                  <c:v>7074.9859029859044</c:v>
                </c:pt>
                <c:pt idx="96">
                  <c:v>7104.0335220335237</c:v>
                </c:pt>
                <c:pt idx="97">
                  <c:v>6788.7099567099576</c:v>
                </c:pt>
                <c:pt idx="98">
                  <c:v>6819.4242424242429</c:v>
                </c:pt>
                <c:pt idx="99">
                  <c:v>6789.0009620009614</c:v>
                </c:pt>
                <c:pt idx="100">
                  <c:v>7076.4238644952929</c:v>
                </c:pt>
                <c:pt idx="101">
                  <c:v>6855.5592028411575</c:v>
                </c:pt>
                <c:pt idx="102">
                  <c:v>6840.4188432007968</c:v>
                </c:pt>
                <c:pt idx="103">
                  <c:v>6919.6065182708253</c:v>
                </c:pt>
                <c:pt idx="104">
                  <c:v>6983.0985817628898</c:v>
                </c:pt>
                <c:pt idx="105">
                  <c:v>7006.5271531914614</c:v>
                </c:pt>
                <c:pt idx="106">
                  <c:v>7016.9155904091667</c:v>
                </c:pt>
                <c:pt idx="107">
                  <c:v>6985.7662885831733</c:v>
                </c:pt>
                <c:pt idx="108">
                  <c:v>7121.5469166238627</c:v>
                </c:pt>
                <c:pt idx="109">
                  <c:v>7100.6677957447419</c:v>
                </c:pt>
                <c:pt idx="110">
                  <c:v>7009.1857483803415</c:v>
                </c:pt>
                <c:pt idx="111">
                  <c:v>6934.0941732887659</c:v>
                </c:pt>
                <c:pt idx="112">
                  <c:v>7004.951316145909</c:v>
                </c:pt>
                <c:pt idx="113">
                  <c:v>7043.2136725789969</c:v>
                </c:pt>
                <c:pt idx="114">
                  <c:v>6872.4854233845826</c:v>
                </c:pt>
                <c:pt idx="115">
                  <c:v>6776.4470080184374</c:v>
                </c:pt>
                <c:pt idx="116">
                  <c:v>6799.5997173780415</c:v>
                </c:pt>
                <c:pt idx="117">
                  <c:v>6967.8711011666674</c:v>
                </c:pt>
                <c:pt idx="118">
                  <c:v>7114.6293429249081</c:v>
                </c:pt>
                <c:pt idx="119">
                  <c:v>7066.5709013664682</c:v>
                </c:pt>
                <c:pt idx="120">
                  <c:v>7061.8901861685126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28-4856-A371-EE7D9D0FE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Data'!$AL$4</c:f>
              <c:strCache>
                <c:ptCount val="1"/>
                <c:pt idx="0">
                  <c:v>Average Mileage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Data'!$AL$5:$AL$125</c:f>
              <c:numCache>
                <c:formatCode>#,##0</c:formatCode>
                <c:ptCount val="121"/>
                <c:pt idx="0">
                  <c:v>7407.4453781512593</c:v>
                </c:pt>
                <c:pt idx="1">
                  <c:v>7049.9857142857154</c:v>
                </c:pt>
                <c:pt idx="2">
                  <c:v>6873.8317757009354</c:v>
                </c:pt>
                <c:pt idx="3">
                  <c:v>7265.3218390804677</c:v>
                </c:pt>
                <c:pt idx="4">
                  <c:v>6989.6804123711418</c:v>
                </c:pt>
                <c:pt idx="5">
                  <c:v>6925.742574257426</c:v>
                </c:pt>
                <c:pt idx="6">
                  <c:v>7496.3814432989775</c:v>
                </c:pt>
                <c:pt idx="7">
                  <c:v>7320.2342342342336</c:v>
                </c:pt>
                <c:pt idx="8">
                  <c:v>7372.424242424242</c:v>
                </c:pt>
                <c:pt idx="9">
                  <c:v>7640.8275862068967</c:v>
                </c:pt>
                <c:pt idx="10">
                  <c:v>7011.7647058823613</c:v>
                </c:pt>
                <c:pt idx="11">
                  <c:v>7583.4407894736705</c:v>
                </c:pt>
                <c:pt idx="12">
                  <c:v>7939.958333333333</c:v>
                </c:pt>
                <c:pt idx="13">
                  <c:v>7979.7161290322319</c:v>
                </c:pt>
                <c:pt idx="14">
                  <c:v>7251.0050505050331</c:v>
                </c:pt>
                <c:pt idx="15">
                  <c:v>7327.2058823529414</c:v>
                </c:pt>
                <c:pt idx="16">
                  <c:v>7179.1</c:v>
                </c:pt>
                <c:pt idx="17">
                  <c:v>7325.5882352941171</c:v>
                </c:pt>
                <c:pt idx="18">
                  <c:v>7366.2934782608772</c:v>
                </c:pt>
                <c:pt idx="19">
                  <c:v>7526.5486725663714</c:v>
                </c:pt>
                <c:pt idx="20">
                  <c:v>7454.9019607843138</c:v>
                </c:pt>
                <c:pt idx="21">
                  <c:v>6903.0537634408674</c:v>
                </c:pt>
                <c:pt idx="22">
                  <c:v>7238.1355932203387</c:v>
                </c:pt>
                <c:pt idx="23">
                  <c:v>6826.7716535433074</c:v>
                </c:pt>
                <c:pt idx="24">
                  <c:v>7427.6056338028284</c:v>
                </c:pt>
                <c:pt idx="25">
                  <c:v>6865.1557377049185</c:v>
                </c:pt>
                <c:pt idx="26">
                  <c:v>6732.5473684210601</c:v>
                </c:pt>
                <c:pt idx="27">
                  <c:v>7182.6530612244978</c:v>
                </c:pt>
                <c:pt idx="28">
                  <c:v>7114.6551724137935</c:v>
                </c:pt>
                <c:pt idx="29">
                  <c:v>7618.6440677966102</c:v>
                </c:pt>
                <c:pt idx="30">
                  <c:v>7108.7802197802275</c:v>
                </c:pt>
                <c:pt idx="31">
                  <c:v>7216.4029850746383</c:v>
                </c:pt>
                <c:pt idx="32">
                  <c:v>7267.3578947368496</c:v>
                </c:pt>
                <c:pt idx="33">
                  <c:v>7103.73831775701</c:v>
                </c:pt>
                <c:pt idx="34">
                  <c:v>7301.752941176479</c:v>
                </c:pt>
                <c:pt idx="35">
                  <c:v>7687.3783783783783</c:v>
                </c:pt>
                <c:pt idx="36">
                  <c:v>6853.5373134328356</c:v>
                </c:pt>
                <c:pt idx="37">
                  <c:v>6869.6261682242994</c:v>
                </c:pt>
                <c:pt idx="38">
                  <c:v>7324.0384615384619</c:v>
                </c:pt>
                <c:pt idx="39">
                  <c:v>7165.3465346534649</c:v>
                </c:pt>
                <c:pt idx="40">
                  <c:v>6884.3137254901958</c:v>
                </c:pt>
                <c:pt idx="41">
                  <c:v>7264.545454545455</c:v>
                </c:pt>
                <c:pt idx="42">
                  <c:v>7619.3181818181911</c:v>
                </c:pt>
                <c:pt idx="43">
                  <c:v>7463.3662790697917</c:v>
                </c:pt>
                <c:pt idx="44">
                  <c:v>7481.4571428571426</c:v>
                </c:pt>
                <c:pt idx="45">
                  <c:v>7353.4840764331329</c:v>
                </c:pt>
                <c:pt idx="46">
                  <c:v>7771.9268292682927</c:v>
                </c:pt>
                <c:pt idx="47">
                  <c:v>7130.9523809523889</c:v>
                </c:pt>
                <c:pt idx="48">
                  <c:v>7559.6593406593493</c:v>
                </c:pt>
                <c:pt idx="49">
                  <c:v>7174.9814814814818</c:v>
                </c:pt>
                <c:pt idx="50">
                  <c:v>7386.5398230088495</c:v>
                </c:pt>
                <c:pt idx="51">
                  <c:v>7153.5258620689656</c:v>
                </c:pt>
                <c:pt idx="52">
                  <c:v>7430.9859154929691</c:v>
                </c:pt>
                <c:pt idx="53">
                  <c:v>6442.0526315789548</c:v>
                </c:pt>
                <c:pt idx="54">
                  <c:v>6664.3636363636351</c:v>
                </c:pt>
                <c:pt idx="55">
                  <c:v>7610.4534883721017</c:v>
                </c:pt>
                <c:pt idx="56">
                  <c:v>7336.454545454545</c:v>
                </c:pt>
                <c:pt idx="57">
                  <c:v>6988.9652173913046</c:v>
                </c:pt>
                <c:pt idx="58">
                  <c:v>7938.2352941176468</c:v>
                </c:pt>
                <c:pt idx="59">
                  <c:v>7033.2500000000091</c:v>
                </c:pt>
                <c:pt idx="60">
                  <c:v>7026.2105263157964</c:v>
                </c:pt>
                <c:pt idx="61">
                  <c:v>7351.8809523809614</c:v>
                </c:pt>
                <c:pt idx="62">
                  <c:v>7200.0000000000091</c:v>
                </c:pt>
                <c:pt idx="63">
                  <c:v>6793.5897435897523</c:v>
                </c:pt>
                <c:pt idx="64">
                  <c:v>7190.9333333333334</c:v>
                </c:pt>
                <c:pt idx="65">
                  <c:v>6940.1413043478333</c:v>
                </c:pt>
                <c:pt idx="66">
                  <c:v>6324.6376811594291</c:v>
                </c:pt>
                <c:pt idx="67">
                  <c:v>6556.7010309278421</c:v>
                </c:pt>
                <c:pt idx="68">
                  <c:v>7129.9569892473191</c:v>
                </c:pt>
                <c:pt idx="69">
                  <c:v>7319.9150943396226</c:v>
                </c:pt>
                <c:pt idx="70">
                  <c:v>6473.1182795698996</c:v>
                </c:pt>
                <c:pt idx="71">
                  <c:v>6791.3385826771655</c:v>
                </c:pt>
                <c:pt idx="72">
                  <c:v>7036.8421052631656</c:v>
                </c:pt>
                <c:pt idx="73">
                  <c:v>7132.5301204819361</c:v>
                </c:pt>
                <c:pt idx="74">
                  <c:v>6665.54054054054</c:v>
                </c:pt>
                <c:pt idx="75">
                  <c:v>6614.9888888888399</c:v>
                </c:pt>
                <c:pt idx="76">
                  <c:v>6847.9062500000073</c:v>
                </c:pt>
                <c:pt idx="77">
                  <c:v>7066.6666666666761</c:v>
                </c:pt>
                <c:pt idx="78">
                  <c:v>6681.7264150943402</c:v>
                </c:pt>
                <c:pt idx="79">
                  <c:v>6927.6785714285716</c:v>
                </c:pt>
                <c:pt idx="80">
                  <c:v>7001.9523809523889</c:v>
                </c:pt>
                <c:pt idx="81">
                  <c:v>6519.0198019801974</c:v>
                </c:pt>
                <c:pt idx="82">
                  <c:v>7087.628865979389</c:v>
                </c:pt>
                <c:pt idx="83">
                  <c:v>6749.9743589743675</c:v>
                </c:pt>
                <c:pt idx="84">
                  <c:v>6071.4183673469452</c:v>
                </c:pt>
                <c:pt idx="85">
                  <c:v>6522.5225225225222</c:v>
                </c:pt>
                <c:pt idx="86">
                  <c:v>6895.7142857142962</c:v>
                </c:pt>
                <c:pt idx="87">
                  <c:v>6712.8428571428676</c:v>
                </c:pt>
                <c:pt idx="88">
                  <c:v>7060.2830188679245</c:v>
                </c:pt>
                <c:pt idx="89">
                  <c:v>6716.0000000000073</c:v>
                </c:pt>
                <c:pt idx="90">
                  <c:v>6539.8571428571522</c:v>
                </c:pt>
                <c:pt idx="91">
                  <c:v>6535.7910447761296</c:v>
                </c:pt>
                <c:pt idx="92">
                  <c:v>6995.75</c:v>
                </c:pt>
                <c:pt idx="93">
                  <c:v>7422.0588235294226</c:v>
                </c:pt>
                <c:pt idx="94">
                  <c:v>6985.9649122807141</c:v>
                </c:pt>
                <c:pt idx="95">
                  <c:v>6910.8108108108199</c:v>
                </c:pt>
                <c:pt idx="96">
                  <c:v>6619.7674418604729</c:v>
                </c:pt>
                <c:pt idx="97">
                  <c:v>6711.5256410256497</c:v>
                </c:pt>
                <c:pt idx="98">
                  <c:v>6327.4193548387166</c:v>
                </c:pt>
                <c:pt idx="99">
                  <c:v>6554.7610619469024</c:v>
                </c:pt>
                <c:pt idx="100">
                  <c:v>6539.4100000000071</c:v>
                </c:pt>
                <c:pt idx="101">
                  <c:v>7633.3333333333458</c:v>
                </c:pt>
                <c:pt idx="102">
                  <c:v>6252.5684210526388</c:v>
                </c:pt>
                <c:pt idx="103">
                  <c:v>6780.0384615384701</c:v>
                </c:pt>
                <c:pt idx="104">
                  <c:v>6300.6913580246992</c:v>
                </c:pt>
                <c:pt idx="105">
                  <c:v>7026.3157894736914</c:v>
                </c:pt>
                <c:pt idx="106">
                  <c:v>6692.8143712574856</c:v>
                </c:pt>
                <c:pt idx="107">
                  <c:v>7530.2777777777883</c:v>
                </c:pt>
                <c:pt idx="108">
                  <c:v>5879.9833333333427</c:v>
                </c:pt>
                <c:pt idx="109">
                  <c:v>6456.2643678161003</c:v>
                </c:pt>
                <c:pt idx="110">
                  <c:v>7093.2203389830638</c:v>
                </c:pt>
                <c:pt idx="111">
                  <c:v>6234.916666666677</c:v>
                </c:pt>
                <c:pt idx="112">
                  <c:v>6785.4838709677524</c:v>
                </c:pt>
                <c:pt idx="113">
                  <c:v>6943.6470588235379</c:v>
                </c:pt>
                <c:pt idx="114">
                  <c:v>7246.8500000000095</c:v>
                </c:pt>
                <c:pt idx="115">
                  <c:v>7359.1549295774757</c:v>
                </c:pt>
                <c:pt idx="116">
                  <c:v>6613.3333333333412</c:v>
                </c:pt>
                <c:pt idx="117">
                  <c:v>6982.8947368421141</c:v>
                </c:pt>
                <c:pt idx="118">
                  <c:v>6758.3333333333421</c:v>
                </c:pt>
                <c:pt idx="119">
                  <c:v>6899.5061728395158</c:v>
                </c:pt>
                <c:pt idx="120">
                  <c:v>6901.8990825688079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C-4C26-8201-5E7FACFC42D3}"/>
            </c:ext>
          </c:extLst>
        </c:ser>
        <c:ser>
          <c:idx val="1"/>
          <c:order val="1"/>
          <c:tx>
            <c:strRef>
              <c:f>'Averages Graph Data'!$AM$4</c:f>
              <c:strCache>
                <c:ptCount val="1"/>
                <c:pt idx="0">
                  <c:v>Average Mileage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Data'!$AM$5:$AM$125</c:f>
              <c:numCache>
                <c:formatCode>#,##0</c:formatCode>
                <c:ptCount val="121"/>
                <c:pt idx="6">
                  <c:v>7144.0555910208468</c:v>
                </c:pt>
                <c:pt idx="7">
                  <c:v>7131.5968561755562</c:v>
                </c:pt>
                <c:pt idx="8">
                  <c:v>7177.6595030524886</c:v>
                </c:pt>
                <c:pt idx="9">
                  <c:v>7287.2303331247695</c:v>
                </c:pt>
                <c:pt idx="10">
                  <c:v>7251.0078855250404</c:v>
                </c:pt>
                <c:pt idx="11">
                  <c:v>7335.830796539688</c:v>
                </c:pt>
                <c:pt idx="12">
                  <c:v>7480.7187621219609</c:v>
                </c:pt>
                <c:pt idx="13">
                  <c:v>7549.766574369567</c:v>
                </c:pt>
                <c:pt idx="14">
                  <c:v>7539.8766909796814</c:v>
                </c:pt>
                <c:pt idx="15">
                  <c:v>7533.4169252552092</c:v>
                </c:pt>
                <c:pt idx="16">
                  <c:v>7467.455841511367</c:v>
                </c:pt>
                <c:pt idx="17">
                  <c:v>7512.2877742844767</c:v>
                </c:pt>
                <c:pt idx="18">
                  <c:v>7481.2667298255055</c:v>
                </c:pt>
                <c:pt idx="19">
                  <c:v>7422.208206858797</c:v>
                </c:pt>
                <c:pt idx="20">
                  <c:v>7347.234754251951</c:v>
                </c:pt>
                <c:pt idx="21">
                  <c:v>7297.5274275284992</c:v>
                </c:pt>
                <c:pt idx="22">
                  <c:v>7284.8031005095554</c:v>
                </c:pt>
                <c:pt idx="23">
                  <c:v>7234.4704795871703</c:v>
                </c:pt>
                <c:pt idx="24">
                  <c:v>7249.044393659844</c:v>
                </c:pt>
                <c:pt idx="25">
                  <c:v>7177.4532878661348</c:v>
                </c:pt>
                <c:pt idx="26">
                  <c:v>7064.0245301310906</c:v>
                </c:pt>
                <c:pt idx="27">
                  <c:v>7025.1318301939737</c:v>
                </c:pt>
                <c:pt idx="28">
                  <c:v>7055.3606029043922</c:v>
                </c:pt>
                <c:pt idx="29">
                  <c:v>7109.7189564152868</c:v>
                </c:pt>
                <c:pt idx="30">
                  <c:v>7150.0058944491338</c:v>
                </c:pt>
                <c:pt idx="31">
                  <c:v>7119.8340874879641</c:v>
                </c:pt>
                <c:pt idx="32">
                  <c:v>7177.2915384925263</c:v>
                </c:pt>
                <c:pt idx="33">
                  <c:v>7230.3188169690893</c:v>
                </c:pt>
                <c:pt idx="34">
                  <c:v>7247.333085533658</c:v>
                </c:pt>
                <c:pt idx="35">
                  <c:v>7329.1506863857421</c:v>
                </c:pt>
                <c:pt idx="36">
                  <c:v>7219.8497214766312</c:v>
                </c:pt>
                <c:pt idx="37">
                  <c:v>7185.6848569686408</c:v>
                </c:pt>
                <c:pt idx="38">
                  <c:v>7201.0613536063302</c:v>
                </c:pt>
                <c:pt idx="39">
                  <c:v>7186.488302165847</c:v>
                </c:pt>
                <c:pt idx="40">
                  <c:v>7155.1419318420167</c:v>
                </c:pt>
                <c:pt idx="41">
                  <c:v>7149.8265766090126</c:v>
                </c:pt>
                <c:pt idx="42">
                  <c:v>7140.1036913861299</c:v>
                </c:pt>
                <c:pt idx="43">
                  <c:v>7227.2221150485511</c:v>
                </c:pt>
                <c:pt idx="44">
                  <c:v>7314.6265399961003</c:v>
                </c:pt>
                <c:pt idx="45">
                  <c:v>7318.833056409625</c:v>
                </c:pt>
                <c:pt idx="46">
                  <c:v>7405.4873842117431</c:v>
                </c:pt>
                <c:pt idx="47">
                  <c:v>7440.7214778491989</c:v>
                </c:pt>
                <c:pt idx="48">
                  <c:v>7482.8806044368976</c:v>
                </c:pt>
                <c:pt idx="49">
                  <c:v>7419.4039329602247</c:v>
                </c:pt>
                <c:pt idx="50">
                  <c:v>7408.4287249515191</c:v>
                </c:pt>
                <c:pt idx="51">
                  <c:v>7361.5813991246368</c:v>
                </c:pt>
                <c:pt idx="52">
                  <c:v>7372.6530904188985</c:v>
                </c:pt>
                <c:pt idx="53">
                  <c:v>7182.6710621775655</c:v>
                </c:pt>
                <c:pt idx="54">
                  <c:v>7116.0155272363136</c:v>
                </c:pt>
                <c:pt idx="55">
                  <c:v>7123.2718340524225</c:v>
                </c:pt>
                <c:pt idx="56">
                  <c:v>7146.3394146200017</c:v>
                </c:pt>
                <c:pt idx="57">
                  <c:v>7089.5430423889256</c:v>
                </c:pt>
                <c:pt idx="58">
                  <c:v>7201.6443898244515</c:v>
                </c:pt>
                <c:pt idx="59">
                  <c:v>7144.8249733254561</c:v>
                </c:pt>
                <c:pt idx="60">
                  <c:v>7228.2761011450057</c:v>
                </c:pt>
                <c:pt idx="61">
                  <c:v>7326.4928605760515</c:v>
                </c:pt>
                <c:pt idx="62">
                  <c:v>7267.8566479514675</c:v>
                </c:pt>
                <c:pt idx="63">
                  <c:v>7190.3045333993532</c:v>
                </c:pt>
                <c:pt idx="64">
                  <c:v>7219.157121391072</c:v>
                </c:pt>
                <c:pt idx="65">
                  <c:v>7076.5722657096703</c:v>
                </c:pt>
                <c:pt idx="66">
                  <c:v>6975.3419344467311</c:v>
                </c:pt>
                <c:pt idx="67">
                  <c:v>6908.2691493913089</c:v>
                </c:pt>
                <c:pt idx="68">
                  <c:v>6876.5657260865037</c:v>
                </c:pt>
                <c:pt idx="69">
                  <c:v>6893.6964538493048</c:v>
                </c:pt>
                <c:pt idx="70">
                  <c:v>6847.9148161321837</c:v>
                </c:pt>
                <c:pt idx="71">
                  <c:v>6790.8298517527292</c:v>
                </c:pt>
                <c:pt idx="72">
                  <c:v>6804.6442518834929</c:v>
                </c:pt>
                <c:pt idx="73">
                  <c:v>6920.0574575009932</c:v>
                </c:pt>
                <c:pt idx="74">
                  <c:v>6935.6059588742355</c:v>
                </c:pt>
                <c:pt idx="75">
                  <c:v>6862.0390873944516</c:v>
                </c:pt>
                <c:pt idx="76">
                  <c:v>6794.6092524887927</c:v>
                </c:pt>
                <c:pt idx="77">
                  <c:v>6879.4018792169054</c:v>
                </c:pt>
                <c:pt idx="78">
                  <c:v>6863.7429981336436</c:v>
                </c:pt>
                <c:pt idx="79">
                  <c:v>6848.1482075858448</c:v>
                </c:pt>
                <c:pt idx="80">
                  <c:v>6829.4942447959093</c:v>
                </c:pt>
                <c:pt idx="81">
                  <c:v>6808.5627107158598</c:v>
                </c:pt>
                <c:pt idx="82">
                  <c:v>6876.0827074430808</c:v>
                </c:pt>
                <c:pt idx="83">
                  <c:v>6862.092437296561</c:v>
                </c:pt>
                <c:pt idx="84">
                  <c:v>6719.9141088223132</c:v>
                </c:pt>
                <c:pt idx="85">
                  <c:v>6697.1706955977697</c:v>
                </c:pt>
                <c:pt idx="86">
                  <c:v>6692.6043690671586</c:v>
                </c:pt>
                <c:pt idx="87">
                  <c:v>6651.3030085229411</c:v>
                </c:pt>
                <c:pt idx="88">
                  <c:v>6728.6263252211866</c:v>
                </c:pt>
                <c:pt idx="89">
                  <c:v>6675.5364872241325</c:v>
                </c:pt>
                <c:pt idx="90">
                  <c:v>6645.51974206453</c:v>
                </c:pt>
                <c:pt idx="91">
                  <c:v>6711.8586959829863</c:v>
                </c:pt>
                <c:pt idx="92">
                  <c:v>6779.462621336912</c:v>
                </c:pt>
                <c:pt idx="93">
                  <c:v>6854.6546981676429</c:v>
                </c:pt>
                <c:pt idx="94">
                  <c:v>6893.6721346159075</c:v>
                </c:pt>
                <c:pt idx="95">
                  <c:v>6872.318962036321</c:v>
                </c:pt>
                <c:pt idx="96">
                  <c:v>6858.5714537306731</c:v>
                </c:pt>
                <c:pt idx="97">
                  <c:v>6883.0955248976006</c:v>
                </c:pt>
                <c:pt idx="98">
                  <c:v>6853.328140620828</c:v>
                </c:pt>
                <c:pt idx="99">
                  <c:v>6790.3297208989579</c:v>
                </c:pt>
                <c:pt idx="100">
                  <c:v>6664.2370318233279</c:v>
                </c:pt>
                <c:pt idx="101">
                  <c:v>6756.7182348308434</c:v>
                </c:pt>
                <c:pt idx="102">
                  <c:v>6662.6836077225325</c:v>
                </c:pt>
                <c:pt idx="103">
                  <c:v>6685.5794676765317</c:v>
                </c:pt>
                <c:pt idx="104">
                  <c:v>6626.8888558192548</c:v>
                </c:pt>
                <c:pt idx="105">
                  <c:v>6726.7312036242511</c:v>
                </c:pt>
                <c:pt idx="106">
                  <c:v>6746.4531049543339</c:v>
                </c:pt>
                <c:pt idx="107">
                  <c:v>6888.0056446368744</c:v>
                </c:pt>
                <c:pt idx="108">
                  <c:v>6637.5270732083027</c:v>
                </c:pt>
                <c:pt idx="109">
                  <c:v>6666.6264941745112</c:v>
                </c:pt>
                <c:pt idx="110">
                  <c:v>6711.3667623808815</c:v>
                </c:pt>
                <c:pt idx="111">
                  <c:v>6701.9703779011634</c:v>
                </c:pt>
                <c:pt idx="112">
                  <c:v>6667.5658181146009</c:v>
                </c:pt>
                <c:pt idx="113">
                  <c:v>6703.3990591954653</c:v>
                </c:pt>
                <c:pt idx="114">
                  <c:v>6662.9093766557826</c:v>
                </c:pt>
                <c:pt idx="115">
                  <c:v>6874.2196046906593</c:v>
                </c:pt>
                <c:pt idx="116">
                  <c:v>6896.6580283359799</c:v>
                </c:pt>
                <c:pt idx="117">
                  <c:v>6880.8972280301305</c:v>
                </c:pt>
                <c:pt idx="118">
                  <c:v>6955.6710375539396</c:v>
                </c:pt>
                <c:pt idx="119">
                  <c:v>6971.9599378213334</c:v>
                </c:pt>
                <c:pt idx="120">
                  <c:v>6965.9959412135149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EC-4C26-8201-5E7FACFC4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Data'!$AN$4</c:f>
              <c:strCache>
                <c:ptCount val="1"/>
                <c:pt idx="0">
                  <c:v>Average Mileage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Data'!$AN$5:$AN$125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B-4C43-A687-6CD50363D9DB}"/>
            </c:ext>
          </c:extLst>
        </c:ser>
        <c:ser>
          <c:idx val="1"/>
          <c:order val="1"/>
          <c:tx>
            <c:strRef>
              <c:f>'Averages Graph Data'!$AO$4</c:f>
              <c:strCache>
                <c:ptCount val="1"/>
                <c:pt idx="0">
                  <c:v>Average Mileage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Data'!$AO$5:$AO$125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B-4C43-A687-6CD50363D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775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Data'!$BL$4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Data'!$BL$5:$BL$125</c:f>
              <c:numCache>
                <c:formatCode>#,##0</c:formatCode>
                <c:ptCount val="121"/>
                <c:pt idx="0">
                  <c:v>5440.3333333333321</c:v>
                </c:pt>
                <c:pt idx="1">
                  <c:v>5471.8793103448279</c:v>
                </c:pt>
                <c:pt idx="2">
                  <c:v>6568.3284671532847</c:v>
                </c:pt>
                <c:pt idx="3">
                  <c:v>6065.0619469026606</c:v>
                </c:pt>
                <c:pt idx="4">
                  <c:v>4866.2396694214922</c:v>
                </c:pt>
                <c:pt idx="5">
                  <c:v>5298.9379844961231</c:v>
                </c:pt>
                <c:pt idx="6">
                  <c:v>5254.1200000000035</c:v>
                </c:pt>
                <c:pt idx="7">
                  <c:v>5393.7682119205301</c:v>
                </c:pt>
                <c:pt idx="8">
                  <c:v>5930.4145077720214</c:v>
                </c:pt>
                <c:pt idx="9">
                  <c:v>6057.7338129496402</c:v>
                </c:pt>
                <c:pt idx="10">
                  <c:v>4739.1166666666704</c:v>
                </c:pt>
                <c:pt idx="11">
                  <c:v>5579.5879120879126</c:v>
                </c:pt>
                <c:pt idx="12">
                  <c:v>5319.3243243243242</c:v>
                </c:pt>
                <c:pt idx="13">
                  <c:v>5880.2473684210527</c:v>
                </c:pt>
                <c:pt idx="14">
                  <c:v>5955.4595588235015</c:v>
                </c:pt>
                <c:pt idx="15">
                  <c:v>5162.2256097560976</c:v>
                </c:pt>
                <c:pt idx="16">
                  <c:v>5176.1241830065355</c:v>
                </c:pt>
                <c:pt idx="17">
                  <c:v>6719.6444444444433</c:v>
                </c:pt>
                <c:pt idx="18">
                  <c:v>6431.9677419354894</c:v>
                </c:pt>
                <c:pt idx="19">
                  <c:v>5031.8794326241132</c:v>
                </c:pt>
                <c:pt idx="20">
                  <c:v>4896.7538461538461</c:v>
                </c:pt>
                <c:pt idx="21">
                  <c:v>5675.5803571428623</c:v>
                </c:pt>
                <c:pt idx="22">
                  <c:v>6345.9391891891883</c:v>
                </c:pt>
                <c:pt idx="23">
                  <c:v>5641.625766871166</c:v>
                </c:pt>
                <c:pt idx="24">
                  <c:v>5004.9019607843193</c:v>
                </c:pt>
                <c:pt idx="25">
                  <c:v>5797.5510204081629</c:v>
                </c:pt>
                <c:pt idx="26">
                  <c:v>6148.1496062992182</c:v>
                </c:pt>
                <c:pt idx="27">
                  <c:v>4931.8880000000045</c:v>
                </c:pt>
                <c:pt idx="28">
                  <c:v>5618.4144736842109</c:v>
                </c:pt>
                <c:pt idx="29">
                  <c:v>6004.3984962406021</c:v>
                </c:pt>
                <c:pt idx="30">
                  <c:v>5400.6725663716861</c:v>
                </c:pt>
                <c:pt idx="31">
                  <c:v>6883.8315789473754</c:v>
                </c:pt>
                <c:pt idx="32">
                  <c:v>7276.3414634146402</c:v>
                </c:pt>
                <c:pt idx="33">
                  <c:v>5589.7080291970797</c:v>
                </c:pt>
                <c:pt idx="34">
                  <c:v>6268.5087719298299</c:v>
                </c:pt>
                <c:pt idx="35">
                  <c:v>4686.0431654676249</c:v>
                </c:pt>
                <c:pt idx="36">
                  <c:v>6734.4819277108427</c:v>
                </c:pt>
                <c:pt idx="37">
                  <c:v>6862.5442176870756</c:v>
                </c:pt>
                <c:pt idx="38">
                  <c:v>5542.1678321678319</c:v>
                </c:pt>
                <c:pt idx="39">
                  <c:v>6030.1937984496108</c:v>
                </c:pt>
                <c:pt idx="40">
                  <c:v>5802.9285714285706</c:v>
                </c:pt>
                <c:pt idx="41">
                  <c:v>6272.7956204379552</c:v>
                </c:pt>
                <c:pt idx="42">
                  <c:v>5049.6818181818235</c:v>
                </c:pt>
                <c:pt idx="43">
                  <c:v>5572.1683673469443</c:v>
                </c:pt>
                <c:pt idx="44">
                  <c:v>6779.1760563380285</c:v>
                </c:pt>
                <c:pt idx="45">
                  <c:v>5893.156862745097</c:v>
                </c:pt>
                <c:pt idx="46">
                  <c:v>4650.7666666666664</c:v>
                </c:pt>
                <c:pt idx="47">
                  <c:v>4450.9611650485476</c:v>
                </c:pt>
                <c:pt idx="48">
                  <c:v>5357.7350427350466</c:v>
                </c:pt>
                <c:pt idx="49">
                  <c:v>5642.1102941176478</c:v>
                </c:pt>
                <c:pt idx="50">
                  <c:v>6052.3909774436088</c:v>
                </c:pt>
                <c:pt idx="51">
                  <c:v>6064.8424657534242</c:v>
                </c:pt>
                <c:pt idx="52">
                  <c:v>5482.888888888896</c:v>
                </c:pt>
                <c:pt idx="53">
                  <c:v>6538.4958677686009</c:v>
                </c:pt>
                <c:pt idx="54">
                  <c:v>5022.4137931034484</c:v>
                </c:pt>
                <c:pt idx="55">
                  <c:v>5969.1071428571477</c:v>
                </c:pt>
                <c:pt idx="56">
                  <c:v>4931.5234375</c:v>
                </c:pt>
                <c:pt idx="57">
                  <c:v>6210.1729323308264</c:v>
                </c:pt>
                <c:pt idx="58">
                  <c:v>5150.07627118644</c:v>
                </c:pt>
                <c:pt idx="59">
                  <c:v>6978.8796296296359</c:v>
                </c:pt>
                <c:pt idx="60">
                  <c:v>6070.5932203389875</c:v>
                </c:pt>
                <c:pt idx="61">
                  <c:v>5578.5925925925976</c:v>
                </c:pt>
                <c:pt idx="62">
                  <c:v>6185.8606557377107</c:v>
                </c:pt>
                <c:pt idx="63">
                  <c:v>6962.3181818181884</c:v>
                </c:pt>
                <c:pt idx="64">
                  <c:v>6252.7007874015753</c:v>
                </c:pt>
                <c:pt idx="65">
                  <c:v>6088.7833333333392</c:v>
                </c:pt>
                <c:pt idx="66">
                  <c:v>5331.1847826087023</c:v>
                </c:pt>
                <c:pt idx="67">
                  <c:v>6104.6833333333379</c:v>
                </c:pt>
                <c:pt idx="68">
                  <c:v>7228.0173913043536</c:v>
                </c:pt>
                <c:pt idx="69">
                  <c:v>6779.1136363636369</c:v>
                </c:pt>
                <c:pt idx="70">
                  <c:v>7301.9401709401782</c:v>
                </c:pt>
                <c:pt idx="71">
                  <c:v>5513.8235294117649</c:v>
                </c:pt>
                <c:pt idx="72">
                  <c:v>5801.5044247787664</c:v>
                </c:pt>
                <c:pt idx="73">
                  <c:v>5678.2547169811378</c:v>
                </c:pt>
                <c:pt idx="74">
                  <c:v>6158.6067415730331</c:v>
                </c:pt>
                <c:pt idx="75">
                  <c:v>5808.8193832598863</c:v>
                </c:pt>
                <c:pt idx="76">
                  <c:v>6238.5405405405463</c:v>
                </c:pt>
                <c:pt idx="77">
                  <c:v>6735.4587155963354</c:v>
                </c:pt>
                <c:pt idx="78">
                  <c:v>6328.8321678321681</c:v>
                </c:pt>
                <c:pt idx="79">
                  <c:v>7528.2887323943651</c:v>
                </c:pt>
                <c:pt idx="80">
                  <c:v>6343.2568807339503</c:v>
                </c:pt>
                <c:pt idx="81">
                  <c:v>6861.80303030303</c:v>
                </c:pt>
                <c:pt idx="82">
                  <c:v>4960.1153846153893</c:v>
                </c:pt>
                <c:pt idx="83">
                  <c:v>6795.5700000000079</c:v>
                </c:pt>
                <c:pt idx="84">
                  <c:v>4426.1065573770529</c:v>
                </c:pt>
                <c:pt idx="85">
                  <c:v>5620.2700729927001</c:v>
                </c:pt>
                <c:pt idx="86">
                  <c:v>7719.4432989690795</c:v>
                </c:pt>
                <c:pt idx="87">
                  <c:v>5612.6304347826162</c:v>
                </c:pt>
                <c:pt idx="88">
                  <c:v>5415.8629032258059</c:v>
                </c:pt>
                <c:pt idx="89">
                  <c:v>6240.6800000000057</c:v>
                </c:pt>
                <c:pt idx="90">
                  <c:v>6754.7395833333403</c:v>
                </c:pt>
                <c:pt idx="91">
                  <c:v>7462.0114942528817</c:v>
                </c:pt>
                <c:pt idx="92">
                  <c:v>5368.9166666666661</c:v>
                </c:pt>
                <c:pt idx="93">
                  <c:v>5787.5000000000064</c:v>
                </c:pt>
                <c:pt idx="94">
                  <c:v>4979.740259740267</c:v>
                </c:pt>
                <c:pt idx="95">
                  <c:v>4774.8958333333385</c:v>
                </c:pt>
                <c:pt idx="96">
                  <c:v>5633.8189655172464</c:v>
                </c:pt>
                <c:pt idx="97">
                  <c:v>6590.1770833333403</c:v>
                </c:pt>
                <c:pt idx="98">
                  <c:v>6789.7372881355986</c:v>
                </c:pt>
                <c:pt idx="99">
                  <c:v>7799.8928571428569</c:v>
                </c:pt>
                <c:pt idx="100">
                  <c:v>4908.6929824561448</c:v>
                </c:pt>
                <c:pt idx="101">
                  <c:v>5190.2405063291208</c:v>
                </c:pt>
                <c:pt idx="102">
                  <c:v>4942.5041322314091</c:v>
                </c:pt>
                <c:pt idx="103">
                  <c:v>5353.6842105263213</c:v>
                </c:pt>
                <c:pt idx="104">
                  <c:v>5753.404040404047</c:v>
                </c:pt>
                <c:pt idx="105">
                  <c:v>4990.5833333333376</c:v>
                </c:pt>
                <c:pt idx="106">
                  <c:v>6400.9663461538357</c:v>
                </c:pt>
                <c:pt idx="107">
                  <c:v>5515.0329670329729</c:v>
                </c:pt>
                <c:pt idx="108">
                  <c:v>7192.1688311688404</c:v>
                </c:pt>
                <c:pt idx="109">
                  <c:v>6221.1588785046788</c:v>
                </c:pt>
                <c:pt idx="110">
                  <c:v>5168.2098765432174</c:v>
                </c:pt>
                <c:pt idx="111">
                  <c:v>5394.5205479452125</c:v>
                </c:pt>
                <c:pt idx="112">
                  <c:v>6669.6103896103987</c:v>
                </c:pt>
                <c:pt idx="113">
                  <c:v>6217.1875000000055</c:v>
                </c:pt>
                <c:pt idx="114">
                  <c:v>5938.7659574468162</c:v>
                </c:pt>
                <c:pt idx="115">
                  <c:v>4566.3478260869624</c:v>
                </c:pt>
                <c:pt idx="116">
                  <c:v>5008.7226890756356</c:v>
                </c:pt>
                <c:pt idx="117">
                  <c:v>6006.0476190476247</c:v>
                </c:pt>
                <c:pt idx="118">
                  <c:v>6262.2173913043553</c:v>
                </c:pt>
                <c:pt idx="119">
                  <c:v>5988.1456310679678</c:v>
                </c:pt>
                <c:pt idx="120">
                  <c:v>5650.275362318841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9-44D1-B3FB-384051148A0A}"/>
            </c:ext>
          </c:extLst>
        </c:ser>
        <c:ser>
          <c:idx val="1"/>
          <c:order val="1"/>
          <c:tx>
            <c:strRef>
              <c:f>'Averages Graph Data'!$BM$4</c:f>
              <c:strCache>
                <c:ptCount val="1"/>
                <c:pt idx="0">
                  <c:v>Average Vehicle Value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Data'!$BM$5:$BM$125</c:f>
              <c:numCache>
                <c:formatCode>#,##0</c:formatCode>
                <c:ptCount val="121"/>
                <c:pt idx="6">
                  <c:v>5566.414387378818</c:v>
                </c:pt>
                <c:pt idx="7">
                  <c:v>5559.7622271769878</c:v>
                </c:pt>
                <c:pt idx="8">
                  <c:v>5625.2672553808734</c:v>
                </c:pt>
                <c:pt idx="9">
                  <c:v>5552.3251619232105</c:v>
                </c:pt>
                <c:pt idx="10">
                  <c:v>5362.9044076037826</c:v>
                </c:pt>
                <c:pt idx="11">
                  <c:v>5464.8112994132707</c:v>
                </c:pt>
                <c:pt idx="12">
                  <c:v>5467.7236336744436</c:v>
                </c:pt>
                <c:pt idx="13">
                  <c:v>5557.1704005917354</c:v>
                </c:pt>
                <c:pt idx="14">
                  <c:v>5637.4120215778748</c:v>
                </c:pt>
                <c:pt idx="15">
                  <c:v>5527.6707504327424</c:v>
                </c:pt>
                <c:pt idx="16">
                  <c:v>5401.7265175837283</c:v>
                </c:pt>
                <c:pt idx="17">
                  <c:v>5684.6590572662672</c:v>
                </c:pt>
                <c:pt idx="18">
                  <c:v>5806.4276043873488</c:v>
                </c:pt>
                <c:pt idx="19">
                  <c:v>5765.3640484301768</c:v>
                </c:pt>
                <c:pt idx="20">
                  <c:v>5624.8649738205759</c:v>
                </c:pt>
                <c:pt idx="21">
                  <c:v>5584.8822307233404</c:v>
                </c:pt>
                <c:pt idx="22">
                  <c:v>5753.9841706423531</c:v>
                </c:pt>
                <c:pt idx="23">
                  <c:v>5820.4843969087297</c:v>
                </c:pt>
                <c:pt idx="24">
                  <c:v>5575.5211849572852</c:v>
                </c:pt>
                <c:pt idx="25">
                  <c:v>5484.8902247390943</c:v>
                </c:pt>
                <c:pt idx="26">
                  <c:v>5644.357392406966</c:v>
                </c:pt>
                <c:pt idx="27">
                  <c:v>5649.3765572421316</c:v>
                </c:pt>
                <c:pt idx="28">
                  <c:v>5641.2100024623242</c:v>
                </c:pt>
                <c:pt idx="29">
                  <c:v>5592.4184748982416</c:v>
                </c:pt>
                <c:pt idx="30">
                  <c:v>5557.9965891125994</c:v>
                </c:pt>
                <c:pt idx="31">
                  <c:v>5826.4151059930373</c:v>
                </c:pt>
                <c:pt idx="32">
                  <c:v>6037.6708835653908</c:v>
                </c:pt>
                <c:pt idx="33">
                  <c:v>5957.8935154079427</c:v>
                </c:pt>
                <c:pt idx="34">
                  <c:v>6148.8393399693459</c:v>
                </c:pt>
                <c:pt idx="35">
                  <c:v>6015.6434387955478</c:v>
                </c:pt>
                <c:pt idx="36">
                  <c:v>6119.9410718627259</c:v>
                </c:pt>
                <c:pt idx="37">
                  <c:v>6328.7798791934965</c:v>
                </c:pt>
                <c:pt idx="38">
                  <c:v>6137.1136296535615</c:v>
                </c:pt>
                <c:pt idx="39">
                  <c:v>5959.0925346585564</c:v>
                </c:pt>
                <c:pt idx="40">
                  <c:v>5989.5526121201983</c:v>
                </c:pt>
                <c:pt idx="41">
                  <c:v>5990.1650190499304</c:v>
                </c:pt>
                <c:pt idx="42">
                  <c:v>6042.1133980091026</c:v>
                </c:pt>
                <c:pt idx="43">
                  <c:v>5876.0686036714023</c:v>
                </c:pt>
                <c:pt idx="44">
                  <c:v>5864.1588663358243</c:v>
                </c:pt>
                <c:pt idx="45">
                  <c:v>5914.3001564182905</c:v>
                </c:pt>
                <c:pt idx="46">
                  <c:v>5717.2391375921561</c:v>
                </c:pt>
                <c:pt idx="47">
                  <c:v>5524.100936680722</c:v>
                </c:pt>
                <c:pt idx="48">
                  <c:v>5393.3779970088799</c:v>
                </c:pt>
                <c:pt idx="49">
                  <c:v>5478.0106364282829</c:v>
                </c:pt>
                <c:pt idx="50">
                  <c:v>5546.6138664420923</c:v>
                </c:pt>
                <c:pt idx="51">
                  <c:v>5444.5662106442915</c:v>
                </c:pt>
                <c:pt idx="52">
                  <c:v>5385.9565000934044</c:v>
                </c:pt>
                <c:pt idx="53">
                  <c:v>5655.6321002508248</c:v>
                </c:pt>
                <c:pt idx="54">
                  <c:v>5737.2681899729523</c:v>
                </c:pt>
                <c:pt idx="55">
                  <c:v>5824.6070614189675</c:v>
                </c:pt>
                <c:pt idx="56">
                  <c:v>5723.0946533307315</c:v>
                </c:pt>
                <c:pt idx="57">
                  <c:v>5745.6349326003347</c:v>
                </c:pt>
                <c:pt idx="58">
                  <c:v>5614.9540476621933</c:v>
                </c:pt>
                <c:pt idx="59">
                  <c:v>5828.6670106251568</c:v>
                </c:pt>
                <c:pt idx="60">
                  <c:v>5761.8237752780697</c:v>
                </c:pt>
                <c:pt idx="61">
                  <c:v>5841.2778894908051</c:v>
                </c:pt>
                <c:pt idx="62">
                  <c:v>5872.2426770451711</c:v>
                </c:pt>
                <c:pt idx="63">
                  <c:v>6162.3562119477701</c:v>
                </c:pt>
                <c:pt idx="64">
                  <c:v>6168.4316198150191</c:v>
                </c:pt>
                <c:pt idx="65">
                  <c:v>6302.5326286931477</c:v>
                </c:pt>
                <c:pt idx="66">
                  <c:v>6067.1476505472992</c:v>
                </c:pt>
                <c:pt idx="67">
                  <c:v>6072.0176666893512</c:v>
                </c:pt>
                <c:pt idx="68">
                  <c:v>6307.64978079103</c:v>
                </c:pt>
                <c:pt idx="69">
                  <c:v>6392.4002065947343</c:v>
                </c:pt>
                <c:pt idx="70">
                  <c:v>6440.9176336121609</c:v>
                </c:pt>
                <c:pt idx="71">
                  <c:v>6335.3637396136155</c:v>
                </c:pt>
                <c:pt idx="72">
                  <c:v>6294.3238955343913</c:v>
                </c:pt>
                <c:pt idx="73">
                  <c:v>6343.905314730453</c:v>
                </c:pt>
                <c:pt idx="74">
                  <c:v>6351.608658764696</c:v>
                </c:pt>
                <c:pt idx="75">
                  <c:v>6148.8660861869148</c:v>
                </c:pt>
                <c:pt idx="76">
                  <c:v>6071.6413582121877</c:v>
                </c:pt>
                <c:pt idx="77">
                  <c:v>5990.7154360202103</c:v>
                </c:pt>
                <c:pt idx="78">
                  <c:v>6107.1452415088397</c:v>
                </c:pt>
                <c:pt idx="79">
                  <c:v>6353.8287140253533</c:v>
                </c:pt>
                <c:pt idx="80">
                  <c:v>6448.8290231328983</c:v>
                </c:pt>
                <c:pt idx="81">
                  <c:v>6549.2856358086119</c:v>
                </c:pt>
                <c:pt idx="82">
                  <c:v>6428.0422074308271</c:v>
                </c:pt>
                <c:pt idx="83">
                  <c:v>6507.6178444964635</c:v>
                </c:pt>
                <c:pt idx="84">
                  <c:v>6177.7103933222807</c:v>
                </c:pt>
                <c:pt idx="85">
                  <c:v>6076.4872369166424</c:v>
                </c:pt>
                <c:pt idx="86">
                  <c:v>6103.795032141601</c:v>
                </c:pt>
                <c:pt idx="87">
                  <c:v>5999.4198255771244</c:v>
                </c:pt>
                <c:pt idx="88">
                  <c:v>5792.8569502803794</c:v>
                </c:pt>
                <c:pt idx="89">
                  <c:v>5975.7947524781821</c:v>
                </c:pt>
                <c:pt idx="90">
                  <c:v>5969.961835811514</c:v>
                </c:pt>
                <c:pt idx="91">
                  <c:v>6403.6625410794904</c:v>
                </c:pt>
                <c:pt idx="92">
                  <c:v>6367.7549116043429</c:v>
                </c:pt>
                <c:pt idx="93">
                  <c:v>6091.7630117516173</c:v>
                </c:pt>
                <c:pt idx="94">
                  <c:v>6001.3501296027107</c:v>
                </c:pt>
                <c:pt idx="95">
                  <c:v>5909.7834053323586</c:v>
                </c:pt>
                <c:pt idx="96">
                  <c:v>5823.0889718348208</c:v>
                </c:pt>
                <c:pt idx="97">
                  <c:v>5799.5800432633923</c:v>
                </c:pt>
                <c:pt idx="98">
                  <c:v>5703.5408709609237</c:v>
                </c:pt>
                <c:pt idx="99">
                  <c:v>6050.8231838860938</c:v>
                </c:pt>
                <c:pt idx="100">
                  <c:v>5925.2793242369708</c:v>
                </c:pt>
                <c:pt idx="101">
                  <c:v>5955.3507880353782</c:v>
                </c:pt>
                <c:pt idx="102">
                  <c:v>5979.2948307351026</c:v>
                </c:pt>
                <c:pt idx="103">
                  <c:v>5939.275580022113</c:v>
                </c:pt>
                <c:pt idx="104">
                  <c:v>5819.7365738893577</c:v>
                </c:pt>
                <c:pt idx="105">
                  <c:v>5562.7145803461763</c:v>
                </c:pt>
                <c:pt idx="106">
                  <c:v>5362.8679359191738</c:v>
                </c:pt>
                <c:pt idx="107">
                  <c:v>5449.4879337158636</c:v>
                </c:pt>
                <c:pt idx="108">
                  <c:v>5735.4776944072519</c:v>
                </c:pt>
                <c:pt idx="109">
                  <c:v>5918.1426581605765</c:v>
                </c:pt>
                <c:pt idx="110">
                  <c:v>5891.6463247344191</c:v>
                </c:pt>
                <c:pt idx="111">
                  <c:v>5840.3772543831565</c:v>
                </c:pt>
                <c:pt idx="112">
                  <c:v>6080.2382624227366</c:v>
                </c:pt>
                <c:pt idx="113">
                  <c:v>6053.9841415436176</c:v>
                </c:pt>
                <c:pt idx="114">
                  <c:v>6114.5174258884526</c:v>
                </c:pt>
                <c:pt idx="115">
                  <c:v>5739.4001394481847</c:v>
                </c:pt>
                <c:pt idx="116">
                  <c:v>5566.1949695297499</c:v>
                </c:pt>
                <c:pt idx="117">
                  <c:v>5685.8860756018084</c:v>
                </c:pt>
                <c:pt idx="118">
                  <c:v>5809.8427675102575</c:v>
                </c:pt>
                <c:pt idx="119">
                  <c:v>5712.4906591470517</c:v>
                </c:pt>
                <c:pt idx="120">
                  <c:v>5631.5032109068861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9-44D1-B3FB-384051148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90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Data'!$BN$4</c:f>
              <c:strCache>
                <c:ptCount val="1"/>
                <c:pt idx="0">
                  <c:v>Average Vehicle Value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Data'!$BN$5:$BN$125</c:f>
              <c:numCache>
                <c:formatCode>#,##0</c:formatCode>
                <c:ptCount val="121"/>
                <c:pt idx="0">
                  <c:v>10048.125000000002</c:v>
                </c:pt>
                <c:pt idx="1">
                  <c:v>4768.1470588235297</c:v>
                </c:pt>
                <c:pt idx="2">
                  <c:v>7686.166666666667</c:v>
                </c:pt>
                <c:pt idx="3">
                  <c:v>8706.1538461538457</c:v>
                </c:pt>
                <c:pt idx="4">
                  <c:v>6147.083333333333</c:v>
                </c:pt>
                <c:pt idx="5">
                  <c:v>6894.9642857142862</c:v>
                </c:pt>
                <c:pt idx="6">
                  <c:v>6871.0714285714284</c:v>
                </c:pt>
                <c:pt idx="7">
                  <c:v>7661.0750000000007</c:v>
                </c:pt>
                <c:pt idx="8">
                  <c:v>8430.5357142857138</c:v>
                </c:pt>
                <c:pt idx="9">
                  <c:v>8293.0434782608681</c:v>
                </c:pt>
                <c:pt idx="10">
                  <c:v>5874.5714285714294</c:v>
                </c:pt>
                <c:pt idx="11">
                  <c:v>9350.5</c:v>
                </c:pt>
                <c:pt idx="12">
                  <c:v>8065.1785714285706</c:v>
                </c:pt>
                <c:pt idx="13">
                  <c:v>7506.0000000000009</c:v>
                </c:pt>
                <c:pt idx="14">
                  <c:v>7251.7837837837942</c:v>
                </c:pt>
                <c:pt idx="15">
                  <c:v>7238.5714285714284</c:v>
                </c:pt>
                <c:pt idx="16">
                  <c:v>7033.636363636364</c:v>
                </c:pt>
                <c:pt idx="17">
                  <c:v>8230.2727272727261</c:v>
                </c:pt>
                <c:pt idx="18">
                  <c:v>7622.5</c:v>
                </c:pt>
                <c:pt idx="19">
                  <c:v>8086.4285714285706</c:v>
                </c:pt>
                <c:pt idx="20">
                  <c:v>5624.9642857142853</c:v>
                </c:pt>
                <c:pt idx="21">
                  <c:v>10352.631578947368</c:v>
                </c:pt>
                <c:pt idx="22">
                  <c:v>10119.133333333333</c:v>
                </c:pt>
                <c:pt idx="23">
                  <c:v>9610.8333333333339</c:v>
                </c:pt>
                <c:pt idx="24">
                  <c:v>5463.5483870967746</c:v>
                </c:pt>
                <c:pt idx="25">
                  <c:v>8983.9999999999982</c:v>
                </c:pt>
                <c:pt idx="26">
                  <c:v>9880.3125</c:v>
                </c:pt>
                <c:pt idx="27">
                  <c:v>5496.666666666667</c:v>
                </c:pt>
                <c:pt idx="28">
                  <c:v>6611.083333333333</c:v>
                </c:pt>
                <c:pt idx="29">
                  <c:v>12497.666666666666</c:v>
                </c:pt>
                <c:pt idx="30">
                  <c:v>8276.5909090909099</c:v>
                </c:pt>
                <c:pt idx="31">
                  <c:v>5868.9285714285716</c:v>
                </c:pt>
                <c:pt idx="32">
                  <c:v>11932.607142857143</c:v>
                </c:pt>
                <c:pt idx="33">
                  <c:v>7242.833333333333</c:v>
                </c:pt>
                <c:pt idx="34">
                  <c:v>5736.5517241379312</c:v>
                </c:pt>
                <c:pt idx="35">
                  <c:v>5736.2499999999991</c:v>
                </c:pt>
                <c:pt idx="36">
                  <c:v>10539.4375</c:v>
                </c:pt>
                <c:pt idx="37">
                  <c:v>8701.2250000000004</c:v>
                </c:pt>
                <c:pt idx="38">
                  <c:v>7485.2564102564111</c:v>
                </c:pt>
                <c:pt idx="39">
                  <c:v>7551.0714285714284</c:v>
                </c:pt>
                <c:pt idx="40">
                  <c:v>10703.083333333334</c:v>
                </c:pt>
                <c:pt idx="41">
                  <c:v>6400.7407407407418</c:v>
                </c:pt>
                <c:pt idx="42">
                  <c:v>7881.136363636364</c:v>
                </c:pt>
                <c:pt idx="43">
                  <c:v>10777.5</c:v>
                </c:pt>
                <c:pt idx="44">
                  <c:v>8861.8108108108099</c:v>
                </c:pt>
                <c:pt idx="45">
                  <c:v>7608.5957446808516</c:v>
                </c:pt>
                <c:pt idx="46">
                  <c:v>6095.4074074074078</c:v>
                </c:pt>
                <c:pt idx="47">
                  <c:v>7024.4736842105267</c:v>
                </c:pt>
                <c:pt idx="48">
                  <c:v>7236.7307692307695</c:v>
                </c:pt>
                <c:pt idx="49">
                  <c:v>7017.1428571428569</c:v>
                </c:pt>
                <c:pt idx="50">
                  <c:v>8113.8500000000013</c:v>
                </c:pt>
                <c:pt idx="51">
                  <c:v>7708.6333333333323</c:v>
                </c:pt>
                <c:pt idx="52">
                  <c:v>7538.6842105263149</c:v>
                </c:pt>
                <c:pt idx="53">
                  <c:v>6468.6538461538457</c:v>
                </c:pt>
                <c:pt idx="54">
                  <c:v>5686.4285714285725</c:v>
                </c:pt>
                <c:pt idx="55">
                  <c:v>8522.6923076923085</c:v>
                </c:pt>
                <c:pt idx="56">
                  <c:v>5671.1111111111104</c:v>
                </c:pt>
                <c:pt idx="57">
                  <c:v>7149.3888888888878</c:v>
                </c:pt>
                <c:pt idx="58">
                  <c:v>7705.9375000000009</c:v>
                </c:pt>
                <c:pt idx="59">
                  <c:v>10927.972222222223</c:v>
                </c:pt>
                <c:pt idx="60">
                  <c:v>5905.652173913043</c:v>
                </c:pt>
                <c:pt idx="61">
                  <c:v>6732.9166666666661</c:v>
                </c:pt>
                <c:pt idx="62">
                  <c:v>8237.1875</c:v>
                </c:pt>
                <c:pt idx="63">
                  <c:v>6940.3125</c:v>
                </c:pt>
                <c:pt idx="64">
                  <c:v>8862.954545454546</c:v>
                </c:pt>
                <c:pt idx="65">
                  <c:v>4895.7142857142853</c:v>
                </c:pt>
                <c:pt idx="66">
                  <c:v>6143.6956521739121</c:v>
                </c:pt>
                <c:pt idx="67">
                  <c:v>10186.826086956522</c:v>
                </c:pt>
                <c:pt idx="68">
                  <c:v>11622.227272727272</c:v>
                </c:pt>
                <c:pt idx="69">
                  <c:v>8240.0769230769238</c:v>
                </c:pt>
                <c:pt idx="70">
                  <c:v>12761.041666666668</c:v>
                </c:pt>
                <c:pt idx="71">
                  <c:v>9362.5</c:v>
                </c:pt>
                <c:pt idx="72">
                  <c:v>8469.4444444444434</c:v>
                </c:pt>
                <c:pt idx="73">
                  <c:v>9249.217391304348</c:v>
                </c:pt>
                <c:pt idx="74">
                  <c:v>10283.499999999998</c:v>
                </c:pt>
                <c:pt idx="75">
                  <c:v>7959.3617021276586</c:v>
                </c:pt>
                <c:pt idx="76">
                  <c:v>13276</c:v>
                </c:pt>
                <c:pt idx="77">
                  <c:v>8667.9411764705874</c:v>
                </c:pt>
                <c:pt idx="78">
                  <c:v>7947.9189189189192</c:v>
                </c:pt>
                <c:pt idx="79">
                  <c:v>8555.6666666666661</c:v>
                </c:pt>
                <c:pt idx="80">
                  <c:v>7331.72</c:v>
                </c:pt>
                <c:pt idx="81">
                  <c:v>10517.258064516129</c:v>
                </c:pt>
                <c:pt idx="82">
                  <c:v>6374.9999999999991</c:v>
                </c:pt>
                <c:pt idx="83">
                  <c:v>7694.772727272727</c:v>
                </c:pt>
                <c:pt idx="84">
                  <c:v>5777.2916666666661</c:v>
                </c:pt>
                <c:pt idx="85">
                  <c:v>9405.5384615384628</c:v>
                </c:pt>
                <c:pt idx="86">
                  <c:v>11207.259259259259</c:v>
                </c:pt>
                <c:pt idx="87">
                  <c:v>7296.454545454546</c:v>
                </c:pt>
                <c:pt idx="88">
                  <c:v>6949.4444444444434</c:v>
                </c:pt>
                <c:pt idx="89">
                  <c:v>8546.5999999999985</c:v>
                </c:pt>
                <c:pt idx="90">
                  <c:v>8551.8076923076915</c:v>
                </c:pt>
                <c:pt idx="91">
                  <c:v>13748.5</c:v>
                </c:pt>
                <c:pt idx="92">
                  <c:v>10778.4375</c:v>
                </c:pt>
                <c:pt idx="93">
                  <c:v>6533.0555555555547</c:v>
                </c:pt>
                <c:pt idx="94">
                  <c:v>5439.5000000000009</c:v>
                </c:pt>
                <c:pt idx="95">
                  <c:v>5899.318181818182</c:v>
                </c:pt>
                <c:pt idx="96">
                  <c:v>6323.9333333333334</c:v>
                </c:pt>
                <c:pt idx="97">
                  <c:v>10016.388888888889</c:v>
                </c:pt>
                <c:pt idx="98">
                  <c:v>10023.56</c:v>
                </c:pt>
                <c:pt idx="99">
                  <c:v>12917.37037037037</c:v>
                </c:pt>
                <c:pt idx="100">
                  <c:v>6762.7142857142853</c:v>
                </c:pt>
                <c:pt idx="101">
                  <c:v>5114.7368421052633</c:v>
                </c:pt>
                <c:pt idx="102">
                  <c:v>5994.9230769230771</c:v>
                </c:pt>
                <c:pt idx="103">
                  <c:v>8868.2352941176468</c:v>
                </c:pt>
                <c:pt idx="104">
                  <c:v>8568.9999999999982</c:v>
                </c:pt>
                <c:pt idx="105">
                  <c:v>4826.8</c:v>
                </c:pt>
                <c:pt idx="106">
                  <c:v>7769.9512195121952</c:v>
                </c:pt>
                <c:pt idx="107">
                  <c:v>5730.21052631579</c:v>
                </c:pt>
                <c:pt idx="108">
                  <c:v>8114.2941176470595</c:v>
                </c:pt>
                <c:pt idx="109">
                  <c:v>9122.2000000000007</c:v>
                </c:pt>
                <c:pt idx="110">
                  <c:v>5001.590909090909</c:v>
                </c:pt>
                <c:pt idx="111">
                  <c:v>6213.8461538461534</c:v>
                </c:pt>
                <c:pt idx="112">
                  <c:v>7444.9999999999991</c:v>
                </c:pt>
                <c:pt idx="113">
                  <c:v>10168.481481481482</c:v>
                </c:pt>
                <c:pt idx="114">
                  <c:v>8412.7857142857138</c:v>
                </c:pt>
                <c:pt idx="115">
                  <c:v>5151.9047619047624</c:v>
                </c:pt>
                <c:pt idx="116">
                  <c:v>5568.2413793103451</c:v>
                </c:pt>
                <c:pt idx="117">
                  <c:v>7693.4482758620697</c:v>
                </c:pt>
                <c:pt idx="118">
                  <c:v>8819.25</c:v>
                </c:pt>
                <c:pt idx="119">
                  <c:v>6018.181818181818</c:v>
                </c:pt>
                <c:pt idx="120">
                  <c:v>7405.3448275862074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7-487A-B1A9-870AF7473ABE}"/>
            </c:ext>
          </c:extLst>
        </c:ser>
        <c:ser>
          <c:idx val="1"/>
          <c:order val="1"/>
          <c:tx>
            <c:strRef>
              <c:f>'Averages Graph Data'!$BO$4</c:f>
              <c:strCache>
                <c:ptCount val="1"/>
                <c:pt idx="0">
                  <c:v>Average Vehicle Value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Data'!$BO$5:$BO$125</c:f>
              <c:numCache>
                <c:formatCode>#,##0</c:formatCode>
                <c:ptCount val="121"/>
                <c:pt idx="6">
                  <c:v>7303.101659894729</c:v>
                </c:pt>
                <c:pt idx="7">
                  <c:v>6962.0945170375844</c:v>
                </c:pt>
                <c:pt idx="8">
                  <c:v>7485.2928963893255</c:v>
                </c:pt>
                <c:pt idx="9">
                  <c:v>7571.9895837599242</c:v>
                </c:pt>
                <c:pt idx="10">
                  <c:v>7167.4778098195793</c:v>
                </c:pt>
                <c:pt idx="11">
                  <c:v>7625.1087622005316</c:v>
                </c:pt>
                <c:pt idx="12">
                  <c:v>7792.2822315882877</c:v>
                </c:pt>
                <c:pt idx="13">
                  <c:v>7882.9863132209412</c:v>
                </c:pt>
                <c:pt idx="14">
                  <c:v>7824.5161394757679</c:v>
                </c:pt>
                <c:pt idx="15">
                  <c:v>7654.2355272308705</c:v>
                </c:pt>
                <c:pt idx="16">
                  <c:v>7474.320225141656</c:v>
                </c:pt>
                <c:pt idx="17">
                  <c:v>7810.8489820989835</c:v>
                </c:pt>
                <c:pt idx="18">
                  <c:v>7563.9918392418404</c:v>
                </c:pt>
                <c:pt idx="19">
                  <c:v>7567.027553527555</c:v>
                </c:pt>
                <c:pt idx="20">
                  <c:v>7298.3081657724524</c:v>
                </c:pt>
                <c:pt idx="21">
                  <c:v>7741.2864222243907</c:v>
                </c:pt>
                <c:pt idx="22">
                  <c:v>8152.7952657618061</c:v>
                </c:pt>
                <c:pt idx="23">
                  <c:v>8520.9662614328026</c:v>
                </c:pt>
                <c:pt idx="24">
                  <c:v>8125.7199271219515</c:v>
                </c:pt>
                <c:pt idx="25">
                  <c:v>8320.2199271219524</c:v>
                </c:pt>
                <c:pt idx="26">
                  <c:v>8576.4890597750145</c:v>
                </c:pt>
                <c:pt idx="27">
                  <c:v>8558.1608284824961</c:v>
                </c:pt>
                <c:pt idx="28">
                  <c:v>8023.6539362519197</c:v>
                </c:pt>
                <c:pt idx="29">
                  <c:v>8363.4444124423953</c:v>
                </c:pt>
                <c:pt idx="30">
                  <c:v>8172.8383518363353</c:v>
                </c:pt>
                <c:pt idx="31">
                  <c:v>8230.7498067408778</c:v>
                </c:pt>
                <c:pt idx="32">
                  <c:v>8651.9793985776141</c:v>
                </c:pt>
                <c:pt idx="33">
                  <c:v>8275.1966604823756</c:v>
                </c:pt>
                <c:pt idx="34">
                  <c:v>8309.4659544068418</c:v>
                </c:pt>
                <c:pt idx="35">
                  <c:v>8184.4897639306519</c:v>
                </c:pt>
                <c:pt idx="36">
                  <c:v>7904.7427401211271</c:v>
                </c:pt>
                <c:pt idx="37">
                  <c:v>7965.4047531081387</c:v>
                </c:pt>
                <c:pt idx="38">
                  <c:v>8196.308730083545</c:v>
                </c:pt>
                <c:pt idx="39">
                  <c:v>7570.375056614158</c:v>
                </c:pt>
                <c:pt idx="40">
                  <c:v>8064.6964851855873</c:v>
                </c:pt>
                <c:pt idx="41">
                  <c:v>8159.5806304145599</c:v>
                </c:pt>
                <c:pt idx="42">
                  <c:v>8465.9929680768983</c:v>
                </c:pt>
                <c:pt idx="43">
                  <c:v>8500.0018966483276</c:v>
                </c:pt>
                <c:pt idx="44">
                  <c:v>8522.9427267641568</c:v>
                </c:pt>
                <c:pt idx="45">
                  <c:v>8540.5626316819325</c:v>
                </c:pt>
                <c:pt idx="46">
                  <c:v>8332.6106286585018</c:v>
                </c:pt>
                <c:pt idx="47">
                  <c:v>7807.0949644981001</c:v>
                </c:pt>
                <c:pt idx="48">
                  <c:v>7926.5221114252472</c:v>
                </c:pt>
                <c:pt idx="49">
                  <c:v>7803.0944676404597</c:v>
                </c:pt>
                <c:pt idx="50">
                  <c:v>7422.5730390690305</c:v>
                </c:pt>
                <c:pt idx="51">
                  <c:v>7257.8333994293916</c:v>
                </c:pt>
                <c:pt idx="52">
                  <c:v>7247.8460374073156</c:v>
                </c:pt>
                <c:pt idx="53">
                  <c:v>7301.1669572282353</c:v>
                </c:pt>
                <c:pt idx="54">
                  <c:v>7110.017655402241</c:v>
                </c:pt>
                <c:pt idx="55">
                  <c:v>7293.7264466110337</c:v>
                </c:pt>
                <c:pt idx="56">
                  <c:v>7101.4361971779272</c:v>
                </c:pt>
                <c:pt idx="57">
                  <c:v>6963.656038447768</c:v>
                </c:pt>
                <c:pt idx="58">
                  <c:v>6963.2709194001491</c:v>
                </c:pt>
                <c:pt idx="59">
                  <c:v>7447.4549210709938</c:v>
                </c:pt>
                <c:pt idx="60">
                  <c:v>7367.0261107508768</c:v>
                </c:pt>
                <c:pt idx="61">
                  <c:v>7516.524410070605</c:v>
                </c:pt>
                <c:pt idx="62">
                  <c:v>7475.7380089717044</c:v>
                </c:pt>
                <c:pt idx="63">
                  <c:v>7657.0524930986885</c:v>
                </c:pt>
                <c:pt idx="64">
                  <c:v>7901.8475868937821</c:v>
                </c:pt>
                <c:pt idx="65">
                  <c:v>7500.387127710108</c:v>
                </c:pt>
                <c:pt idx="66">
                  <c:v>6816.9190462746355</c:v>
                </c:pt>
                <c:pt idx="67">
                  <c:v>7428.5153195665607</c:v>
                </c:pt>
                <c:pt idx="68">
                  <c:v>8126.9882632895042</c:v>
                </c:pt>
                <c:pt idx="69">
                  <c:v>8127.4010380147802</c:v>
                </c:pt>
                <c:pt idx="70">
                  <c:v>8958.9337761100178</c:v>
                </c:pt>
                <c:pt idx="71">
                  <c:v>9030.2974124736538</c:v>
                </c:pt>
                <c:pt idx="72">
                  <c:v>9540.8302922922467</c:v>
                </c:pt>
                <c:pt idx="73">
                  <c:v>9984.4762550251671</c:v>
                </c:pt>
                <c:pt idx="74">
                  <c:v>9998.2868140313785</c:v>
                </c:pt>
                <c:pt idx="75">
                  <c:v>9475.020303945721</c:v>
                </c:pt>
                <c:pt idx="76">
                  <c:v>10194.437886363303</c:v>
                </c:pt>
                <c:pt idx="77">
                  <c:v>9609.7092449067186</c:v>
                </c:pt>
                <c:pt idx="78">
                  <c:v>9407.6262333237082</c:v>
                </c:pt>
                <c:pt idx="79">
                  <c:v>9419.9436936411676</c:v>
                </c:pt>
                <c:pt idx="80">
                  <c:v>9146.0154948834042</c:v>
                </c:pt>
                <c:pt idx="81">
                  <c:v>9179.4095040999946</c:v>
                </c:pt>
                <c:pt idx="82">
                  <c:v>8953.0721180817582</c:v>
                </c:pt>
                <c:pt idx="83">
                  <c:v>8155.7539362635753</c:v>
                </c:pt>
                <c:pt idx="84">
                  <c:v>7742.804006291587</c:v>
                </c:pt>
                <c:pt idx="85">
                  <c:v>7951.0353695229496</c:v>
                </c:pt>
                <c:pt idx="86">
                  <c:v>8329.8343113218907</c:v>
                </c:pt>
                <c:pt idx="87">
                  <c:v>8324.7963892439693</c:v>
                </c:pt>
                <c:pt idx="88">
                  <c:v>7815.1087292337297</c:v>
                </c:pt>
                <c:pt idx="89">
                  <c:v>8125.3373006623005</c:v>
                </c:pt>
                <c:pt idx="90">
                  <c:v>8247.7708670958673</c:v>
                </c:pt>
                <c:pt idx="91">
                  <c:v>9386.514914714915</c:v>
                </c:pt>
                <c:pt idx="92">
                  <c:v>9582.6433487808499</c:v>
                </c:pt>
                <c:pt idx="93">
                  <c:v>8914.8999625374618</c:v>
                </c:pt>
                <c:pt idx="94">
                  <c:v>8649.6207417582409</c:v>
                </c:pt>
                <c:pt idx="95">
                  <c:v>8499.6027042402038</c:v>
                </c:pt>
                <c:pt idx="96">
                  <c:v>8182.0788947163946</c:v>
                </c:pt>
                <c:pt idx="97">
                  <c:v>8391.3047799422802</c:v>
                </c:pt>
                <c:pt idx="98">
                  <c:v>7859.1704942279948</c:v>
                </c:pt>
                <c:pt idx="99">
                  <c:v>8164.7323328523335</c:v>
                </c:pt>
                <c:pt idx="100">
                  <c:v>8197.5407228750082</c:v>
                </c:pt>
                <c:pt idx="101">
                  <c:v>8151.1459860329032</c:v>
                </c:pt>
                <c:pt idx="102">
                  <c:v>8164.8038281907457</c:v>
                </c:pt>
                <c:pt idx="103">
                  <c:v>8528.2755368742201</c:v>
                </c:pt>
                <c:pt idx="104">
                  <c:v>8321.5056956043791</c:v>
                </c:pt>
                <c:pt idx="105">
                  <c:v>7579.1114098900925</c:v>
                </c:pt>
                <c:pt idx="106">
                  <c:v>6843.7658169103524</c:v>
                </c:pt>
                <c:pt idx="107">
                  <c:v>6696.2652798534255</c:v>
                </c:pt>
                <c:pt idx="108">
                  <c:v>7124.7734620736819</c:v>
                </c:pt>
                <c:pt idx="109">
                  <c:v>7571.527308227528</c:v>
                </c:pt>
                <c:pt idx="110">
                  <c:v>7019.1495389379934</c:v>
                </c:pt>
                <c:pt idx="111">
                  <c:v>6682.6989894874441</c:v>
                </c:pt>
                <c:pt idx="112">
                  <c:v>7056.7275609160151</c:v>
                </c:pt>
                <c:pt idx="113">
                  <c:v>7399.3747411973427</c:v>
                </c:pt>
                <c:pt idx="114">
                  <c:v>7782.5997680501878</c:v>
                </c:pt>
                <c:pt idx="115">
                  <c:v>7359.4012886584305</c:v>
                </c:pt>
                <c:pt idx="116">
                  <c:v>6851.6929142741947</c:v>
                </c:pt>
                <c:pt idx="117">
                  <c:v>7236.2439666700757</c:v>
                </c:pt>
                <c:pt idx="118">
                  <c:v>7608.4445161206249</c:v>
                </c:pt>
                <c:pt idx="119">
                  <c:v>7404.6133472894562</c:v>
                </c:pt>
                <c:pt idx="120">
                  <c:v>7009.8795395901316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E7-487A-B1A9-870AF747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10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Data'!$BP$4</c:f>
              <c:strCache>
                <c:ptCount val="1"/>
                <c:pt idx="0">
                  <c:v>Average Vehicle Value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Data'!$BP$5:$BP$125</c:f>
              <c:numCache>
                <c:formatCode>#,##0</c:formatCode>
                <c:ptCount val="121"/>
                <c:pt idx="0">
                  <c:v>4820.7983193277305</c:v>
                </c:pt>
                <c:pt idx="1">
                  <c:v>5642.7857142857147</c:v>
                </c:pt>
                <c:pt idx="2">
                  <c:v>6254.9158878504677</c:v>
                </c:pt>
                <c:pt idx="3">
                  <c:v>5275.7701149425347</c:v>
                </c:pt>
                <c:pt idx="4">
                  <c:v>4549.3298969072212</c:v>
                </c:pt>
                <c:pt idx="5">
                  <c:v>4856.4752475247524</c:v>
                </c:pt>
                <c:pt idx="6">
                  <c:v>4787.3711340206237</c:v>
                </c:pt>
                <c:pt idx="7">
                  <c:v>4576.7207207207211</c:v>
                </c:pt>
                <c:pt idx="8">
                  <c:v>5506.151515151515</c:v>
                </c:pt>
                <c:pt idx="9">
                  <c:v>5614.5258620689656</c:v>
                </c:pt>
                <c:pt idx="10">
                  <c:v>4271.5764705882402</c:v>
                </c:pt>
                <c:pt idx="11">
                  <c:v>4835.3289473684208</c:v>
                </c:pt>
                <c:pt idx="12">
                  <c:v>4678.625</c:v>
                </c:pt>
                <c:pt idx="13">
                  <c:v>5513.1419354838708</c:v>
                </c:pt>
                <c:pt idx="14">
                  <c:v>5470.9747474747091</c:v>
                </c:pt>
                <c:pt idx="15">
                  <c:v>4734.7426470588234</c:v>
                </c:pt>
                <c:pt idx="16">
                  <c:v>4665.3083333333334</c:v>
                </c:pt>
                <c:pt idx="17">
                  <c:v>6230.911764705882</c:v>
                </c:pt>
                <c:pt idx="18">
                  <c:v>6017.8695652173974</c:v>
                </c:pt>
                <c:pt idx="19">
                  <c:v>4275</c:v>
                </c:pt>
                <c:pt idx="20">
                  <c:v>4696.8529411764703</c:v>
                </c:pt>
                <c:pt idx="21">
                  <c:v>4720.0537634408647</c:v>
                </c:pt>
                <c:pt idx="22">
                  <c:v>5386.6525423728817</c:v>
                </c:pt>
                <c:pt idx="23">
                  <c:v>4516.4960629921261</c:v>
                </c:pt>
                <c:pt idx="24">
                  <c:v>4804.6478873239503</c:v>
                </c:pt>
                <c:pt idx="25">
                  <c:v>5144.5901639344256</c:v>
                </c:pt>
                <c:pt idx="26">
                  <c:v>4891.0000000000055</c:v>
                </c:pt>
                <c:pt idx="27">
                  <c:v>4776.2857142857192</c:v>
                </c:pt>
                <c:pt idx="28">
                  <c:v>5310.3448275862074</c:v>
                </c:pt>
                <c:pt idx="29">
                  <c:v>5178.9830508474579</c:v>
                </c:pt>
                <c:pt idx="30">
                  <c:v>4705.3956043956096</c:v>
                </c:pt>
                <c:pt idx="31">
                  <c:v>7307.9701492537424</c:v>
                </c:pt>
                <c:pt idx="32">
                  <c:v>5903.9684210526375</c:v>
                </c:pt>
                <c:pt idx="33">
                  <c:v>5126.2149532710282</c:v>
                </c:pt>
                <c:pt idx="34">
                  <c:v>6450.0000000000073</c:v>
                </c:pt>
                <c:pt idx="35">
                  <c:v>4421.1261261261261</c:v>
                </c:pt>
                <c:pt idx="36">
                  <c:v>5825.8358208955224</c:v>
                </c:pt>
                <c:pt idx="37">
                  <c:v>6175.1869158878508</c:v>
                </c:pt>
                <c:pt idx="38">
                  <c:v>4813.5096153846152</c:v>
                </c:pt>
                <c:pt idx="39">
                  <c:v>5608.5643564356433</c:v>
                </c:pt>
                <c:pt idx="40">
                  <c:v>4649.9509803921565</c:v>
                </c:pt>
                <c:pt idx="41">
                  <c:v>6241.3909090909083</c:v>
                </c:pt>
                <c:pt idx="42">
                  <c:v>4341.8181818181865</c:v>
                </c:pt>
                <c:pt idx="43">
                  <c:v>4845.8430232558194</c:v>
                </c:pt>
                <c:pt idx="44">
                  <c:v>6045.2952380952383</c:v>
                </c:pt>
                <c:pt idx="45">
                  <c:v>5379.6178343949041</c:v>
                </c:pt>
                <c:pt idx="46">
                  <c:v>4333.6504065040654</c:v>
                </c:pt>
                <c:pt idx="47">
                  <c:v>3868.8571428571472</c:v>
                </c:pt>
                <c:pt idx="48">
                  <c:v>4820.8791208791254</c:v>
                </c:pt>
                <c:pt idx="49">
                  <c:v>5285.6203703703704</c:v>
                </c:pt>
                <c:pt idx="50">
                  <c:v>5687.5309734513276</c:v>
                </c:pt>
                <c:pt idx="51">
                  <c:v>5639.7241379310353</c:v>
                </c:pt>
                <c:pt idx="52">
                  <c:v>4932.7464788732468</c:v>
                </c:pt>
                <c:pt idx="53">
                  <c:v>6557.610526315797</c:v>
                </c:pt>
                <c:pt idx="54">
                  <c:v>4811.136363636364</c:v>
                </c:pt>
                <c:pt idx="55">
                  <c:v>5197.0930232558194</c:v>
                </c:pt>
                <c:pt idx="56">
                  <c:v>4810.4999999999991</c:v>
                </c:pt>
                <c:pt idx="57">
                  <c:v>6063.1652173913044</c:v>
                </c:pt>
                <c:pt idx="58">
                  <c:v>4749.1568627450979</c:v>
                </c:pt>
                <c:pt idx="59">
                  <c:v>5004.3333333333394</c:v>
                </c:pt>
                <c:pt idx="60">
                  <c:v>6110.5263157894806</c:v>
                </c:pt>
                <c:pt idx="61">
                  <c:v>5248.7857142857201</c:v>
                </c:pt>
                <c:pt idx="62">
                  <c:v>5456.5000000000064</c:v>
                </c:pt>
                <c:pt idx="63">
                  <c:v>6971.3461538461634</c:v>
                </c:pt>
                <c:pt idx="64">
                  <c:v>5705.7904761904765</c:v>
                </c:pt>
                <c:pt idx="65">
                  <c:v>6451.8913043478333</c:v>
                </c:pt>
                <c:pt idx="66">
                  <c:v>5060.3478260869642</c:v>
                </c:pt>
                <c:pt idx="67">
                  <c:v>5136.752577319593</c:v>
                </c:pt>
                <c:pt idx="68">
                  <c:v>6188.526881720436</c:v>
                </c:pt>
                <c:pt idx="69">
                  <c:v>6420.764150943397</c:v>
                </c:pt>
                <c:pt idx="70">
                  <c:v>5893.1397849462419</c:v>
                </c:pt>
                <c:pt idx="71">
                  <c:v>4725.9055118110236</c:v>
                </c:pt>
                <c:pt idx="72">
                  <c:v>5296.0000000000055</c:v>
                </c:pt>
                <c:pt idx="73">
                  <c:v>4688.7108433734993</c:v>
                </c:pt>
                <c:pt idx="74">
                  <c:v>5322.47972972973</c:v>
                </c:pt>
                <c:pt idx="75">
                  <c:v>5247.2888888888592</c:v>
                </c:pt>
                <c:pt idx="76">
                  <c:v>5138.9375000000055</c:v>
                </c:pt>
                <c:pt idx="77">
                  <c:v>5859.4000000000078</c:v>
                </c:pt>
                <c:pt idx="78">
                  <c:v>5763.6792452830186</c:v>
                </c:pt>
                <c:pt idx="79">
                  <c:v>7253.0982142857138</c:v>
                </c:pt>
                <c:pt idx="80">
                  <c:v>6049.0714285714357</c:v>
                </c:pt>
                <c:pt idx="81">
                  <c:v>5739.8316831683169</c:v>
                </c:pt>
                <c:pt idx="82">
                  <c:v>4478.7628865979432</c:v>
                </c:pt>
                <c:pt idx="83">
                  <c:v>6541.9487179487269</c:v>
                </c:pt>
                <c:pt idx="84">
                  <c:v>4095.2040816326571</c:v>
                </c:pt>
                <c:pt idx="85">
                  <c:v>4733.6306306306305</c:v>
                </c:pt>
                <c:pt idx="86">
                  <c:v>6374.1428571428669</c:v>
                </c:pt>
                <c:pt idx="87">
                  <c:v>5083.4285714285797</c:v>
                </c:pt>
                <c:pt idx="88">
                  <c:v>5155.4433962264147</c:v>
                </c:pt>
                <c:pt idx="89">
                  <c:v>5664.2000000000062</c:v>
                </c:pt>
                <c:pt idx="90">
                  <c:v>6087.2571428571518</c:v>
                </c:pt>
                <c:pt idx="91">
                  <c:v>5585.4477611940383</c:v>
                </c:pt>
                <c:pt idx="92">
                  <c:v>4536.6826923076924</c:v>
                </c:pt>
                <c:pt idx="93">
                  <c:v>5590.1470588235379</c:v>
                </c:pt>
                <c:pt idx="94">
                  <c:v>4818.4210526315874</c:v>
                </c:pt>
                <c:pt idx="95">
                  <c:v>4440.6081081081138</c:v>
                </c:pt>
                <c:pt idx="96">
                  <c:v>5393.0813953488432</c:v>
                </c:pt>
                <c:pt idx="97">
                  <c:v>5799.5128205128285</c:v>
                </c:pt>
                <c:pt idx="98">
                  <c:v>5920.4301075268877</c:v>
                </c:pt>
                <c:pt idx="99">
                  <c:v>6577.1327433628312</c:v>
                </c:pt>
                <c:pt idx="100">
                  <c:v>4649.1300000000056</c:v>
                </c:pt>
                <c:pt idx="101">
                  <c:v>5214.1500000000087</c:v>
                </c:pt>
                <c:pt idx="102">
                  <c:v>4654.4736842105312</c:v>
                </c:pt>
                <c:pt idx="103">
                  <c:v>4587.692307692314</c:v>
                </c:pt>
                <c:pt idx="104">
                  <c:v>5127.7160493827232</c:v>
                </c:pt>
                <c:pt idx="105">
                  <c:v>5033.6842105263213</c:v>
                </c:pt>
                <c:pt idx="106">
                  <c:v>6064.8682634730421</c:v>
                </c:pt>
                <c:pt idx="107">
                  <c:v>5458.2500000000073</c:v>
                </c:pt>
                <c:pt idx="108">
                  <c:v>6930.9000000000106</c:v>
                </c:pt>
                <c:pt idx="109">
                  <c:v>5554.252873563225</c:v>
                </c:pt>
                <c:pt idx="110">
                  <c:v>5230.3389830508568</c:v>
                </c:pt>
                <c:pt idx="111">
                  <c:v>5217.0000000000082</c:v>
                </c:pt>
                <c:pt idx="112">
                  <c:v>6482.0161290322685</c:v>
                </c:pt>
                <c:pt idx="113">
                  <c:v>4962.0705882352995</c:v>
                </c:pt>
                <c:pt idx="114">
                  <c:v>5505.8125000000073</c:v>
                </c:pt>
                <c:pt idx="115">
                  <c:v>4393.1549295774712</c:v>
                </c:pt>
                <c:pt idx="116">
                  <c:v>4828.4333333333389</c:v>
                </c:pt>
                <c:pt idx="117">
                  <c:v>5362.1710526315865</c:v>
                </c:pt>
                <c:pt idx="118">
                  <c:v>5551.9305555555629</c:v>
                </c:pt>
                <c:pt idx="119">
                  <c:v>5979.9876543209957</c:v>
                </c:pt>
                <c:pt idx="120">
                  <c:v>5183.3302752293575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D-45CC-A580-FE90B57BBC80}"/>
            </c:ext>
          </c:extLst>
        </c:ser>
        <c:ser>
          <c:idx val="1"/>
          <c:order val="1"/>
          <c:tx>
            <c:strRef>
              <c:f>'Averages Graph Data'!$BQ$4</c:f>
              <c:strCache>
                <c:ptCount val="1"/>
                <c:pt idx="0">
                  <c:v>Average Vehicle Value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Data'!$BQ$5:$BQ$125</c:f>
              <c:numCache>
                <c:formatCode>#,##0</c:formatCode>
                <c:ptCount val="121"/>
                <c:pt idx="6">
                  <c:v>5169.635187837006</c:v>
                </c:pt>
                <c:pt idx="7">
                  <c:v>5134.7669594645768</c:v>
                </c:pt>
                <c:pt idx="8">
                  <c:v>5115.2477881596906</c:v>
                </c:pt>
                <c:pt idx="9">
                  <c:v>5023.7634987623333</c:v>
                </c:pt>
                <c:pt idx="10">
                  <c:v>4880.3072638545773</c:v>
                </c:pt>
                <c:pt idx="11">
                  <c:v>4921.1642710633196</c:v>
                </c:pt>
                <c:pt idx="12">
                  <c:v>4895.7570928454979</c:v>
                </c:pt>
                <c:pt idx="13">
                  <c:v>4999.4386359116761</c:v>
                </c:pt>
                <c:pt idx="14">
                  <c:v>5127.1892111622456</c:v>
                </c:pt>
                <c:pt idx="15">
                  <c:v>5016.9879442918609</c:v>
                </c:pt>
                <c:pt idx="16">
                  <c:v>4881.3854401867711</c:v>
                </c:pt>
                <c:pt idx="17">
                  <c:v>5161.2904822035771</c:v>
                </c:pt>
                <c:pt idx="18">
                  <c:v>5330.2248561820024</c:v>
                </c:pt>
                <c:pt idx="19">
                  <c:v>5272.5641418962887</c:v>
                </c:pt>
                <c:pt idx="20">
                  <c:v>5155.9514284238021</c:v>
                </c:pt>
                <c:pt idx="21">
                  <c:v>5048.6770021332532</c:v>
                </c:pt>
                <c:pt idx="22">
                  <c:v>5141.806987178119</c:v>
                </c:pt>
                <c:pt idx="23">
                  <c:v>5120.5480914150894</c:v>
                </c:pt>
                <c:pt idx="24">
                  <c:v>4916.796108931956</c:v>
                </c:pt>
                <c:pt idx="25">
                  <c:v>4792.0419087486744</c:v>
                </c:pt>
                <c:pt idx="26">
                  <c:v>4880.0419087486753</c:v>
                </c:pt>
                <c:pt idx="27">
                  <c:v>4891.3894477642816</c:v>
                </c:pt>
                <c:pt idx="28">
                  <c:v>4975.7167426421884</c:v>
                </c:pt>
                <c:pt idx="29">
                  <c:v>4946.0496724242703</c:v>
                </c:pt>
                <c:pt idx="30">
                  <c:v>4973.0353211961965</c:v>
                </c:pt>
                <c:pt idx="31">
                  <c:v>5330.6527871861672</c:v>
                </c:pt>
                <c:pt idx="32">
                  <c:v>5439.1353953459111</c:v>
                </c:pt>
                <c:pt idx="33">
                  <c:v>5472.7375315274858</c:v>
                </c:pt>
                <c:pt idx="34">
                  <c:v>5711.8395723438125</c:v>
                </c:pt>
                <c:pt idx="35">
                  <c:v>5584.8083292780875</c:v>
                </c:pt>
                <c:pt idx="36">
                  <c:v>5677.2158678563819</c:v>
                </c:pt>
                <c:pt idx="37">
                  <c:v>5887.1860552124172</c:v>
                </c:pt>
                <c:pt idx="38">
                  <c:v>5530.8345503739693</c:v>
                </c:pt>
                <c:pt idx="39">
                  <c:v>5488.6339697143994</c:v>
                </c:pt>
                <c:pt idx="40">
                  <c:v>5420.5962593031309</c:v>
                </c:pt>
                <c:pt idx="41">
                  <c:v>5390.7949606018319</c:v>
                </c:pt>
                <c:pt idx="42">
                  <c:v>5379.465254272126</c:v>
                </c:pt>
                <c:pt idx="43">
                  <c:v>5239.4662831807391</c:v>
                </c:pt>
                <c:pt idx="44">
                  <c:v>5220.9103292103673</c:v>
                </c:pt>
                <c:pt idx="45">
                  <c:v>5301.7829319261227</c:v>
                </c:pt>
                <c:pt idx="46">
                  <c:v>5119.6523676501829</c:v>
                </c:pt>
                <c:pt idx="47">
                  <c:v>5008.0675337166094</c:v>
                </c:pt>
                <c:pt idx="48">
                  <c:v>4805.1372782577837</c:v>
                </c:pt>
                <c:pt idx="49">
                  <c:v>4939.9661623366674</c:v>
                </c:pt>
                <c:pt idx="50">
                  <c:v>5060.2072980788826</c:v>
                </c:pt>
                <c:pt idx="51">
                  <c:v>5002.2685694839965</c:v>
                </c:pt>
                <c:pt idx="52">
                  <c:v>4938.4298044094749</c:v>
                </c:pt>
                <c:pt idx="53">
                  <c:v>5256.1383929540079</c:v>
                </c:pt>
                <c:pt idx="54">
                  <c:v>5390.7497102081816</c:v>
                </c:pt>
                <c:pt idx="55">
                  <c:v>5444.494553404852</c:v>
                </c:pt>
                <c:pt idx="56">
                  <c:v>5376.6202147805134</c:v>
                </c:pt>
                <c:pt idx="57">
                  <c:v>5430.282249629081</c:v>
                </c:pt>
                <c:pt idx="58">
                  <c:v>5303.0583531739467</c:v>
                </c:pt>
                <c:pt idx="59">
                  <c:v>5313.2850466682448</c:v>
                </c:pt>
                <c:pt idx="60">
                  <c:v>5249.4158737359148</c:v>
                </c:pt>
                <c:pt idx="61">
                  <c:v>5311.9372095429653</c:v>
                </c:pt>
                <c:pt idx="62">
                  <c:v>5348.9953490778498</c:v>
                </c:pt>
                <c:pt idx="63">
                  <c:v>5657.6876567701593</c:v>
                </c:pt>
                <c:pt idx="64">
                  <c:v>5606.6341223128984</c:v>
                </c:pt>
                <c:pt idx="65">
                  <c:v>5849.8818996847176</c:v>
                </c:pt>
                <c:pt idx="66">
                  <c:v>5857.8839700780927</c:v>
                </c:pt>
                <c:pt idx="67">
                  <c:v>5718.7734360109662</c:v>
                </c:pt>
                <c:pt idx="68">
                  <c:v>5853.0221742159247</c:v>
                </c:pt>
                <c:pt idx="69">
                  <c:v>5990.7741957792659</c:v>
                </c:pt>
                <c:pt idx="70">
                  <c:v>5836.7447145078486</c:v>
                </c:pt>
                <c:pt idx="71">
                  <c:v>5696.7611481679278</c:v>
                </c:pt>
                <c:pt idx="72">
                  <c:v>5531.6338189753806</c:v>
                </c:pt>
                <c:pt idx="73">
                  <c:v>5478.5428214448848</c:v>
                </c:pt>
                <c:pt idx="74">
                  <c:v>5505.0752717891901</c:v>
                </c:pt>
                <c:pt idx="75">
                  <c:v>5370.612701384679</c:v>
                </c:pt>
                <c:pt idx="76">
                  <c:v>5187.4946083927662</c:v>
                </c:pt>
                <c:pt idx="77">
                  <c:v>5182.6746391147326</c:v>
                </c:pt>
                <c:pt idx="78">
                  <c:v>5330.9280296107327</c:v>
                </c:pt>
                <c:pt idx="79">
                  <c:v>5610.513488794405</c:v>
                </c:pt>
                <c:pt idx="80">
                  <c:v>5804.850715251253</c:v>
                </c:pt>
                <c:pt idx="81">
                  <c:v>5864.4724228853374</c:v>
                </c:pt>
                <c:pt idx="82">
                  <c:v>5754.6829939866348</c:v>
                </c:pt>
                <c:pt idx="83">
                  <c:v>5955.1131679793089</c:v>
                </c:pt>
                <c:pt idx="84">
                  <c:v>5703.0851796411152</c:v>
                </c:pt>
                <c:pt idx="85">
                  <c:v>5555.9353775479167</c:v>
                </c:pt>
                <c:pt idx="86">
                  <c:v>5430.3703265275108</c:v>
                </c:pt>
                <c:pt idx="87">
                  <c:v>5292.4213469356746</c:v>
                </c:pt>
                <c:pt idx="88">
                  <c:v>5208.937305943974</c:v>
                </c:pt>
                <c:pt idx="89">
                  <c:v>5378.2854650014124</c:v>
                </c:pt>
                <c:pt idx="90">
                  <c:v>5313.3295257026157</c:v>
                </c:pt>
                <c:pt idx="91">
                  <c:v>5526.2214799256699</c:v>
                </c:pt>
                <c:pt idx="92">
                  <c:v>5498.0860601652512</c:v>
                </c:pt>
                <c:pt idx="93">
                  <c:v>5386.0866604053454</c:v>
                </c:pt>
                <c:pt idx="94">
                  <c:v>5348.2284434343474</c:v>
                </c:pt>
                <c:pt idx="95">
                  <c:v>5246.1091165603038</c:v>
                </c:pt>
                <c:pt idx="96">
                  <c:v>5207.3778873244237</c:v>
                </c:pt>
                <c:pt idx="97">
                  <c:v>5166.2715555609484</c:v>
                </c:pt>
                <c:pt idx="98">
                  <c:v>5214.1261764656419</c:v>
                </c:pt>
                <c:pt idx="99">
                  <c:v>5505.6190409020901</c:v>
                </c:pt>
                <c:pt idx="100">
                  <c:v>5371.1880324987278</c:v>
                </c:pt>
                <c:pt idx="101">
                  <c:v>5427.7207392656464</c:v>
                </c:pt>
                <c:pt idx="102">
                  <c:v>5458.272964423134</c:v>
                </c:pt>
                <c:pt idx="103">
                  <c:v>5343.2173804722015</c:v>
                </c:pt>
                <c:pt idx="104">
                  <c:v>5247.2464131679008</c:v>
                </c:pt>
                <c:pt idx="105">
                  <c:v>5120.5684278821054</c:v>
                </c:pt>
                <c:pt idx="106">
                  <c:v>5047.3877878978501</c:v>
                </c:pt>
                <c:pt idx="107">
                  <c:v>5162.9763593264215</c:v>
                </c:pt>
                <c:pt idx="108">
                  <c:v>5408.2263593264215</c:v>
                </c:pt>
                <c:pt idx="109">
                  <c:v>5536.7662435196626</c:v>
                </c:pt>
                <c:pt idx="110">
                  <c:v>5628.5729114280257</c:v>
                </c:pt>
                <c:pt idx="111">
                  <c:v>5641.3277615162096</c:v>
                </c:pt>
                <c:pt idx="112">
                  <c:v>5848.2323213027748</c:v>
                </c:pt>
                <c:pt idx="113">
                  <c:v>5690.6897962688099</c:v>
                </c:pt>
                <c:pt idx="114">
                  <c:v>5697.484439125953</c:v>
                </c:pt>
                <c:pt idx="115">
                  <c:v>5334.9494290655921</c:v>
                </c:pt>
                <c:pt idx="116">
                  <c:v>5231.2609233184639</c:v>
                </c:pt>
                <c:pt idx="117">
                  <c:v>5250.0940761157108</c:v>
                </c:pt>
                <c:pt idx="118">
                  <c:v>5297.9412983379343</c:v>
                </c:pt>
                <c:pt idx="119">
                  <c:v>5226.2229448077514</c:v>
                </c:pt>
                <c:pt idx="120">
                  <c:v>5257.8314715211891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BD-45CC-A580-FE90B57BB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9000"/>
          <c:min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Data'!$BR$4</c:f>
              <c:strCache>
                <c:ptCount val="1"/>
                <c:pt idx="0">
                  <c:v>Average Vehicle Value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Data'!$BR$5:$BR$125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8-48A1-B4FF-C1EA5FBA9B37}"/>
            </c:ext>
          </c:extLst>
        </c:ser>
        <c:ser>
          <c:idx val="1"/>
          <c:order val="1"/>
          <c:tx>
            <c:strRef>
              <c:f>'Averages Graph Data'!$BS$4</c:f>
              <c:strCache>
                <c:ptCount val="1"/>
                <c:pt idx="0">
                  <c:v>Average Vehicle Value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Data'!$BS$5:$BS$125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8-48A1-B4FF-C1EA5FBA9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9500"/>
          <c:min val="5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Data'!$BV$4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Data'!$BV$5:$BV$125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1.7241379310344827E-2</c:v>
                </c:pt>
                <c:pt idx="2">
                  <c:v>3.6496350364963501E-2</c:v>
                </c:pt>
                <c:pt idx="3">
                  <c:v>2.6548672566371705E-2</c:v>
                </c:pt>
                <c:pt idx="4">
                  <c:v>2.4793388429752088E-2</c:v>
                </c:pt>
                <c:pt idx="5">
                  <c:v>3.1007751937984489E-2</c:v>
                </c:pt>
                <c:pt idx="6">
                  <c:v>8.0000000000000054E-3</c:v>
                </c:pt>
                <c:pt idx="7">
                  <c:v>1.324503311258278E-2</c:v>
                </c:pt>
                <c:pt idx="8">
                  <c:v>2.072538860103627E-2</c:v>
                </c:pt>
                <c:pt idx="9">
                  <c:v>3.5971223021582732E-2</c:v>
                </c:pt>
                <c:pt idx="10">
                  <c:v>8.3333333333333402E-3</c:v>
                </c:pt>
                <c:pt idx="11">
                  <c:v>2.7472527472527469E-2</c:v>
                </c:pt>
                <c:pt idx="12">
                  <c:v>2.0270270270270268E-2</c:v>
                </c:pt>
                <c:pt idx="13">
                  <c:v>5.263157894736842E-3</c:v>
                </c:pt>
                <c:pt idx="14">
                  <c:v>1.1029411764705845E-2</c:v>
                </c:pt>
                <c:pt idx="15">
                  <c:v>1.2195121951219513E-2</c:v>
                </c:pt>
                <c:pt idx="16">
                  <c:v>1.30718954248366E-2</c:v>
                </c:pt>
                <c:pt idx="17">
                  <c:v>3.7037037037037028E-2</c:v>
                </c:pt>
                <c:pt idx="18">
                  <c:v>3.2258064516129059E-2</c:v>
                </c:pt>
                <c:pt idx="19">
                  <c:v>1.4184397163120567E-2</c:v>
                </c:pt>
                <c:pt idx="20">
                  <c:v>1.5384615384615384E-2</c:v>
                </c:pt>
                <c:pt idx="21">
                  <c:v>1.785714285714287E-2</c:v>
                </c:pt>
                <c:pt idx="22">
                  <c:v>4.0540540540540536E-2</c:v>
                </c:pt>
                <c:pt idx="23">
                  <c:v>1.2269938650306749E-2</c:v>
                </c:pt>
                <c:pt idx="24">
                  <c:v>0</c:v>
                </c:pt>
                <c:pt idx="25">
                  <c:v>1.3605442176870748E-2</c:v>
                </c:pt>
                <c:pt idx="26">
                  <c:v>2.3622047244094509E-2</c:v>
                </c:pt>
                <c:pt idx="27">
                  <c:v>8.0000000000000054E-3</c:v>
                </c:pt>
                <c:pt idx="28">
                  <c:v>1.9736842105263157E-2</c:v>
                </c:pt>
                <c:pt idx="29">
                  <c:v>2.2556390977443611E-2</c:v>
                </c:pt>
                <c:pt idx="30">
                  <c:v>1.7699115044247801E-2</c:v>
                </c:pt>
                <c:pt idx="31">
                  <c:v>5.2631578947368474E-2</c:v>
                </c:pt>
                <c:pt idx="32">
                  <c:v>4.8780487804878085E-2</c:v>
                </c:pt>
                <c:pt idx="33">
                  <c:v>2.18978102189781E-2</c:v>
                </c:pt>
                <c:pt idx="34">
                  <c:v>3.508771929824564E-2</c:v>
                </c:pt>
                <c:pt idx="35">
                  <c:v>7.1942446043165463E-3</c:v>
                </c:pt>
                <c:pt idx="36">
                  <c:v>5.4216867469879519E-2</c:v>
                </c:pt>
                <c:pt idx="37">
                  <c:v>4.7619047619047623E-2</c:v>
                </c:pt>
                <c:pt idx="38">
                  <c:v>6.993006993006993E-3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2.9197080291970798E-2</c:v>
                </c:pt>
                <c:pt idx="42">
                  <c:v>9.0909090909090991E-3</c:v>
                </c:pt>
                <c:pt idx="43">
                  <c:v>3.0612244897959183E-2</c:v>
                </c:pt>
                <c:pt idx="44">
                  <c:v>4.225352112676057E-2</c:v>
                </c:pt>
                <c:pt idx="45">
                  <c:v>3.9215686274509803E-2</c:v>
                </c:pt>
                <c:pt idx="46">
                  <c:v>6.6666666666666662E-3</c:v>
                </c:pt>
                <c:pt idx="47">
                  <c:v>0</c:v>
                </c:pt>
                <c:pt idx="48">
                  <c:v>2.5641025641025661E-2</c:v>
                </c:pt>
                <c:pt idx="49">
                  <c:v>2.2058823529411766E-2</c:v>
                </c:pt>
                <c:pt idx="50">
                  <c:v>3.0075187969924807E-2</c:v>
                </c:pt>
                <c:pt idx="51">
                  <c:v>3.4246575342465752E-2</c:v>
                </c:pt>
                <c:pt idx="52">
                  <c:v>2.2222222222222247E-2</c:v>
                </c:pt>
                <c:pt idx="53">
                  <c:v>4.1322314049586806E-2</c:v>
                </c:pt>
                <c:pt idx="54">
                  <c:v>6.8965517241379309E-3</c:v>
                </c:pt>
                <c:pt idx="55">
                  <c:v>2.6785714285714309E-2</c:v>
                </c:pt>
                <c:pt idx="56">
                  <c:v>1.5624999999999998E-2</c:v>
                </c:pt>
                <c:pt idx="57">
                  <c:v>5.2631578947368418E-2</c:v>
                </c:pt>
                <c:pt idx="58">
                  <c:v>8.4745762711864389E-3</c:v>
                </c:pt>
                <c:pt idx="59">
                  <c:v>4.6296296296296328E-2</c:v>
                </c:pt>
                <c:pt idx="60">
                  <c:v>2.5423728813559341E-2</c:v>
                </c:pt>
                <c:pt idx="61">
                  <c:v>2.7777777777777804E-2</c:v>
                </c:pt>
                <c:pt idx="62">
                  <c:v>3.2786885245901669E-2</c:v>
                </c:pt>
                <c:pt idx="63">
                  <c:v>3.6363636363636397E-2</c:v>
                </c:pt>
                <c:pt idx="64">
                  <c:v>3.1496062992125984E-2</c:v>
                </c:pt>
                <c:pt idx="65">
                  <c:v>1.666666666666668E-2</c:v>
                </c:pt>
                <c:pt idx="66">
                  <c:v>1.0869565217391316E-2</c:v>
                </c:pt>
                <c:pt idx="67">
                  <c:v>1.666666666666668E-2</c:v>
                </c:pt>
                <c:pt idx="68">
                  <c:v>3.4782608695652202E-2</c:v>
                </c:pt>
                <c:pt idx="69">
                  <c:v>3.03030303030303E-2</c:v>
                </c:pt>
                <c:pt idx="70">
                  <c:v>4.2735042735042771E-2</c:v>
                </c:pt>
                <c:pt idx="71">
                  <c:v>3.2679738562091505E-2</c:v>
                </c:pt>
                <c:pt idx="72">
                  <c:v>2.6548672566371705E-2</c:v>
                </c:pt>
                <c:pt idx="73">
                  <c:v>1.8867924528301903E-2</c:v>
                </c:pt>
                <c:pt idx="74">
                  <c:v>3.3707865168539325E-2</c:v>
                </c:pt>
                <c:pt idx="75">
                  <c:v>4.4052863436123149E-2</c:v>
                </c:pt>
                <c:pt idx="76">
                  <c:v>2.7027027027027049E-2</c:v>
                </c:pt>
                <c:pt idx="77">
                  <c:v>1.8348623853211024E-2</c:v>
                </c:pt>
                <c:pt idx="78">
                  <c:v>4.8951048951048952E-2</c:v>
                </c:pt>
                <c:pt idx="79">
                  <c:v>6.3380281690140844E-2</c:v>
                </c:pt>
                <c:pt idx="80">
                  <c:v>3.6697247706422048E-2</c:v>
                </c:pt>
                <c:pt idx="81">
                  <c:v>5.3030303030303032E-2</c:v>
                </c:pt>
                <c:pt idx="82">
                  <c:v>7.6923076923076988E-3</c:v>
                </c:pt>
                <c:pt idx="83">
                  <c:v>3.000000000000003E-2</c:v>
                </c:pt>
                <c:pt idx="84">
                  <c:v>0</c:v>
                </c:pt>
                <c:pt idx="85">
                  <c:v>3.6496350364963501E-2</c:v>
                </c:pt>
                <c:pt idx="86">
                  <c:v>8.2474226804123793E-2</c:v>
                </c:pt>
                <c:pt idx="87">
                  <c:v>4.3478260869565265E-2</c:v>
                </c:pt>
                <c:pt idx="88">
                  <c:v>1.6129032258064516E-2</c:v>
                </c:pt>
                <c:pt idx="89">
                  <c:v>4.0000000000000029E-2</c:v>
                </c:pt>
                <c:pt idx="90">
                  <c:v>4.1666666666666706E-2</c:v>
                </c:pt>
                <c:pt idx="91">
                  <c:v>6.8965517241379393E-2</c:v>
                </c:pt>
                <c:pt idx="92">
                  <c:v>2.4999999999999998E-2</c:v>
                </c:pt>
                <c:pt idx="93">
                  <c:v>2.32558139534884E-2</c:v>
                </c:pt>
                <c:pt idx="94">
                  <c:v>1.2987012987013003E-2</c:v>
                </c:pt>
                <c:pt idx="95">
                  <c:v>3.1250000000000035E-2</c:v>
                </c:pt>
                <c:pt idx="96">
                  <c:v>1.7241379310344841E-2</c:v>
                </c:pt>
                <c:pt idx="97">
                  <c:v>4.1666666666666706E-2</c:v>
                </c:pt>
                <c:pt idx="98">
                  <c:v>5.9322033898305135E-2</c:v>
                </c:pt>
                <c:pt idx="99">
                  <c:v>6.4285714285714279E-2</c:v>
                </c:pt>
                <c:pt idx="100">
                  <c:v>1.7543859649122823E-2</c:v>
                </c:pt>
                <c:pt idx="101">
                  <c:v>2.5316455696202562E-2</c:v>
                </c:pt>
                <c:pt idx="102">
                  <c:v>1.6528925619834722E-2</c:v>
                </c:pt>
                <c:pt idx="103">
                  <c:v>3.1578947368421088E-2</c:v>
                </c:pt>
                <c:pt idx="104">
                  <c:v>3.0303030303030335E-2</c:v>
                </c:pt>
                <c:pt idx="105">
                  <c:v>8.3333333333333402E-3</c:v>
                </c:pt>
                <c:pt idx="106">
                  <c:v>5.2884615384615384E-2</c:v>
                </c:pt>
                <c:pt idx="107">
                  <c:v>3.2967032967033003E-2</c:v>
                </c:pt>
                <c:pt idx="108">
                  <c:v>5.1948051948052014E-2</c:v>
                </c:pt>
                <c:pt idx="109">
                  <c:v>3.738317757009349E-2</c:v>
                </c:pt>
                <c:pt idx="110">
                  <c:v>1.2345679012345694E-2</c:v>
                </c:pt>
                <c:pt idx="111">
                  <c:v>4.1095890410958957E-2</c:v>
                </c:pt>
                <c:pt idx="112">
                  <c:v>3.8961038961039009E-2</c:v>
                </c:pt>
                <c:pt idx="113">
                  <c:v>4.4642857142857179E-2</c:v>
                </c:pt>
                <c:pt idx="114">
                  <c:v>4.255319148936175E-2</c:v>
                </c:pt>
                <c:pt idx="115">
                  <c:v>0</c:v>
                </c:pt>
                <c:pt idx="116">
                  <c:v>1.6806722689075643E-2</c:v>
                </c:pt>
                <c:pt idx="117">
                  <c:v>4.7619047619047658E-2</c:v>
                </c:pt>
                <c:pt idx="118">
                  <c:v>5.4347826086956576E-2</c:v>
                </c:pt>
                <c:pt idx="119">
                  <c:v>2.9126213592233042E-2</c:v>
                </c:pt>
                <c:pt idx="120">
                  <c:v>2.8985507246376812E-2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7-4565-A722-F88471375B12}"/>
            </c:ext>
          </c:extLst>
        </c:ser>
        <c:ser>
          <c:idx val="1"/>
          <c:order val="1"/>
          <c:tx>
            <c:strRef>
              <c:f>'Averages Graph Data'!$BW$4</c:f>
              <c:strCache>
                <c:ptCount val="1"/>
                <c:pt idx="0">
                  <c:v>Average Proportion Over £25k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Data'!$BW$5:$BW$125</c:f>
              <c:numCache>
                <c:formatCode>0.0%</c:formatCode>
                <c:ptCount val="121"/>
                <c:pt idx="6">
                  <c:v>2.4816738891292323E-2</c:v>
                </c:pt>
                <c:pt idx="7">
                  <c:v>2.2476082245999913E-2</c:v>
                </c:pt>
                <c:pt idx="8">
                  <c:v>2.2973797858955834E-2</c:v>
                </c:pt>
                <c:pt idx="9">
                  <c:v>2.2898779667044296E-2</c:v>
                </c:pt>
                <c:pt idx="10">
                  <c:v>2.0296588348038814E-2</c:v>
                </c:pt>
                <c:pt idx="11">
                  <c:v>2.0679322497006724E-2</c:v>
                </c:pt>
                <c:pt idx="12">
                  <c:v>1.9145396544476122E-2</c:v>
                </c:pt>
                <c:pt idx="13">
                  <c:v>1.8754419100867097E-2</c:v>
                </c:pt>
                <c:pt idx="14">
                  <c:v>1.8437901765456115E-2</c:v>
                </c:pt>
                <c:pt idx="15">
                  <c:v>1.7219292244053715E-2</c:v>
                </c:pt>
                <c:pt idx="16">
                  <c:v>1.3947959730232839E-2</c:v>
                </c:pt>
                <c:pt idx="17">
                  <c:v>1.8048488830761936E-2</c:v>
                </c:pt>
                <c:pt idx="18">
                  <c:v>1.873213697984788E-2</c:v>
                </c:pt>
                <c:pt idx="19">
                  <c:v>1.7862726535969351E-2</c:v>
                </c:pt>
                <c:pt idx="20">
                  <c:v>1.9308649034523426E-2</c:v>
                </c:pt>
                <c:pt idx="21">
                  <c:v>2.028403919058586E-2</c:v>
                </c:pt>
                <c:pt idx="22">
                  <c:v>2.4333384703346009E-2</c:v>
                </c:pt>
                <c:pt idx="23">
                  <c:v>2.4218819449841746E-2</c:v>
                </c:pt>
                <c:pt idx="24">
                  <c:v>1.8927814158836456E-2</c:v>
                </c:pt>
                <c:pt idx="25">
                  <c:v>1.6263153824656696E-2</c:v>
                </c:pt>
                <c:pt idx="26">
                  <c:v>1.7611389550510115E-2</c:v>
                </c:pt>
                <c:pt idx="27">
                  <c:v>1.6556444495565061E-2</c:v>
                </c:pt>
                <c:pt idx="28">
                  <c:v>1.6824972959582244E-2</c:v>
                </c:pt>
                <c:pt idx="29">
                  <c:v>1.4255808736282682E-2</c:v>
                </c:pt>
                <c:pt idx="30">
                  <c:v>1.5031405363988547E-2</c:v>
                </c:pt>
                <c:pt idx="31">
                  <c:v>2.2550202356469758E-2</c:v>
                </c:pt>
                <c:pt idx="32">
                  <c:v>2.7575208874756525E-2</c:v>
                </c:pt>
                <c:pt idx="33">
                  <c:v>2.7328889299739891E-2</c:v>
                </c:pt>
                <c:pt idx="34">
                  <c:v>3.1198563485203553E-2</c:v>
                </c:pt>
                <c:pt idx="35">
                  <c:v>2.9406763842211182E-2</c:v>
                </c:pt>
                <c:pt idx="36">
                  <c:v>3.3929689055416309E-2</c:v>
                </c:pt>
                <c:pt idx="37">
                  <c:v>3.820396513753057E-2</c:v>
                </c:pt>
                <c:pt idx="38">
                  <c:v>3.168416914405036E-2</c:v>
                </c:pt>
                <c:pt idx="39">
                  <c:v>3.0252626589422148E-2</c:v>
                </c:pt>
                <c:pt idx="40">
                  <c:v>3.2793302227073801E-2</c:v>
                </c:pt>
                <c:pt idx="41">
                  <c:v>3.1951782369034537E-2</c:v>
                </c:pt>
                <c:pt idx="42">
                  <c:v>3.2222734438547763E-2</c:v>
                </c:pt>
                <c:pt idx="43">
                  <c:v>2.8850645499702E-2</c:v>
                </c:pt>
                <c:pt idx="44">
                  <c:v>2.8084141715089557E-2</c:v>
                </c:pt>
                <c:pt idx="45">
                  <c:v>3.2687381612447101E-2</c:v>
                </c:pt>
                <c:pt idx="46">
                  <c:v>2.8102664004473681E-2</c:v>
                </c:pt>
                <c:pt idx="47">
                  <c:v>2.2433729764110871E-2</c:v>
                </c:pt>
                <c:pt idx="48">
                  <c:v>2.1925721956832993E-2</c:v>
                </c:pt>
                <c:pt idx="49">
                  <c:v>2.3778281162333378E-2</c:v>
                </c:pt>
                <c:pt idx="50">
                  <c:v>2.3701558744042752E-2</c:v>
                </c:pt>
                <c:pt idx="51">
                  <c:v>2.2557709346286352E-2</c:v>
                </c:pt>
                <c:pt idx="52">
                  <c:v>2.0130071624530985E-2</c:v>
                </c:pt>
                <c:pt idx="53">
                  <c:v>2.5080878393519579E-2</c:v>
                </c:pt>
                <c:pt idx="54">
                  <c:v>2.6066100068396429E-2</c:v>
                </c:pt>
                <c:pt idx="55">
                  <c:v>2.6229627017637664E-2</c:v>
                </c:pt>
                <c:pt idx="56">
                  <c:v>2.5310509370578833E-2</c:v>
                </c:pt>
                <c:pt idx="57">
                  <c:v>2.8532850938785069E-2</c:v>
                </c:pt>
                <c:pt idx="58">
                  <c:v>2.4851136785745166E-2</c:v>
                </c:pt>
                <c:pt idx="59">
                  <c:v>2.8290290224898606E-2</c:v>
                </c:pt>
                <c:pt idx="60">
                  <c:v>2.6019063762608968E-2</c:v>
                </c:pt>
                <c:pt idx="61">
                  <c:v>2.9002096055986089E-2</c:v>
                </c:pt>
                <c:pt idx="62">
                  <c:v>2.9859406193155715E-2</c:v>
                </c:pt>
                <c:pt idx="63">
                  <c:v>3.2822068530818059E-2</c:v>
                </c:pt>
                <c:pt idx="64">
                  <c:v>2.9802709108640569E-2</c:v>
                </c:pt>
                <c:pt idx="65">
                  <c:v>3.0973007736566315E-2</c:v>
                </c:pt>
                <c:pt idx="66">
                  <c:v>2.5912046153865602E-2</c:v>
                </c:pt>
                <c:pt idx="67">
                  <c:v>2.4661037275738078E-2</c:v>
                </c:pt>
                <c:pt idx="68">
                  <c:v>2.566172740686299E-2</c:v>
                </c:pt>
                <c:pt idx="69">
                  <c:v>2.5306890986452796E-2</c:v>
                </c:pt>
                <c:pt idx="70">
                  <c:v>2.6217091896653704E-2</c:v>
                </c:pt>
                <c:pt idx="71">
                  <c:v>2.6386188406648779E-2</c:v>
                </c:pt>
                <c:pt idx="72">
                  <c:v>2.7797903535178064E-2</c:v>
                </c:pt>
                <c:pt idx="73">
                  <c:v>2.8940526293879582E-2</c:v>
                </c:pt>
                <c:pt idx="74">
                  <c:v>3.1374983222718526E-2</c:v>
                </c:pt>
                <c:pt idx="75">
                  <c:v>3.2699305328500093E-2</c:v>
                </c:pt>
                <c:pt idx="76">
                  <c:v>3.2231304860499625E-2</c:v>
                </c:pt>
                <c:pt idx="77">
                  <c:v>2.8747530734523668E-2</c:v>
                </c:pt>
                <c:pt idx="78">
                  <c:v>3.107200364723187E-2</c:v>
                </c:pt>
                <c:pt idx="79">
                  <c:v>3.6333662093484605E-2</c:v>
                </c:pt>
                <c:pt idx="80">
                  <c:v>3.8880708261787481E-2</c:v>
                </c:pt>
                <c:pt idx="81">
                  <c:v>4.1641056527753725E-2</c:v>
                </c:pt>
                <c:pt idx="82">
                  <c:v>3.6446691421494377E-2</c:v>
                </c:pt>
                <c:pt idx="83">
                  <c:v>3.6871401846204806E-2</c:v>
                </c:pt>
                <c:pt idx="84">
                  <c:v>3.4250169867174655E-2</c:v>
                </c:pt>
                <c:pt idx="85">
                  <c:v>3.2470927212019593E-2</c:v>
                </c:pt>
                <c:pt idx="86">
                  <c:v>3.5198633656874305E-2</c:v>
                </c:pt>
                <c:pt idx="87">
                  <c:v>3.6167349823037612E-2</c:v>
                </c:pt>
                <c:pt idx="88">
                  <c:v>3.0895739712717831E-2</c:v>
                </c:pt>
                <c:pt idx="89">
                  <c:v>3.5511124328102446E-2</c:v>
                </c:pt>
                <c:pt idx="90">
                  <c:v>3.717779099476911E-2</c:v>
                </c:pt>
                <c:pt idx="91">
                  <c:v>4.7030007743537598E-2</c:v>
                </c:pt>
                <c:pt idx="92">
                  <c:v>4.5387671977114241E-2</c:v>
                </c:pt>
                <c:pt idx="93">
                  <c:v>3.6927898712737758E-2</c:v>
                </c:pt>
                <c:pt idx="94">
                  <c:v>3.2572006158087433E-2</c:v>
                </c:pt>
                <c:pt idx="95">
                  <c:v>3.473214440693536E-2</c:v>
                </c:pt>
                <c:pt idx="96">
                  <c:v>3.1480912879841769E-2</c:v>
                </c:pt>
                <c:pt idx="97">
                  <c:v>3.1480912879841769E-2</c:v>
                </c:pt>
                <c:pt idx="98">
                  <c:v>3.0103272402259733E-2</c:v>
                </c:pt>
                <c:pt idx="99">
                  <c:v>3.5715517300218914E-2</c:v>
                </c:pt>
                <c:pt idx="100">
                  <c:v>3.4899523828166697E-2</c:v>
                </c:pt>
                <c:pt idx="101">
                  <c:v>3.6660872786622341E-2</c:v>
                </c:pt>
                <c:pt idx="102">
                  <c:v>3.4557862160884439E-2</c:v>
                </c:pt>
                <c:pt idx="103">
                  <c:v>3.660608616918104E-2</c:v>
                </c:pt>
                <c:pt idx="104">
                  <c:v>3.4982709545804416E-2</c:v>
                </c:pt>
                <c:pt idx="105">
                  <c:v>2.7698609465094164E-2</c:v>
                </c:pt>
                <c:pt idx="106">
                  <c:v>2.6069881050651465E-2</c:v>
                </c:pt>
                <c:pt idx="107">
                  <c:v>2.8273191524638634E-2</c:v>
                </c:pt>
                <c:pt idx="108">
                  <c:v>3.2077705274902842E-2</c:v>
                </c:pt>
                <c:pt idx="109">
                  <c:v>3.5056884124939812E-2</c:v>
                </c:pt>
                <c:pt idx="110">
                  <c:v>3.2309274359786179E-2</c:v>
                </c:pt>
                <c:pt idx="111">
                  <c:v>3.3851111518061701E-2</c:v>
                </c:pt>
                <c:pt idx="112">
                  <c:v>3.8226498036305366E-2</c:v>
                </c:pt>
                <c:pt idx="113">
                  <c:v>3.7049104001768481E-2</c:v>
                </c:pt>
                <c:pt idx="114">
                  <c:v>3.8418555219244019E-2</c:v>
                </c:pt>
                <c:pt idx="115">
                  <c:v>3.0997404940950872E-2</c:v>
                </c:pt>
                <c:pt idx="116">
                  <c:v>2.8057911386519748E-2</c:v>
                </c:pt>
                <c:pt idx="117">
                  <c:v>3.3096964044620029E-2</c:v>
                </c:pt>
                <c:pt idx="118">
                  <c:v>3.499009771261969E-2</c:v>
                </c:pt>
                <c:pt idx="119">
                  <c:v>3.3585122659933117E-2</c:v>
                </c:pt>
                <c:pt idx="120">
                  <c:v>3.1348358389007354E-2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D7-4565-A722-F88471375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Data'!$BX$4</c:f>
              <c:strCache>
                <c:ptCount val="1"/>
                <c:pt idx="0">
                  <c:v>Average Proportion Over £25k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Data'!$BX$5:$BX$125</c:f>
              <c:numCache>
                <c:formatCode>0.0%</c:formatCode>
                <c:ptCount val="121"/>
                <c:pt idx="0">
                  <c:v>0.125</c:v>
                </c:pt>
                <c:pt idx="1">
                  <c:v>0</c:v>
                </c:pt>
                <c:pt idx="2">
                  <c:v>6.6666666666666666E-2</c:v>
                </c:pt>
                <c:pt idx="3">
                  <c:v>7.6923076923076913E-2</c:v>
                </c:pt>
                <c:pt idx="4">
                  <c:v>4.1666666666666664E-2</c:v>
                </c:pt>
                <c:pt idx="5">
                  <c:v>7.1428571428571425E-2</c:v>
                </c:pt>
                <c:pt idx="6">
                  <c:v>0</c:v>
                </c:pt>
                <c:pt idx="7">
                  <c:v>2.5000000000000001E-2</c:v>
                </c:pt>
                <c:pt idx="8">
                  <c:v>3.5714285714285712E-2</c:v>
                </c:pt>
                <c:pt idx="9">
                  <c:v>8.6956521739130432E-2</c:v>
                </c:pt>
                <c:pt idx="10">
                  <c:v>2.8571428571428571E-2</c:v>
                </c:pt>
                <c:pt idx="11">
                  <c:v>9.9999999999999992E-2</c:v>
                </c:pt>
                <c:pt idx="12">
                  <c:v>7.1428571428571425E-2</c:v>
                </c:pt>
                <c:pt idx="13">
                  <c:v>0</c:v>
                </c:pt>
                <c:pt idx="14">
                  <c:v>2.702702702702706E-2</c:v>
                </c:pt>
                <c:pt idx="15">
                  <c:v>3.5714285714285712E-2</c:v>
                </c:pt>
                <c:pt idx="16">
                  <c:v>6.0606060606060601E-2</c:v>
                </c:pt>
                <c:pt idx="17">
                  <c:v>9.0909090909090912E-2</c:v>
                </c:pt>
                <c:pt idx="18">
                  <c:v>3.125E-2</c:v>
                </c:pt>
                <c:pt idx="19">
                  <c:v>7.1428571428571425E-2</c:v>
                </c:pt>
                <c:pt idx="20">
                  <c:v>3.5714285714285712E-2</c:v>
                </c:pt>
                <c:pt idx="21">
                  <c:v>5.2631578947368418E-2</c:v>
                </c:pt>
                <c:pt idx="22">
                  <c:v>9.9999999999999992E-2</c:v>
                </c:pt>
                <c:pt idx="23">
                  <c:v>2.7777777777777773E-2</c:v>
                </c:pt>
                <c:pt idx="24">
                  <c:v>0</c:v>
                </c:pt>
                <c:pt idx="25">
                  <c:v>7.9999999999999988E-2</c:v>
                </c:pt>
                <c:pt idx="26">
                  <c:v>3.125E-2</c:v>
                </c:pt>
                <c:pt idx="27">
                  <c:v>0</c:v>
                </c:pt>
                <c:pt idx="28">
                  <c:v>5.5555555555555546E-2</c:v>
                </c:pt>
                <c:pt idx="29">
                  <c:v>6.6666666666666666E-2</c:v>
                </c:pt>
                <c:pt idx="30">
                  <c:v>4.5454545454545456E-2</c:v>
                </c:pt>
                <c:pt idx="31">
                  <c:v>3.5714285714285712E-2</c:v>
                </c:pt>
                <c:pt idx="32">
                  <c:v>0.10714285714285714</c:v>
                </c:pt>
                <c:pt idx="33">
                  <c:v>3.3333333333333333E-2</c:v>
                </c:pt>
                <c:pt idx="34">
                  <c:v>3.4482758620689655E-2</c:v>
                </c:pt>
                <c:pt idx="35">
                  <c:v>0</c:v>
                </c:pt>
                <c:pt idx="36">
                  <c:v>9.375E-2</c:v>
                </c:pt>
                <c:pt idx="37">
                  <c:v>7.5000000000000011E-2</c:v>
                </c:pt>
                <c:pt idx="38">
                  <c:v>2.564102564102564E-2</c:v>
                </c:pt>
                <c:pt idx="39">
                  <c:v>7.1428571428571425E-2</c:v>
                </c:pt>
                <c:pt idx="40">
                  <c:v>0.125</c:v>
                </c:pt>
                <c:pt idx="41">
                  <c:v>0</c:v>
                </c:pt>
                <c:pt idx="42">
                  <c:v>4.5454545454545456E-2</c:v>
                </c:pt>
                <c:pt idx="43">
                  <c:v>0.125</c:v>
                </c:pt>
                <c:pt idx="44">
                  <c:v>8.1081081081081072E-2</c:v>
                </c:pt>
                <c:pt idx="45">
                  <c:v>8.5106382978723402E-2</c:v>
                </c:pt>
                <c:pt idx="46">
                  <c:v>0</c:v>
                </c:pt>
                <c:pt idx="47">
                  <c:v>0</c:v>
                </c:pt>
                <c:pt idx="48">
                  <c:v>3.8461538461538457E-2</c:v>
                </c:pt>
                <c:pt idx="49">
                  <c:v>3.5714285714285712E-2</c:v>
                </c:pt>
                <c:pt idx="50">
                  <c:v>0.05</c:v>
                </c:pt>
                <c:pt idx="51">
                  <c:v>6.6666666666666666E-2</c:v>
                </c:pt>
                <c:pt idx="52">
                  <c:v>5.2631578947368418E-2</c:v>
                </c:pt>
                <c:pt idx="53">
                  <c:v>3.8461538461538457E-2</c:v>
                </c:pt>
                <c:pt idx="54">
                  <c:v>0</c:v>
                </c:pt>
                <c:pt idx="55">
                  <c:v>7.6923076923076913E-2</c:v>
                </c:pt>
                <c:pt idx="56">
                  <c:v>0</c:v>
                </c:pt>
                <c:pt idx="57">
                  <c:v>5.5555555555555546E-2</c:v>
                </c:pt>
                <c:pt idx="58">
                  <c:v>0</c:v>
                </c:pt>
                <c:pt idx="59">
                  <c:v>0.11111111111111109</c:v>
                </c:pt>
                <c:pt idx="60">
                  <c:v>0</c:v>
                </c:pt>
                <c:pt idx="61">
                  <c:v>4.1666666666666664E-2</c:v>
                </c:pt>
                <c:pt idx="62">
                  <c:v>6.25E-2</c:v>
                </c:pt>
                <c:pt idx="63">
                  <c:v>3.125E-2</c:v>
                </c:pt>
                <c:pt idx="64">
                  <c:v>4.5454545454545456E-2</c:v>
                </c:pt>
                <c:pt idx="65">
                  <c:v>0</c:v>
                </c:pt>
                <c:pt idx="66">
                  <c:v>0</c:v>
                </c:pt>
                <c:pt idx="67">
                  <c:v>8.6956521739130432E-2</c:v>
                </c:pt>
                <c:pt idx="68">
                  <c:v>9.0909090909090912E-2</c:v>
                </c:pt>
                <c:pt idx="69">
                  <c:v>3.8461538461538457E-2</c:v>
                </c:pt>
                <c:pt idx="70">
                  <c:v>8.3333333333333329E-2</c:v>
                </c:pt>
                <c:pt idx="71">
                  <c:v>0.11538461538461538</c:v>
                </c:pt>
                <c:pt idx="72">
                  <c:v>5.5555555555555546E-2</c:v>
                </c:pt>
                <c:pt idx="73">
                  <c:v>8.6956521739130432E-2</c:v>
                </c:pt>
                <c:pt idx="74">
                  <c:v>9.9999999999999992E-2</c:v>
                </c:pt>
                <c:pt idx="75">
                  <c:v>0.10638297872340424</c:v>
                </c:pt>
                <c:pt idx="76">
                  <c:v>6.6666666666666666E-2</c:v>
                </c:pt>
                <c:pt idx="77">
                  <c:v>2.9411764705882353E-2</c:v>
                </c:pt>
                <c:pt idx="78">
                  <c:v>0.1081081081081081</c:v>
                </c:pt>
                <c:pt idx="79">
                  <c:v>6.6666666666666666E-2</c:v>
                </c:pt>
                <c:pt idx="80">
                  <c:v>3.9999999999999994E-2</c:v>
                </c:pt>
                <c:pt idx="81">
                  <c:v>0.12903225806451613</c:v>
                </c:pt>
                <c:pt idx="82">
                  <c:v>3.03030303030303E-2</c:v>
                </c:pt>
                <c:pt idx="83">
                  <c:v>4.5454545454545456E-2</c:v>
                </c:pt>
                <c:pt idx="84">
                  <c:v>0</c:v>
                </c:pt>
                <c:pt idx="85">
                  <c:v>0.11538461538461538</c:v>
                </c:pt>
                <c:pt idx="86">
                  <c:v>0.22222222222222224</c:v>
                </c:pt>
                <c:pt idx="87">
                  <c:v>9.0909090909090912E-2</c:v>
                </c:pt>
                <c:pt idx="88">
                  <c:v>5.5555555555555546E-2</c:v>
                </c:pt>
                <c:pt idx="89">
                  <c:v>3.9999999999999994E-2</c:v>
                </c:pt>
                <c:pt idx="90">
                  <c:v>3.8461538461538457E-2</c:v>
                </c:pt>
                <c:pt idx="91">
                  <c:v>0.2</c:v>
                </c:pt>
                <c:pt idx="92">
                  <c:v>0.1875</c:v>
                </c:pt>
                <c:pt idx="93">
                  <c:v>5.5555555555555546E-2</c:v>
                </c:pt>
                <c:pt idx="94">
                  <c:v>0</c:v>
                </c:pt>
                <c:pt idx="95">
                  <c:v>4.5454545454545456E-2</c:v>
                </c:pt>
                <c:pt idx="96">
                  <c:v>0</c:v>
                </c:pt>
                <c:pt idx="97">
                  <c:v>5.5555555555555546E-2</c:v>
                </c:pt>
                <c:pt idx="98">
                  <c:v>0.12</c:v>
                </c:pt>
                <c:pt idx="99">
                  <c:v>0.18518518518518517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5.8823529411764705E-2</c:v>
                </c:pt>
                <c:pt idx="104">
                  <c:v>5.5555555555555546E-2</c:v>
                </c:pt>
                <c:pt idx="105">
                  <c:v>0</c:v>
                </c:pt>
                <c:pt idx="106">
                  <c:v>7.3170731707317069E-2</c:v>
                </c:pt>
                <c:pt idx="107">
                  <c:v>0</c:v>
                </c:pt>
                <c:pt idx="108">
                  <c:v>5.8823529411764705E-2</c:v>
                </c:pt>
                <c:pt idx="109">
                  <c:v>0.05</c:v>
                </c:pt>
                <c:pt idx="110">
                  <c:v>0</c:v>
                </c:pt>
                <c:pt idx="111">
                  <c:v>0</c:v>
                </c:pt>
                <c:pt idx="112">
                  <c:v>6.6666666666666666E-2</c:v>
                </c:pt>
                <c:pt idx="113">
                  <c:v>7.407407407407407E-2</c:v>
                </c:pt>
                <c:pt idx="114">
                  <c:v>7.1428571428571425E-2</c:v>
                </c:pt>
                <c:pt idx="115">
                  <c:v>0</c:v>
                </c:pt>
                <c:pt idx="116">
                  <c:v>3.4482758620689655E-2</c:v>
                </c:pt>
                <c:pt idx="117">
                  <c:v>6.8965517241379309E-2</c:v>
                </c:pt>
                <c:pt idx="118">
                  <c:v>0.1</c:v>
                </c:pt>
                <c:pt idx="119">
                  <c:v>0</c:v>
                </c:pt>
                <c:pt idx="120">
                  <c:v>3.4482758620689655E-2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B1-4F94-B77C-2A22F26B90D7}"/>
            </c:ext>
          </c:extLst>
        </c:ser>
        <c:ser>
          <c:idx val="1"/>
          <c:order val="1"/>
          <c:tx>
            <c:strRef>
              <c:f>'Averages Graph Data'!$BY$4</c:f>
              <c:strCache>
                <c:ptCount val="1"/>
                <c:pt idx="0">
                  <c:v>Average Proportion Over £25k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Data'!$BY$5:$BY$125</c:f>
              <c:numCache>
                <c:formatCode>0.0%</c:formatCode>
                <c:ptCount val="121"/>
                <c:pt idx="6">
                  <c:v>5.4526425954997383E-2</c:v>
                </c:pt>
                <c:pt idx="7">
                  <c:v>4.02407116692831E-2</c:v>
                </c:pt>
                <c:pt idx="8">
                  <c:v>4.5342752485609629E-2</c:v>
                </c:pt>
                <c:pt idx="9">
                  <c:v>4.8241303210247312E-2</c:v>
                </c:pt>
                <c:pt idx="10">
                  <c:v>4.1333924874297545E-2</c:v>
                </c:pt>
                <c:pt idx="11">
                  <c:v>4.966725820763087E-2</c:v>
                </c:pt>
                <c:pt idx="12">
                  <c:v>4.9667258207630884E-2</c:v>
                </c:pt>
                <c:pt idx="13">
                  <c:v>4.9667258207630884E-2</c:v>
                </c:pt>
                <c:pt idx="14">
                  <c:v>4.9956833497206178E-2</c:v>
                </c:pt>
                <c:pt idx="15">
                  <c:v>4.9956833497206178E-2</c:v>
                </c:pt>
                <c:pt idx="16">
                  <c:v>4.619248190676762E-2</c:v>
                </c:pt>
                <c:pt idx="17">
                  <c:v>5.5097862240719393E-2</c:v>
                </c:pt>
                <c:pt idx="18">
                  <c:v>4.5276433669290808E-2</c:v>
                </c:pt>
                <c:pt idx="19">
                  <c:v>4.5276433669290808E-2</c:v>
                </c:pt>
                <c:pt idx="20">
                  <c:v>5.0378474485617337E-2</c:v>
                </c:pt>
                <c:pt idx="21">
                  <c:v>5.403626761709468E-2</c:v>
                </c:pt>
                <c:pt idx="22">
                  <c:v>6.3219941086482434E-2</c:v>
                </c:pt>
                <c:pt idx="23">
                  <c:v>5.8530186396727746E-2</c:v>
                </c:pt>
                <c:pt idx="24">
                  <c:v>4.5543173409714761E-2</c:v>
                </c:pt>
                <c:pt idx="25">
                  <c:v>5.2507459124000469E-2</c:v>
                </c:pt>
                <c:pt idx="26">
                  <c:v>4.676766320563313E-2</c:v>
                </c:pt>
                <c:pt idx="27">
                  <c:v>4.1665622389306593E-2</c:v>
                </c:pt>
                <c:pt idx="28">
                  <c:v>4.2083333333333327E-2</c:v>
                </c:pt>
                <c:pt idx="29">
                  <c:v>3.7321428571428568E-2</c:v>
                </c:pt>
                <c:pt idx="30">
                  <c:v>3.9846681096681096E-2</c:v>
                </c:pt>
                <c:pt idx="31">
                  <c:v>4.4948721913007625E-2</c:v>
                </c:pt>
                <c:pt idx="32">
                  <c:v>4.8826272933415793E-2</c:v>
                </c:pt>
                <c:pt idx="33">
                  <c:v>4.9123891981034833E-2</c:v>
                </c:pt>
                <c:pt idx="34">
                  <c:v>5.405000035541907E-2</c:v>
                </c:pt>
                <c:pt idx="35">
                  <c:v>4.6113492418911141E-2</c:v>
                </c:pt>
                <c:pt idx="36">
                  <c:v>4.998254003795876E-2</c:v>
                </c:pt>
                <c:pt idx="37">
                  <c:v>5.4203319258737982E-2</c:v>
                </c:pt>
                <c:pt idx="38">
                  <c:v>5.2764282105415117E-2</c:v>
                </c:pt>
                <c:pt idx="39">
                  <c:v>4.766224128908858E-2</c:v>
                </c:pt>
                <c:pt idx="40">
                  <c:v>6.0757479384326678E-2</c:v>
                </c:pt>
                <c:pt idx="41">
                  <c:v>5.583137100994244E-2</c:v>
                </c:pt>
                <c:pt idx="42">
                  <c:v>6.2324877503448936E-2</c:v>
                </c:pt>
                <c:pt idx="43">
                  <c:v>6.6789163217734648E-2</c:v>
                </c:pt>
                <c:pt idx="44">
                  <c:v>6.7657889086460518E-2</c:v>
                </c:pt>
                <c:pt idx="45">
                  <c:v>7.6152940134703057E-2</c:v>
                </c:pt>
                <c:pt idx="46">
                  <c:v>6.5948858502049998E-2</c:v>
                </c:pt>
                <c:pt idx="47">
                  <c:v>4.8091715644907142E-2</c:v>
                </c:pt>
                <c:pt idx="48">
                  <c:v>5.3586221139412631E-2</c:v>
                </c:pt>
                <c:pt idx="49">
                  <c:v>5.2194755462232664E-2</c:v>
                </c:pt>
                <c:pt idx="50">
                  <c:v>4.1480469747946946E-2</c:v>
                </c:pt>
                <c:pt idx="51">
                  <c:v>3.9421267688744883E-2</c:v>
                </c:pt>
                <c:pt idx="52">
                  <c:v>3.4782009969979891E-2</c:v>
                </c:pt>
                <c:pt idx="53">
                  <c:v>4.0276515464485386E-2</c:v>
                </c:pt>
                <c:pt idx="54">
                  <c:v>4.0276515464485386E-2</c:v>
                </c:pt>
                <c:pt idx="55">
                  <c:v>4.5771020958990882E-2</c:v>
                </c:pt>
                <c:pt idx="56">
                  <c:v>4.0668980142664353E-2</c:v>
                </c:pt>
                <c:pt idx="57">
                  <c:v>4.1462630936315137E-2</c:v>
                </c:pt>
                <c:pt idx="58">
                  <c:v>3.1938821412505619E-2</c:v>
                </c:pt>
                <c:pt idx="59">
                  <c:v>4.0293040293040282E-2</c:v>
                </c:pt>
                <c:pt idx="60">
                  <c:v>3.4798534798534793E-2</c:v>
                </c:pt>
                <c:pt idx="61">
                  <c:v>4.0750915750915752E-2</c:v>
                </c:pt>
                <c:pt idx="62">
                  <c:v>3.8690476190476178E-2</c:v>
                </c:pt>
                <c:pt idx="63">
                  <c:v>4.3154761904761897E-2</c:v>
                </c:pt>
                <c:pt idx="64">
                  <c:v>4.1711760461760457E-2</c:v>
                </c:pt>
                <c:pt idx="65">
                  <c:v>4.1711760461760457E-2</c:v>
                </c:pt>
                <c:pt idx="66">
                  <c:v>2.5838744588744585E-2</c:v>
                </c:pt>
                <c:pt idx="67">
                  <c:v>3.8261104837191792E-2</c:v>
                </c:pt>
                <c:pt idx="68">
                  <c:v>4.5295736871823832E-2</c:v>
                </c:pt>
                <c:pt idx="69">
                  <c:v>4.1861670937757896E-2</c:v>
                </c:pt>
                <c:pt idx="70">
                  <c:v>4.9302147128234088E-2</c:v>
                </c:pt>
                <c:pt idx="71">
                  <c:v>5.9292157118244072E-2</c:v>
                </c:pt>
                <c:pt idx="72">
                  <c:v>6.7228665054752001E-2</c:v>
                </c:pt>
                <c:pt idx="73">
                  <c:v>7.9651025303199202E-2</c:v>
                </c:pt>
                <c:pt idx="74">
                  <c:v>8.1514379340466278E-2</c:v>
                </c:pt>
                <c:pt idx="75">
                  <c:v>8.3724934742511053E-2</c:v>
                </c:pt>
                <c:pt idx="76">
                  <c:v>8.7754238771815082E-2</c:v>
                </c:pt>
                <c:pt idx="77">
                  <c:v>8.0051157539322099E-2</c:v>
                </c:pt>
                <c:pt idx="78">
                  <c:v>7.9011656499821045E-2</c:v>
                </c:pt>
                <c:pt idx="79">
                  <c:v>8.0598958087122627E-2</c:v>
                </c:pt>
                <c:pt idx="80">
                  <c:v>7.389088355296114E-2</c:v>
                </c:pt>
                <c:pt idx="81">
                  <c:v>7.8038348990749157E-2</c:v>
                </c:pt>
                <c:pt idx="82">
                  <c:v>6.7169784930695739E-2</c:v>
                </c:pt>
                <c:pt idx="83">
                  <c:v>6.4139481900392717E-2</c:v>
                </c:pt>
                <c:pt idx="84">
                  <c:v>5.9937801228123803E-2</c:v>
                </c:pt>
                <c:pt idx="85">
                  <c:v>6.0977302267624843E-2</c:v>
                </c:pt>
                <c:pt idx="86">
                  <c:v>8.3199524489847063E-2</c:v>
                </c:pt>
                <c:pt idx="87">
                  <c:v>9.0472251762574341E-2</c:v>
                </c:pt>
                <c:pt idx="88">
                  <c:v>7.9975579975579983E-2</c:v>
                </c:pt>
                <c:pt idx="89">
                  <c:v>8.1360861360861375E-2</c:v>
                </c:pt>
                <c:pt idx="90">
                  <c:v>8.0361860361860354E-2</c:v>
                </c:pt>
                <c:pt idx="91">
                  <c:v>0.10893328893328892</c:v>
                </c:pt>
                <c:pt idx="92">
                  <c:v>0.11923548673548671</c:v>
                </c:pt>
                <c:pt idx="93">
                  <c:v>9.5425962925962934E-2</c:v>
                </c:pt>
                <c:pt idx="94">
                  <c:v>8.2438949938949943E-2</c:v>
                </c:pt>
                <c:pt idx="95">
                  <c:v>8.0995948495948489E-2</c:v>
                </c:pt>
                <c:pt idx="96">
                  <c:v>7.5281662781662789E-2</c:v>
                </c:pt>
                <c:pt idx="97">
                  <c:v>7.7723665223665223E-2</c:v>
                </c:pt>
                <c:pt idx="98">
                  <c:v>6.6295093795093782E-2</c:v>
                </c:pt>
                <c:pt idx="99">
                  <c:v>6.5964405964405962E-2</c:v>
                </c:pt>
                <c:pt idx="100">
                  <c:v>5.8027898027898026E-2</c:v>
                </c:pt>
                <c:pt idx="101">
                  <c:v>5.8027898027898026E-2</c:v>
                </c:pt>
                <c:pt idx="102">
                  <c:v>5.153439153439153E-2</c:v>
                </c:pt>
                <c:pt idx="103">
                  <c:v>5.9937752878929343E-2</c:v>
                </c:pt>
                <c:pt idx="104">
                  <c:v>5.9937752878929343E-2</c:v>
                </c:pt>
                <c:pt idx="105">
                  <c:v>4.2794895736072203E-2</c:v>
                </c:pt>
                <c:pt idx="106">
                  <c:v>2.6792830953519618E-2</c:v>
                </c:pt>
                <c:pt idx="107">
                  <c:v>2.6792830953519618E-2</c:v>
                </c:pt>
                <c:pt idx="108">
                  <c:v>3.5196192298057434E-2</c:v>
                </c:pt>
                <c:pt idx="109">
                  <c:v>4.2339049440914579E-2</c:v>
                </c:pt>
                <c:pt idx="110">
                  <c:v>3.3935688096376759E-2</c:v>
                </c:pt>
                <c:pt idx="111">
                  <c:v>2.5999180159868827E-2</c:v>
                </c:pt>
                <c:pt idx="112">
                  <c:v>3.5522989683678348E-2</c:v>
                </c:pt>
                <c:pt idx="113">
                  <c:v>3.5652038593215064E-2</c:v>
                </c:pt>
                <c:pt idx="114">
                  <c:v>4.5856120225868123E-2</c:v>
                </c:pt>
                <c:pt idx="115">
                  <c:v>3.745275888133031E-2</c:v>
                </c:pt>
                <c:pt idx="116">
                  <c:v>3.5236010112857395E-2</c:v>
                </c:pt>
                <c:pt idx="117">
                  <c:v>4.508822686162587E-2</c:v>
                </c:pt>
                <c:pt idx="118">
                  <c:v>5.9373941147340147E-2</c:v>
                </c:pt>
                <c:pt idx="119">
                  <c:v>4.9850131623530636E-2</c:v>
                </c:pt>
                <c:pt idx="120">
                  <c:v>4.4194229415904299E-2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B1-4F94-B77C-2A22F26B9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Data'!$BZ$4</c:f>
              <c:strCache>
                <c:ptCount val="1"/>
                <c:pt idx="0">
                  <c:v>Average Proportion Over £25k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Data'!$BZ$5:$BZ$125</c:f>
              <c:numCache>
                <c:formatCode>0.0%</c:formatCode>
                <c:ptCount val="121"/>
                <c:pt idx="0">
                  <c:v>1.680672268907563E-2</c:v>
                </c:pt>
                <c:pt idx="1">
                  <c:v>2.1428571428571429E-2</c:v>
                </c:pt>
                <c:pt idx="2">
                  <c:v>2.8037383177570093E-2</c:v>
                </c:pt>
                <c:pt idx="3">
                  <c:v>1.1494252873563232E-2</c:v>
                </c:pt>
                <c:pt idx="4">
                  <c:v>2.0618556701030948E-2</c:v>
                </c:pt>
                <c:pt idx="5">
                  <c:v>1.9801980198019799E-2</c:v>
                </c:pt>
                <c:pt idx="6">
                  <c:v>1.0309278350515474E-2</c:v>
                </c:pt>
                <c:pt idx="7">
                  <c:v>9.0090090090090089E-3</c:v>
                </c:pt>
                <c:pt idx="8">
                  <c:v>1.8181818181818181E-2</c:v>
                </c:pt>
                <c:pt idx="9">
                  <c:v>2.5862068965517241E-2</c:v>
                </c:pt>
                <c:pt idx="10">
                  <c:v>0</c:v>
                </c:pt>
                <c:pt idx="11">
                  <c:v>1.3157894736842105E-2</c:v>
                </c:pt>
                <c:pt idx="12">
                  <c:v>8.3333333333333332E-3</c:v>
                </c:pt>
                <c:pt idx="13">
                  <c:v>6.4516129032258056E-3</c:v>
                </c:pt>
                <c:pt idx="14">
                  <c:v>5.050505050505024E-3</c:v>
                </c:pt>
                <c:pt idx="15">
                  <c:v>7.3529411764705881E-3</c:v>
                </c:pt>
                <c:pt idx="16">
                  <c:v>0</c:v>
                </c:pt>
                <c:pt idx="17">
                  <c:v>1.9607843137254902E-2</c:v>
                </c:pt>
                <c:pt idx="18">
                  <c:v>3.2608695652173947E-2</c:v>
                </c:pt>
                <c:pt idx="19">
                  <c:v>0</c:v>
                </c:pt>
                <c:pt idx="20">
                  <c:v>9.8039215686274508E-3</c:v>
                </c:pt>
                <c:pt idx="21">
                  <c:v>1.0752688172043022E-2</c:v>
                </c:pt>
                <c:pt idx="22">
                  <c:v>2.5423728813559324E-2</c:v>
                </c:pt>
                <c:pt idx="23">
                  <c:v>7.874015748031496E-3</c:v>
                </c:pt>
                <c:pt idx="24">
                  <c:v>0</c:v>
                </c:pt>
                <c:pt idx="25">
                  <c:v>0</c:v>
                </c:pt>
                <c:pt idx="26">
                  <c:v>2.1052631578947389E-2</c:v>
                </c:pt>
                <c:pt idx="27">
                  <c:v>1.0204081632653071E-2</c:v>
                </c:pt>
                <c:pt idx="28">
                  <c:v>8.6206896551724137E-3</c:v>
                </c:pt>
                <c:pt idx="29">
                  <c:v>1.6949152542372881E-2</c:v>
                </c:pt>
                <c:pt idx="30">
                  <c:v>1.0989010989011E-2</c:v>
                </c:pt>
                <c:pt idx="31">
                  <c:v>5.9701492537313522E-2</c:v>
                </c:pt>
                <c:pt idx="32">
                  <c:v>3.1578947368421088E-2</c:v>
                </c:pt>
                <c:pt idx="33">
                  <c:v>1.8691588785046728E-2</c:v>
                </c:pt>
                <c:pt idx="34">
                  <c:v>3.5294117647058865E-2</c:v>
                </c:pt>
                <c:pt idx="35">
                  <c:v>9.0090090090090089E-3</c:v>
                </c:pt>
                <c:pt idx="36">
                  <c:v>4.4776119402985072E-2</c:v>
                </c:pt>
                <c:pt idx="37">
                  <c:v>3.7383177570093455E-2</c:v>
                </c:pt>
                <c:pt idx="38">
                  <c:v>0</c:v>
                </c:pt>
                <c:pt idx="39">
                  <c:v>2.9702970297029702E-2</c:v>
                </c:pt>
                <c:pt idx="40">
                  <c:v>1.9607843137254902E-2</c:v>
                </c:pt>
                <c:pt idx="41">
                  <c:v>3.6363636363636362E-2</c:v>
                </c:pt>
                <c:pt idx="42">
                  <c:v>0</c:v>
                </c:pt>
                <c:pt idx="43">
                  <c:v>1.7441860465116279E-2</c:v>
                </c:pt>
                <c:pt idx="44">
                  <c:v>2.8571428571428571E-2</c:v>
                </c:pt>
                <c:pt idx="45">
                  <c:v>2.5477707006369425E-2</c:v>
                </c:pt>
                <c:pt idx="46">
                  <c:v>8.1300813008130073E-3</c:v>
                </c:pt>
                <c:pt idx="47">
                  <c:v>0</c:v>
                </c:pt>
                <c:pt idx="48">
                  <c:v>2.1978021978022001E-2</c:v>
                </c:pt>
                <c:pt idx="49">
                  <c:v>1.8518518518518517E-2</c:v>
                </c:pt>
                <c:pt idx="50">
                  <c:v>2.6548672566371681E-2</c:v>
                </c:pt>
                <c:pt idx="51">
                  <c:v>2.5862068965517241E-2</c:v>
                </c:pt>
                <c:pt idx="52">
                  <c:v>1.4084507042253542E-2</c:v>
                </c:pt>
                <c:pt idx="53">
                  <c:v>4.2105263157894778E-2</c:v>
                </c:pt>
                <c:pt idx="54">
                  <c:v>9.0909090909090905E-3</c:v>
                </c:pt>
                <c:pt idx="55">
                  <c:v>1.16279069767442E-2</c:v>
                </c:pt>
                <c:pt idx="56">
                  <c:v>1.8181818181818181E-2</c:v>
                </c:pt>
                <c:pt idx="57">
                  <c:v>5.2173913043478258E-2</c:v>
                </c:pt>
                <c:pt idx="58">
                  <c:v>9.8039215686274508E-3</c:v>
                </c:pt>
                <c:pt idx="59">
                  <c:v>1.3888888888888905E-2</c:v>
                </c:pt>
                <c:pt idx="60">
                  <c:v>3.1578947368421088E-2</c:v>
                </c:pt>
                <c:pt idx="61">
                  <c:v>2.3809523809523836E-2</c:v>
                </c:pt>
                <c:pt idx="62">
                  <c:v>2.2222222222222247E-2</c:v>
                </c:pt>
                <c:pt idx="63">
                  <c:v>3.8461538461538512E-2</c:v>
                </c:pt>
                <c:pt idx="64">
                  <c:v>2.8571428571428571E-2</c:v>
                </c:pt>
                <c:pt idx="65">
                  <c:v>2.1739130434782629E-2</c:v>
                </c:pt>
                <c:pt idx="66">
                  <c:v>1.4492753623188427E-2</c:v>
                </c:pt>
                <c:pt idx="67">
                  <c:v>0</c:v>
                </c:pt>
                <c:pt idx="68">
                  <c:v>2.1505376344086044E-2</c:v>
                </c:pt>
                <c:pt idx="69">
                  <c:v>2.8301886792452831E-2</c:v>
                </c:pt>
                <c:pt idx="70">
                  <c:v>3.2258064516129066E-2</c:v>
                </c:pt>
                <c:pt idx="71">
                  <c:v>1.5748031496062992E-2</c:v>
                </c:pt>
                <c:pt idx="72">
                  <c:v>2.1052631578947389E-2</c:v>
                </c:pt>
                <c:pt idx="73">
                  <c:v>0</c:v>
                </c:pt>
                <c:pt idx="74">
                  <c:v>2.0270270270270268E-2</c:v>
                </c:pt>
                <c:pt idx="75">
                  <c:v>2.777777777777762E-2</c:v>
                </c:pt>
                <c:pt idx="76">
                  <c:v>2.0833333333333353E-2</c:v>
                </c:pt>
                <c:pt idx="77">
                  <c:v>1.333333333333335E-2</c:v>
                </c:pt>
                <c:pt idx="78">
                  <c:v>2.8301886792452831E-2</c:v>
                </c:pt>
                <c:pt idx="79">
                  <c:v>6.25E-2</c:v>
                </c:pt>
                <c:pt idx="80">
                  <c:v>3.5714285714285754E-2</c:v>
                </c:pt>
                <c:pt idx="81">
                  <c:v>2.9702970297029702E-2</c:v>
                </c:pt>
                <c:pt idx="82">
                  <c:v>0</c:v>
                </c:pt>
                <c:pt idx="83">
                  <c:v>2.5641025641025675E-2</c:v>
                </c:pt>
                <c:pt idx="84">
                  <c:v>0</c:v>
                </c:pt>
                <c:pt idx="85">
                  <c:v>1.8018018018018018E-2</c:v>
                </c:pt>
                <c:pt idx="86">
                  <c:v>2.8571428571428612E-2</c:v>
                </c:pt>
                <c:pt idx="87">
                  <c:v>2.8571428571428612E-2</c:v>
                </c:pt>
                <c:pt idx="88">
                  <c:v>9.433962264150943E-3</c:v>
                </c:pt>
                <c:pt idx="89">
                  <c:v>4.0000000000000042E-2</c:v>
                </c:pt>
                <c:pt idx="90">
                  <c:v>4.285714285714292E-2</c:v>
                </c:pt>
                <c:pt idx="91">
                  <c:v>2.9850746268656761E-2</c:v>
                </c:pt>
                <c:pt idx="92">
                  <c:v>0</c:v>
                </c:pt>
                <c:pt idx="93">
                  <c:v>1.4705882352941197E-2</c:v>
                </c:pt>
                <c:pt idx="94">
                  <c:v>1.7543859649122837E-2</c:v>
                </c:pt>
                <c:pt idx="95">
                  <c:v>2.702702702702706E-2</c:v>
                </c:pt>
                <c:pt idx="96">
                  <c:v>2.32558139534884E-2</c:v>
                </c:pt>
                <c:pt idx="97">
                  <c:v>3.8461538461538512E-2</c:v>
                </c:pt>
                <c:pt idx="98">
                  <c:v>4.3010752688172088E-2</c:v>
                </c:pt>
                <c:pt idx="99">
                  <c:v>3.5398230088495575E-2</c:v>
                </c:pt>
                <c:pt idx="100">
                  <c:v>2.0000000000000021E-2</c:v>
                </c:pt>
                <c:pt idx="101">
                  <c:v>3.3333333333333388E-2</c:v>
                </c:pt>
                <c:pt idx="102">
                  <c:v>2.1052631578947389E-2</c:v>
                </c:pt>
                <c:pt idx="103">
                  <c:v>2.5641025641025675E-2</c:v>
                </c:pt>
                <c:pt idx="104">
                  <c:v>2.4691358024691388E-2</c:v>
                </c:pt>
                <c:pt idx="105">
                  <c:v>1.0526315789473694E-2</c:v>
                </c:pt>
                <c:pt idx="106">
                  <c:v>4.790419161676647E-2</c:v>
                </c:pt>
                <c:pt idx="107">
                  <c:v>4.166666666666672E-2</c:v>
                </c:pt>
                <c:pt idx="108">
                  <c:v>5.0000000000000079E-2</c:v>
                </c:pt>
                <c:pt idx="109">
                  <c:v>3.4482758620689696E-2</c:v>
                </c:pt>
                <c:pt idx="110">
                  <c:v>1.6949152542372909E-2</c:v>
                </c:pt>
                <c:pt idx="111">
                  <c:v>5.0000000000000079E-2</c:v>
                </c:pt>
                <c:pt idx="112">
                  <c:v>3.225806451612908E-2</c:v>
                </c:pt>
                <c:pt idx="113">
                  <c:v>3.5294117647058865E-2</c:v>
                </c:pt>
                <c:pt idx="114">
                  <c:v>3.7500000000000047E-2</c:v>
                </c:pt>
                <c:pt idx="115">
                  <c:v>0</c:v>
                </c:pt>
                <c:pt idx="116">
                  <c:v>1.1111111111111124E-2</c:v>
                </c:pt>
                <c:pt idx="117">
                  <c:v>3.9473684210526369E-2</c:v>
                </c:pt>
                <c:pt idx="118">
                  <c:v>4.166666666666672E-2</c:v>
                </c:pt>
                <c:pt idx="119">
                  <c:v>3.7037037037037084E-2</c:v>
                </c:pt>
                <c:pt idx="120">
                  <c:v>2.7522935779816515E-2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0-47FC-B249-6F8960877505}"/>
            </c:ext>
          </c:extLst>
        </c:ser>
        <c:ser>
          <c:idx val="1"/>
          <c:order val="1"/>
          <c:tx>
            <c:strRef>
              <c:f>'Averages Graph Data'!$CA$4</c:f>
              <c:strCache>
                <c:ptCount val="1"/>
                <c:pt idx="0">
                  <c:v>Average Proportion Over £25k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Data'!$CA$5:$CA$125</c:f>
              <c:numCache>
                <c:formatCode>0.0%</c:formatCode>
                <c:ptCount val="121"/>
                <c:pt idx="6">
                  <c:v>1.835667791690666E-2</c:v>
                </c:pt>
                <c:pt idx="7">
                  <c:v>1.7242718819754282E-2</c:v>
                </c:pt>
                <c:pt idx="8">
                  <c:v>1.6778896927360964E-2</c:v>
                </c:pt>
                <c:pt idx="9">
                  <c:v>1.6468137754210556E-2</c:v>
                </c:pt>
                <c:pt idx="10">
                  <c:v>1.4826101629415805E-2</c:v>
                </c:pt>
                <c:pt idx="11">
                  <c:v>1.3760292777388829E-2</c:v>
                </c:pt>
                <c:pt idx="12">
                  <c:v>1.2121914653862193E-2</c:v>
                </c:pt>
                <c:pt idx="13">
                  <c:v>1.1570819589963668E-2</c:v>
                </c:pt>
                <c:pt idx="14">
                  <c:v>1.1005319024463099E-2</c:v>
                </c:pt>
                <c:pt idx="15">
                  <c:v>9.4583365951277278E-3</c:v>
                </c:pt>
                <c:pt idx="16">
                  <c:v>5.7637553143395507E-3</c:v>
                </c:pt>
                <c:pt idx="17">
                  <c:v>8.564875762518822E-3</c:v>
                </c:pt>
                <c:pt idx="18">
                  <c:v>1.134356160756623E-2</c:v>
                </c:pt>
                <c:pt idx="19">
                  <c:v>1.0153085417090039E-2</c:v>
                </c:pt>
                <c:pt idx="20">
                  <c:v>1.0631986655004557E-2</c:v>
                </c:pt>
                <c:pt idx="21">
                  <c:v>1.1446584243795703E-2</c:v>
                </c:pt>
                <c:pt idx="22">
                  <c:v>1.4028125334808378E-2</c:v>
                </c:pt>
                <c:pt idx="23">
                  <c:v>1.5152984727384305E-2</c:v>
                </c:pt>
                <c:pt idx="24">
                  <c:v>1.2351864279205035E-2</c:v>
                </c:pt>
                <c:pt idx="25">
                  <c:v>7.6934791860373275E-3</c:v>
                </c:pt>
                <c:pt idx="26">
                  <c:v>1.0700997983029812E-2</c:v>
                </c:pt>
                <c:pt idx="27">
                  <c:v>1.0758163706462043E-2</c:v>
                </c:pt>
                <c:pt idx="28">
                  <c:v>1.0453592489766243E-2</c:v>
                </c:pt>
                <c:pt idx="29">
                  <c:v>9.242938736739606E-3</c:v>
                </c:pt>
                <c:pt idx="30">
                  <c:v>9.6879380568795359E-3</c:v>
                </c:pt>
                <c:pt idx="31">
                  <c:v>1.8216722705067183E-2</c:v>
                </c:pt>
                <c:pt idx="32">
                  <c:v>2.2728000900555909E-2</c:v>
                </c:pt>
                <c:pt idx="33">
                  <c:v>2.2390709072855817E-2</c:v>
                </c:pt>
                <c:pt idx="34">
                  <c:v>2.5974999932056646E-2</c:v>
                </c:pt>
                <c:pt idx="35">
                  <c:v>2.6030474125461868E-2</c:v>
                </c:pt>
                <c:pt idx="36">
                  <c:v>3.0005755105549325E-2</c:v>
                </c:pt>
                <c:pt idx="37">
                  <c:v>3.3776350331418251E-2</c:v>
                </c:pt>
                <c:pt idx="38">
                  <c:v>2.5247565683230604E-2</c:v>
                </c:pt>
                <c:pt idx="39">
                  <c:v>2.4979568958746121E-2</c:v>
                </c:pt>
                <c:pt idx="40">
                  <c:v>2.5110462437633003E-2</c:v>
                </c:pt>
                <c:pt idx="41">
                  <c:v>2.5263250825715504E-2</c:v>
                </c:pt>
                <c:pt idx="42">
                  <c:v>2.3976249538714214E-2</c:v>
                </c:pt>
                <c:pt idx="43">
                  <c:v>2.0071355404732958E-2</c:v>
                </c:pt>
                <c:pt idx="44">
                  <c:v>1.8812534119209405E-2</c:v>
                </c:pt>
                <c:pt idx="45">
                  <c:v>2.2452206548690751E-2</c:v>
                </c:pt>
                <c:pt idx="46">
                  <c:v>1.9370365263516934E-2</c:v>
                </c:pt>
                <c:pt idx="47">
                  <c:v>1.6569244815337662E-2</c:v>
                </c:pt>
                <c:pt idx="48">
                  <c:v>1.4514157045964182E-2</c:v>
                </c:pt>
                <c:pt idx="49">
                  <c:v>1.7159659691466829E-2</c:v>
                </c:pt>
                <c:pt idx="50">
                  <c:v>1.8460632848789026E-2</c:v>
                </c:pt>
                <c:pt idx="51">
                  <c:v>1.8073581476515981E-2</c:v>
                </c:pt>
                <c:pt idx="52">
                  <c:v>1.6445981481642283E-2</c:v>
                </c:pt>
                <c:pt idx="53">
                  <c:v>2.1299578889796823E-2</c:v>
                </c:pt>
                <c:pt idx="54">
                  <c:v>2.2598280188498122E-2</c:v>
                </c:pt>
                <c:pt idx="55">
                  <c:v>2.1119692331172724E-2</c:v>
                </c:pt>
                <c:pt idx="56">
                  <c:v>2.1071592283072677E-2</c:v>
                </c:pt>
                <c:pt idx="57">
                  <c:v>2.4732340922659329E-2</c:v>
                </c:pt>
                <c:pt idx="58">
                  <c:v>2.2438319865960787E-2</c:v>
                </c:pt>
                <c:pt idx="59">
                  <c:v>2.2410374415480123E-2</c:v>
                </c:pt>
                <c:pt idx="60">
                  <c:v>2.090661501698388E-2</c:v>
                </c:pt>
                <c:pt idx="61">
                  <c:v>2.3009274262500271E-2</c:v>
                </c:pt>
                <c:pt idx="62">
                  <c:v>2.4522747868997139E-2</c:v>
                </c:pt>
                <c:pt idx="63">
                  <c:v>2.7419850766100044E-2</c:v>
                </c:pt>
                <c:pt idx="64">
                  <c:v>2.4048067270092947E-2</c:v>
                </c:pt>
                <c:pt idx="65">
                  <c:v>2.5753097108115113E-2</c:v>
                </c:pt>
                <c:pt idx="66">
                  <c:v>2.5839363498729329E-2</c:v>
                </c:pt>
                <c:pt idx="67">
                  <c:v>2.1328085303240599E-2</c:v>
                </c:pt>
                <c:pt idx="68">
                  <c:v>2.0998921379606628E-2</c:v>
                </c:pt>
                <c:pt idx="69">
                  <c:v>2.1867444889639574E-2</c:v>
                </c:pt>
                <c:pt idx="70">
                  <c:v>2.0981234326009651E-2</c:v>
                </c:pt>
                <c:pt idx="71">
                  <c:v>1.9149320458100284E-2</c:v>
                </c:pt>
                <c:pt idx="72">
                  <c:v>1.905124919298096E-2</c:v>
                </c:pt>
                <c:pt idx="73">
                  <c:v>1.698085581823976E-2</c:v>
                </c:pt>
                <c:pt idx="74">
                  <c:v>1.9876608713992657E-2</c:v>
                </c:pt>
                <c:pt idx="75">
                  <c:v>2.0772666061662882E-2</c:v>
                </c:pt>
                <c:pt idx="76">
                  <c:v>1.9705729853217242E-2</c:v>
                </c:pt>
                <c:pt idx="77">
                  <c:v>1.700219682710357E-2</c:v>
                </c:pt>
                <c:pt idx="78">
                  <c:v>1.8795604726587832E-2</c:v>
                </c:pt>
                <c:pt idx="79">
                  <c:v>2.4716657358166774E-2</c:v>
                </c:pt>
                <c:pt idx="80">
                  <c:v>2.981869817449331E-2</c:v>
                </c:pt>
                <c:pt idx="81">
                  <c:v>3.1166226749744657E-2</c:v>
                </c:pt>
                <c:pt idx="82">
                  <c:v>2.7197972781490713E-2</c:v>
                </c:pt>
                <c:pt idx="83">
                  <c:v>2.7884785968303905E-2</c:v>
                </c:pt>
                <c:pt idx="84">
                  <c:v>2.5980024063541995E-2</c:v>
                </c:pt>
                <c:pt idx="85">
                  <c:v>2.4510899952908453E-2</c:v>
                </c:pt>
                <c:pt idx="86">
                  <c:v>1.966396117739825E-2</c:v>
                </c:pt>
                <c:pt idx="87">
                  <c:v>1.8643553014132945E-2</c:v>
                </c:pt>
                <c:pt idx="88">
                  <c:v>1.5747980438007406E-2</c:v>
                </c:pt>
                <c:pt idx="89">
                  <c:v>2.1462266152293127E-2</c:v>
                </c:pt>
                <c:pt idx="90">
                  <c:v>2.3921711468881307E-2</c:v>
                </c:pt>
                <c:pt idx="91">
                  <c:v>2.8186103792975131E-2</c:v>
                </c:pt>
                <c:pt idx="92">
                  <c:v>2.5612101218972561E-2</c:v>
                </c:pt>
                <c:pt idx="93">
                  <c:v>2.3631308902045785E-2</c:v>
                </c:pt>
                <c:pt idx="94">
                  <c:v>2.2055941913144955E-2</c:v>
                </c:pt>
                <c:pt idx="95">
                  <c:v>2.4569236879270116E-2</c:v>
                </c:pt>
                <c:pt idx="96">
                  <c:v>2.2177210301197021E-2</c:v>
                </c:pt>
                <c:pt idx="97">
                  <c:v>2.154926681611068E-2</c:v>
                </c:pt>
                <c:pt idx="98">
                  <c:v>2.3429267733184298E-2</c:v>
                </c:pt>
                <c:pt idx="99">
                  <c:v>2.8486157745826524E-2</c:v>
                </c:pt>
                <c:pt idx="100">
                  <c:v>2.9242460266834931E-2</c:v>
                </c:pt>
                <c:pt idx="101">
                  <c:v>3.1498099364579292E-2</c:v>
                </c:pt>
                <c:pt idx="102">
                  <c:v>3.0644614300567908E-2</c:v>
                </c:pt>
                <c:pt idx="103">
                  <c:v>3.0985358827358946E-2</c:v>
                </c:pt>
                <c:pt idx="104">
                  <c:v>2.9018190193523644E-2</c:v>
                </c:pt>
                <c:pt idx="105">
                  <c:v>2.4377556350852446E-2</c:v>
                </c:pt>
                <c:pt idx="106">
                  <c:v>2.6164122283462574E-2</c:v>
                </c:pt>
                <c:pt idx="107">
                  <c:v>2.9259360378700673E-2</c:v>
                </c:pt>
                <c:pt idx="108">
                  <c:v>3.164031275965306E-2</c:v>
                </c:pt>
                <c:pt idx="109">
                  <c:v>3.3558902337044817E-2</c:v>
                </c:pt>
                <c:pt idx="110">
                  <c:v>3.231720618009442E-2</c:v>
                </c:pt>
                <c:pt idx="111">
                  <c:v>3.5932726462281385E-2</c:v>
                </c:pt>
                <c:pt idx="112">
                  <c:v>3.9037261994660719E-2</c:v>
                </c:pt>
                <c:pt idx="113">
                  <c:v>3.7235822856131064E-2</c:v>
                </c:pt>
                <c:pt idx="114">
                  <c:v>3.6640584760892971E-2</c:v>
                </c:pt>
                <c:pt idx="115">
                  <c:v>2.9497727618035811E-2</c:v>
                </c:pt>
                <c:pt idx="116">
                  <c:v>2.6158920830953163E-2</c:v>
                </c:pt>
                <c:pt idx="117">
                  <c:v>2.9376711069260795E-2</c:v>
                </c:pt>
                <c:pt idx="118">
                  <c:v>2.8186234878784602E-2</c:v>
                </c:pt>
                <c:pt idx="119">
                  <c:v>2.8868945238914315E-2</c:v>
                </c:pt>
                <c:pt idx="120">
                  <c:v>2.7758776400736838E-2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0-47FC-B249-6F8960877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Data'!$CB$4</c:f>
              <c:strCache>
                <c:ptCount val="1"/>
                <c:pt idx="0">
                  <c:v>Average Proportion Over £25k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Data'!$CB$5:$CB$125</c:f>
              <c:numCache>
                <c:formatCode>0.0%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9-4B7A-B84A-08BD03FA15DC}"/>
            </c:ext>
          </c:extLst>
        </c:ser>
        <c:ser>
          <c:idx val="1"/>
          <c:order val="1"/>
          <c:tx>
            <c:strRef>
              <c:f>'Averages Graph Data'!$CC$4</c:f>
              <c:strCache>
                <c:ptCount val="1"/>
                <c:pt idx="0">
                  <c:v>Average Proportion Over £25k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Data'!$CC$5:$CC$125</c:f>
              <c:numCache>
                <c:formatCode>0.0%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9-4B7A-B84A-08BD03FA1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Data'!$AR$5:$AR$125</c:f>
              <c:numCache>
                <c:formatCode>#,##0.0</c:formatCode>
                <c:ptCount val="121"/>
                <c:pt idx="0">
                  <c:v>3.6518518518518515</c:v>
                </c:pt>
                <c:pt idx="1">
                  <c:v>4.195402298850575</c:v>
                </c:pt>
                <c:pt idx="2">
                  <c:v>4.2335766423357661</c:v>
                </c:pt>
                <c:pt idx="3">
                  <c:v>4.9646017699115088</c:v>
                </c:pt>
                <c:pt idx="4">
                  <c:v>4.504132231404963</c:v>
                </c:pt>
                <c:pt idx="5">
                  <c:v>5.2480620155038755</c:v>
                </c:pt>
                <c:pt idx="6">
                  <c:v>4.496000000000004</c:v>
                </c:pt>
                <c:pt idx="7">
                  <c:v>4.4569536423841063</c:v>
                </c:pt>
                <c:pt idx="8">
                  <c:v>4.5233160621761659</c:v>
                </c:pt>
                <c:pt idx="9">
                  <c:v>4.230215827338129</c:v>
                </c:pt>
                <c:pt idx="10">
                  <c:v>4.2000000000000037</c:v>
                </c:pt>
                <c:pt idx="11">
                  <c:v>4.115384615384615</c:v>
                </c:pt>
                <c:pt idx="12">
                  <c:v>4.2027027027027026</c:v>
                </c:pt>
                <c:pt idx="13">
                  <c:v>4.0157894736842099</c:v>
                </c:pt>
                <c:pt idx="14">
                  <c:v>4.5257352941176325</c:v>
                </c:pt>
                <c:pt idx="15">
                  <c:v>5.3231707317073171</c:v>
                </c:pt>
                <c:pt idx="16">
                  <c:v>4.8888888888888884</c:v>
                </c:pt>
                <c:pt idx="17">
                  <c:v>4.674074074074074</c:v>
                </c:pt>
                <c:pt idx="18">
                  <c:v>5.0887096774193594</c:v>
                </c:pt>
                <c:pt idx="19">
                  <c:v>4.1914893617021276</c:v>
                </c:pt>
                <c:pt idx="20">
                  <c:v>3.9692307692307689</c:v>
                </c:pt>
                <c:pt idx="21">
                  <c:v>4.59821428571429</c:v>
                </c:pt>
                <c:pt idx="22">
                  <c:v>3.9527027027027022</c:v>
                </c:pt>
                <c:pt idx="23">
                  <c:v>4.7300613496932513</c:v>
                </c:pt>
                <c:pt idx="24">
                  <c:v>3.8627450980392197</c:v>
                </c:pt>
                <c:pt idx="25">
                  <c:v>4.3061224489795924</c:v>
                </c:pt>
                <c:pt idx="26">
                  <c:v>4.5118110236220517</c:v>
                </c:pt>
                <c:pt idx="27">
                  <c:v>5.1520000000000046</c:v>
                </c:pt>
                <c:pt idx="28">
                  <c:v>4.1842105263157894</c:v>
                </c:pt>
                <c:pt idx="29">
                  <c:v>4.1578947368421062</c:v>
                </c:pt>
                <c:pt idx="30">
                  <c:v>4.5840707964601801</c:v>
                </c:pt>
                <c:pt idx="31">
                  <c:v>4.0315789473684251</c:v>
                </c:pt>
                <c:pt idx="32">
                  <c:v>4.8373983739837438</c:v>
                </c:pt>
                <c:pt idx="33">
                  <c:v>4.4890510948905105</c:v>
                </c:pt>
                <c:pt idx="34">
                  <c:v>4.517543859649126</c:v>
                </c:pt>
                <c:pt idx="35">
                  <c:v>3.6258992805755392</c:v>
                </c:pt>
                <c:pt idx="36">
                  <c:v>4.9397590361445776</c:v>
                </c:pt>
                <c:pt idx="37">
                  <c:v>4.8163265306122449</c:v>
                </c:pt>
                <c:pt idx="38">
                  <c:v>4.8671328671328666</c:v>
                </c:pt>
                <c:pt idx="39">
                  <c:v>4.5271317829457356</c:v>
                </c:pt>
                <c:pt idx="40">
                  <c:v>3.9841269841269833</c:v>
                </c:pt>
                <c:pt idx="41">
                  <c:v>3.7518248175182478</c:v>
                </c:pt>
                <c:pt idx="42">
                  <c:v>3.6545454545454574</c:v>
                </c:pt>
                <c:pt idx="43">
                  <c:v>3.6785714285714288</c:v>
                </c:pt>
                <c:pt idx="44">
                  <c:v>4.584507042253521</c:v>
                </c:pt>
                <c:pt idx="45">
                  <c:v>4.6813725490196081</c:v>
                </c:pt>
                <c:pt idx="46">
                  <c:v>4.7</c:v>
                </c:pt>
                <c:pt idx="47">
                  <c:v>3.6796116504854406</c:v>
                </c:pt>
                <c:pt idx="48">
                  <c:v>3.7692307692307718</c:v>
                </c:pt>
                <c:pt idx="49">
                  <c:v>4.507352941176471</c:v>
                </c:pt>
                <c:pt idx="50">
                  <c:v>3.8421052631578942</c:v>
                </c:pt>
                <c:pt idx="51">
                  <c:v>4.4657534246575343</c:v>
                </c:pt>
                <c:pt idx="52">
                  <c:v>4.3111111111111162</c:v>
                </c:pt>
                <c:pt idx="53">
                  <c:v>3.7520661157024824</c:v>
                </c:pt>
                <c:pt idx="54">
                  <c:v>3.8689655172413793</c:v>
                </c:pt>
                <c:pt idx="55">
                  <c:v>4.214285714285718</c:v>
                </c:pt>
                <c:pt idx="56">
                  <c:v>3.9609374999999996</c:v>
                </c:pt>
                <c:pt idx="57">
                  <c:v>4.6240601503759393</c:v>
                </c:pt>
                <c:pt idx="58">
                  <c:v>3.2627118644067798</c:v>
                </c:pt>
                <c:pt idx="59">
                  <c:v>5.9907407407407458</c:v>
                </c:pt>
                <c:pt idx="60">
                  <c:v>4.262711864406783</c:v>
                </c:pt>
                <c:pt idx="61">
                  <c:v>3.8148148148148184</c:v>
                </c:pt>
                <c:pt idx="62">
                  <c:v>4.5491803278688563</c:v>
                </c:pt>
                <c:pt idx="63">
                  <c:v>4.3818181818181863</c:v>
                </c:pt>
                <c:pt idx="64">
                  <c:v>3.9448818897637801</c:v>
                </c:pt>
                <c:pt idx="65">
                  <c:v>4.025000000000003</c:v>
                </c:pt>
                <c:pt idx="66">
                  <c:v>4.0543478260869614</c:v>
                </c:pt>
                <c:pt idx="67">
                  <c:v>3.5750000000000028</c:v>
                </c:pt>
                <c:pt idx="68">
                  <c:v>4.2956521739130471</c:v>
                </c:pt>
                <c:pt idx="69">
                  <c:v>3.4621212121212124</c:v>
                </c:pt>
                <c:pt idx="70">
                  <c:v>3.7777777777777812</c:v>
                </c:pt>
                <c:pt idx="71">
                  <c:v>3.2810457516339873</c:v>
                </c:pt>
                <c:pt idx="72">
                  <c:v>3.4070796460177024</c:v>
                </c:pt>
                <c:pt idx="73">
                  <c:v>3.9811320754717023</c:v>
                </c:pt>
                <c:pt idx="74">
                  <c:v>3.202247191011236</c:v>
                </c:pt>
                <c:pt idx="75">
                  <c:v>4.026431718061656</c:v>
                </c:pt>
                <c:pt idx="76">
                  <c:v>3.2432432432432461</c:v>
                </c:pt>
                <c:pt idx="77">
                  <c:v>3.1467889908256907</c:v>
                </c:pt>
                <c:pt idx="78">
                  <c:v>3.6433566433566429</c:v>
                </c:pt>
                <c:pt idx="79">
                  <c:v>3.492957746478873</c:v>
                </c:pt>
                <c:pt idx="80">
                  <c:v>3.8256880733944985</c:v>
                </c:pt>
                <c:pt idx="81">
                  <c:v>3.5909090909090904</c:v>
                </c:pt>
                <c:pt idx="82">
                  <c:v>4.2153846153846191</c:v>
                </c:pt>
                <c:pt idx="83">
                  <c:v>4.0600000000000041</c:v>
                </c:pt>
                <c:pt idx="84">
                  <c:v>4.598360655737709</c:v>
                </c:pt>
                <c:pt idx="85">
                  <c:v>3.9416058394160585</c:v>
                </c:pt>
                <c:pt idx="86">
                  <c:v>4.1340206185567059</c:v>
                </c:pt>
                <c:pt idx="87">
                  <c:v>4.6086956521739175</c:v>
                </c:pt>
                <c:pt idx="88">
                  <c:v>3.241935483870968</c:v>
                </c:pt>
                <c:pt idx="89">
                  <c:v>3.8880000000000035</c:v>
                </c:pt>
                <c:pt idx="90">
                  <c:v>3.3229166666666701</c:v>
                </c:pt>
                <c:pt idx="91">
                  <c:v>3.7126436781609238</c:v>
                </c:pt>
                <c:pt idx="92">
                  <c:v>4.0166666666666666</c:v>
                </c:pt>
                <c:pt idx="93">
                  <c:v>2.9767441860465151</c:v>
                </c:pt>
                <c:pt idx="94">
                  <c:v>3.4025974025974066</c:v>
                </c:pt>
                <c:pt idx="95">
                  <c:v>3.583333333333337</c:v>
                </c:pt>
                <c:pt idx="96">
                  <c:v>3.1465517241379337</c:v>
                </c:pt>
                <c:pt idx="97">
                  <c:v>4.1875000000000053</c:v>
                </c:pt>
                <c:pt idx="98">
                  <c:v>4.5932203389830546</c:v>
                </c:pt>
                <c:pt idx="99">
                  <c:v>3.5857142857142859</c:v>
                </c:pt>
                <c:pt idx="100">
                  <c:v>3.2017543859649154</c:v>
                </c:pt>
                <c:pt idx="101">
                  <c:v>3.1518987341772196</c:v>
                </c:pt>
                <c:pt idx="102">
                  <c:v>3.6859504132231433</c:v>
                </c:pt>
                <c:pt idx="103">
                  <c:v>3.4105263157894776</c:v>
                </c:pt>
                <c:pt idx="104">
                  <c:v>3.9595959595959638</c:v>
                </c:pt>
                <c:pt idx="105">
                  <c:v>3.5166666666666693</c:v>
                </c:pt>
                <c:pt idx="106">
                  <c:v>3.6634615384615383</c:v>
                </c:pt>
                <c:pt idx="107">
                  <c:v>3.7362637362637403</c:v>
                </c:pt>
                <c:pt idx="108">
                  <c:v>3.3636363636363682</c:v>
                </c:pt>
                <c:pt idx="109">
                  <c:v>3.7663551401869193</c:v>
                </c:pt>
                <c:pt idx="110">
                  <c:v>3.4938271604938316</c:v>
                </c:pt>
                <c:pt idx="111">
                  <c:v>3.4383561643835661</c:v>
                </c:pt>
                <c:pt idx="112">
                  <c:v>3.0259740259740298</c:v>
                </c:pt>
                <c:pt idx="113">
                  <c:v>3.4910714285714315</c:v>
                </c:pt>
                <c:pt idx="114">
                  <c:v>3.7872340425531958</c:v>
                </c:pt>
                <c:pt idx="115">
                  <c:v>3.8369565217391348</c:v>
                </c:pt>
                <c:pt idx="116">
                  <c:v>2.73949579831933</c:v>
                </c:pt>
                <c:pt idx="117">
                  <c:v>3.2476190476190512</c:v>
                </c:pt>
                <c:pt idx="118">
                  <c:v>3.9782608695652213</c:v>
                </c:pt>
                <c:pt idx="119">
                  <c:v>3.4757281553398096</c:v>
                </c:pt>
                <c:pt idx="120">
                  <c:v>3.9927536231884062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F-4F6C-BC68-2DE49FBA9758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NCD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Data'!$AS$5:$AS$125</c:f>
              <c:numCache>
                <c:formatCode>#,##0.0</c:formatCode>
                <c:ptCount val="121"/>
                <c:pt idx="6">
                  <c:v>4.4705181156940776</c:v>
                </c:pt>
                <c:pt idx="7">
                  <c:v>4.5855326571986854</c:v>
                </c:pt>
                <c:pt idx="8">
                  <c:v>4.6323774805309128</c:v>
                </c:pt>
                <c:pt idx="9">
                  <c:v>4.6318973641026782</c:v>
                </c:pt>
                <c:pt idx="10">
                  <c:v>4.5226685398296071</c:v>
                </c:pt>
                <c:pt idx="11">
                  <c:v>4.4671331661124132</c:v>
                </c:pt>
                <c:pt idx="12">
                  <c:v>4.3177961214265324</c:v>
                </c:pt>
                <c:pt idx="13">
                  <c:v>4.2491946176671318</c:v>
                </c:pt>
                <c:pt idx="14">
                  <c:v>4.2590205679147797</c:v>
                </c:pt>
                <c:pt idx="15">
                  <c:v>4.3732855207049441</c:v>
                </c:pt>
                <c:pt idx="16">
                  <c:v>4.467381672355053</c:v>
                </c:pt>
                <c:pt idx="17">
                  <c:v>4.5351065400799202</c:v>
                </c:pt>
                <c:pt idx="18">
                  <c:v>4.6741529775134554</c:v>
                </c:pt>
                <c:pt idx="19">
                  <c:v>4.6725510716562297</c:v>
                </c:pt>
                <c:pt idx="20">
                  <c:v>4.665899828162881</c:v>
                </c:pt>
                <c:pt idx="21">
                  <c:v>4.6762539698195464</c:v>
                </c:pt>
                <c:pt idx="22">
                  <c:v>4.4804728228188875</c:v>
                </c:pt>
                <c:pt idx="23">
                  <c:v>4.4577831743623682</c:v>
                </c:pt>
                <c:pt idx="24">
                  <c:v>4.3418790349288168</c:v>
                </c:pt>
                <c:pt idx="25">
                  <c:v>4.2300808594374217</c:v>
                </c:pt>
                <c:pt idx="26">
                  <c:v>4.2758410968545544</c:v>
                </c:pt>
                <c:pt idx="27">
                  <c:v>4.4448081298215874</c:v>
                </c:pt>
                <c:pt idx="28">
                  <c:v>4.3856647356218019</c:v>
                </c:pt>
                <c:pt idx="29">
                  <c:v>4.4149778833560029</c:v>
                </c:pt>
                <c:pt idx="30">
                  <c:v>4.3941220900369924</c:v>
                </c:pt>
                <c:pt idx="31">
                  <c:v>4.4182412113697351</c:v>
                </c:pt>
                <c:pt idx="32">
                  <c:v>4.4941377720846143</c:v>
                </c:pt>
                <c:pt idx="33">
                  <c:v>4.4908863536943944</c:v>
                </c:pt>
                <c:pt idx="34">
                  <c:v>4.4002497622156982</c:v>
                </c:pt>
                <c:pt idx="35">
                  <c:v>4.3204910128242329</c:v>
                </c:pt>
                <c:pt idx="36">
                  <c:v>4.4321859127245862</c:v>
                </c:pt>
                <c:pt idx="37">
                  <c:v>4.4653653033177383</c:v>
                </c:pt>
                <c:pt idx="38">
                  <c:v>4.5847301489983732</c:v>
                </c:pt>
                <c:pt idx="39">
                  <c:v>4.5404063502786576</c:v>
                </c:pt>
                <c:pt idx="40">
                  <c:v>4.4682743344552964</c:v>
                </c:pt>
                <c:pt idx="41">
                  <c:v>4.3588858998651707</c:v>
                </c:pt>
                <c:pt idx="42">
                  <c:v>4.3629782104323018</c:v>
                </c:pt>
                <c:pt idx="43">
                  <c:v>4.1828085522075664</c:v>
                </c:pt>
                <c:pt idx="44">
                  <c:v>4.1496914824420346</c:v>
                </c:pt>
                <c:pt idx="45">
                  <c:v>4.1231542941401402</c:v>
                </c:pt>
                <c:pt idx="46">
                  <c:v>4.1478497537193215</c:v>
                </c:pt>
                <c:pt idx="47">
                  <c:v>4.1043475631991004</c:v>
                </c:pt>
                <c:pt idx="48">
                  <c:v>4.1068341277294609</c:v>
                </c:pt>
                <c:pt idx="49">
                  <c:v>4.228663768676749</c:v>
                </c:pt>
                <c:pt idx="50">
                  <c:v>4.252025745046244</c:v>
                </c:pt>
                <c:pt idx="51">
                  <c:v>4.2350609425325318</c:v>
                </c:pt>
                <c:pt idx="52">
                  <c:v>4.1821664514027468</c:v>
                </c:pt>
                <c:pt idx="53">
                  <c:v>4.0467473250745298</c:v>
                </c:pt>
                <c:pt idx="54">
                  <c:v>4.0737978774682357</c:v>
                </c:pt>
                <c:pt idx="55">
                  <c:v>4.1373771553332279</c:v>
                </c:pt>
                <c:pt idx="56">
                  <c:v>4.0593178065937323</c:v>
                </c:pt>
                <c:pt idx="57">
                  <c:v>4.171025647624881</c:v>
                </c:pt>
                <c:pt idx="58">
                  <c:v>3.9991625675890594</c:v>
                </c:pt>
                <c:pt idx="59">
                  <c:v>4.2391096575361491</c:v>
                </c:pt>
                <c:pt idx="60">
                  <c:v>4.3120590502081919</c:v>
                </c:pt>
                <c:pt idx="61">
                  <c:v>4.3043232355758265</c:v>
                </c:pt>
                <c:pt idx="62">
                  <c:v>4.3521653232305608</c:v>
                </c:pt>
                <c:pt idx="63">
                  <c:v>4.4122911349188731</c:v>
                </c:pt>
                <c:pt idx="64">
                  <c:v>4.315265669117136</c:v>
                </c:pt>
                <c:pt idx="65">
                  <c:v>4.4241639742018819</c:v>
                </c:pt>
                <c:pt idx="66">
                  <c:v>4.1475364149656269</c:v>
                </c:pt>
                <c:pt idx="67">
                  <c:v>4.0492918629075154</c:v>
                </c:pt>
                <c:pt idx="68">
                  <c:v>4.1179829142072624</c:v>
                </c:pt>
                <c:pt idx="69">
                  <c:v>3.9626887548147418</c:v>
                </c:pt>
                <c:pt idx="70">
                  <c:v>3.8763972685232555</c:v>
                </c:pt>
                <c:pt idx="71">
                  <c:v>3.7815635345047132</c:v>
                </c:pt>
                <c:pt idx="72">
                  <c:v>3.6932891982215277</c:v>
                </c:pt>
                <c:pt idx="73">
                  <c:v>3.6828298052764907</c:v>
                </c:pt>
                <c:pt idx="74">
                  <c:v>3.629579403992381</c:v>
                </c:pt>
                <c:pt idx="75">
                  <c:v>3.5911193388707536</c:v>
                </c:pt>
                <c:pt idx="76">
                  <c:v>3.5598510576024727</c:v>
                </c:pt>
                <c:pt idx="77">
                  <c:v>3.4697098023236026</c:v>
                </c:pt>
                <c:pt idx="78">
                  <c:v>3.5214685011411251</c:v>
                </c:pt>
                <c:pt idx="79">
                  <c:v>3.5337368012070063</c:v>
                </c:pt>
                <c:pt idx="80">
                  <c:v>3.5115305151959775</c:v>
                </c:pt>
                <c:pt idx="81">
                  <c:v>3.5670536437528142</c:v>
                </c:pt>
                <c:pt idx="82">
                  <c:v>3.5940469147989513</c:v>
                </c:pt>
                <c:pt idx="83">
                  <c:v>3.7107264514784881</c:v>
                </c:pt>
                <c:pt idx="84">
                  <c:v>3.9180938321802046</c:v>
                </c:pt>
                <c:pt idx="85">
                  <c:v>3.9607008601886933</c:v>
                </c:pt>
                <c:pt idx="86">
                  <c:v>4.0522812704855271</c:v>
                </c:pt>
                <c:pt idx="87">
                  <c:v>4.1641394960254443</c:v>
                </c:pt>
                <c:pt idx="88">
                  <c:v>4.1142861235914259</c:v>
                </c:pt>
                <c:pt idx="89">
                  <c:v>4.0675168928221952</c:v>
                </c:pt>
                <c:pt idx="90">
                  <c:v>3.9622192737745761</c:v>
                </c:pt>
                <c:pt idx="91">
                  <c:v>3.8356882769778928</c:v>
                </c:pt>
                <c:pt idx="92">
                  <c:v>3.8464112522994078</c:v>
                </c:pt>
                <c:pt idx="93">
                  <c:v>3.6810860476550951</c:v>
                </c:pt>
                <c:pt idx="94">
                  <c:v>3.5087862977155928</c:v>
                </c:pt>
                <c:pt idx="95">
                  <c:v>3.55755741906736</c:v>
                </c:pt>
                <c:pt idx="96">
                  <c:v>3.4516362368013498</c:v>
                </c:pt>
                <c:pt idx="97">
                  <c:v>3.5751481415632549</c:v>
                </c:pt>
                <c:pt idx="98">
                  <c:v>3.7009448073949884</c:v>
                </c:pt>
                <c:pt idx="99">
                  <c:v>3.6393801815446483</c:v>
                </c:pt>
                <c:pt idx="100">
                  <c:v>3.6715244958187054</c:v>
                </c:pt>
                <c:pt idx="101">
                  <c:v>3.6357104003301073</c:v>
                </c:pt>
                <c:pt idx="102">
                  <c:v>3.6503699831715082</c:v>
                </c:pt>
                <c:pt idx="103">
                  <c:v>3.6880806391217287</c:v>
                </c:pt>
                <c:pt idx="104">
                  <c:v>3.6555229190640088</c:v>
                </c:pt>
                <c:pt idx="105">
                  <c:v>3.5017295373045245</c:v>
                </c:pt>
                <c:pt idx="106">
                  <c:v>3.5128362876969894</c:v>
                </c:pt>
                <c:pt idx="107">
                  <c:v>3.589194766311107</c:v>
                </c:pt>
                <c:pt idx="108">
                  <c:v>3.6194429990909858</c:v>
                </c:pt>
                <c:pt idx="109">
                  <c:v>3.6309293886572394</c:v>
                </c:pt>
                <c:pt idx="110">
                  <c:v>3.6428295093292902</c:v>
                </c:pt>
                <c:pt idx="111">
                  <c:v>3.5683666814418054</c:v>
                </c:pt>
                <c:pt idx="112">
                  <c:v>3.4982677327714278</c:v>
                </c:pt>
                <c:pt idx="113">
                  <c:v>3.4736405742156977</c:v>
                </c:pt>
                <c:pt idx="114">
                  <c:v>3.4809220465427626</c:v>
                </c:pt>
                <c:pt idx="115">
                  <c:v>3.5485392119860153</c:v>
                </c:pt>
                <c:pt idx="116">
                  <c:v>3.4018450202906458</c:v>
                </c:pt>
                <c:pt idx="117">
                  <c:v>3.3666724327371051</c:v>
                </c:pt>
                <c:pt idx="118">
                  <c:v>3.4438016763344845</c:v>
                </c:pt>
                <c:pt idx="119">
                  <c:v>3.5080522662438822</c:v>
                </c:pt>
                <c:pt idx="120">
                  <c:v>3.5797211511891645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F-4F6C-BC68-2DE49FBA9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Data'!$AT$4</c:f>
              <c:strCache>
                <c:ptCount val="1"/>
                <c:pt idx="0">
                  <c:v>Average NCD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Data'!$AT$5:$AT$125</c:f>
              <c:numCache>
                <c:formatCode>#,##0.0</c:formatCode>
                <c:ptCount val="121"/>
                <c:pt idx="0">
                  <c:v>6.8125</c:v>
                </c:pt>
                <c:pt idx="1">
                  <c:v>6.1470588235294121</c:v>
                </c:pt>
                <c:pt idx="2">
                  <c:v>6.8999999999999995</c:v>
                </c:pt>
                <c:pt idx="3">
                  <c:v>8.884615384615385</c:v>
                </c:pt>
                <c:pt idx="4">
                  <c:v>6.333333333333333</c:v>
                </c:pt>
                <c:pt idx="5">
                  <c:v>6</c:v>
                </c:pt>
                <c:pt idx="6">
                  <c:v>7.8214285714285712</c:v>
                </c:pt>
                <c:pt idx="7">
                  <c:v>5.7</c:v>
                </c:pt>
                <c:pt idx="8">
                  <c:v>6.5</c:v>
                </c:pt>
                <c:pt idx="9">
                  <c:v>5.0434782608695645</c:v>
                </c:pt>
                <c:pt idx="10">
                  <c:v>4.7142857142857144</c:v>
                </c:pt>
                <c:pt idx="11">
                  <c:v>6.2333333333333325</c:v>
                </c:pt>
                <c:pt idx="12">
                  <c:v>5.2142857142857144</c:v>
                </c:pt>
                <c:pt idx="13">
                  <c:v>4.0571428571428569</c:v>
                </c:pt>
                <c:pt idx="14">
                  <c:v>6.6891891891891984</c:v>
                </c:pt>
                <c:pt idx="15">
                  <c:v>7.6071428571428577</c:v>
                </c:pt>
                <c:pt idx="16">
                  <c:v>5.9393939393939394</c:v>
                </c:pt>
                <c:pt idx="17">
                  <c:v>5.6666666666666661</c:v>
                </c:pt>
                <c:pt idx="18">
                  <c:v>6.5312500000000009</c:v>
                </c:pt>
                <c:pt idx="19">
                  <c:v>5.0714285714285712</c:v>
                </c:pt>
                <c:pt idx="20">
                  <c:v>5.5</c:v>
                </c:pt>
                <c:pt idx="21">
                  <c:v>5.4736842105263159</c:v>
                </c:pt>
                <c:pt idx="22">
                  <c:v>5.5</c:v>
                </c:pt>
                <c:pt idx="23">
                  <c:v>6.1944444444444438</c:v>
                </c:pt>
                <c:pt idx="24">
                  <c:v>4.2903225806451619</c:v>
                </c:pt>
                <c:pt idx="25">
                  <c:v>5.4</c:v>
                </c:pt>
                <c:pt idx="26">
                  <c:v>5.09375</c:v>
                </c:pt>
                <c:pt idx="27">
                  <c:v>7.5555555555555562</c:v>
                </c:pt>
                <c:pt idx="28">
                  <c:v>5.4166666666666661</c:v>
                </c:pt>
                <c:pt idx="29">
                  <c:v>4.8</c:v>
                </c:pt>
                <c:pt idx="30">
                  <c:v>7.1818181818181817</c:v>
                </c:pt>
                <c:pt idx="31">
                  <c:v>5.25</c:v>
                </c:pt>
                <c:pt idx="32">
                  <c:v>7.8928571428571423</c:v>
                </c:pt>
                <c:pt idx="33">
                  <c:v>4.5666666666666664</c:v>
                </c:pt>
                <c:pt idx="34">
                  <c:v>6.6206896551724137</c:v>
                </c:pt>
                <c:pt idx="35">
                  <c:v>4.6428571428571432</c:v>
                </c:pt>
                <c:pt idx="36">
                  <c:v>6.40625</c:v>
                </c:pt>
                <c:pt idx="37">
                  <c:v>5.0000000000000009</c:v>
                </c:pt>
                <c:pt idx="38">
                  <c:v>5.2307692307692308</c:v>
                </c:pt>
                <c:pt idx="39">
                  <c:v>6.25</c:v>
                </c:pt>
                <c:pt idx="40">
                  <c:v>3.3750000000000004</c:v>
                </c:pt>
                <c:pt idx="41">
                  <c:v>5.4444444444444446</c:v>
                </c:pt>
                <c:pt idx="42">
                  <c:v>5.3636363636363633</c:v>
                </c:pt>
                <c:pt idx="43">
                  <c:v>6.25</c:v>
                </c:pt>
                <c:pt idx="44">
                  <c:v>5.621621621621621</c:v>
                </c:pt>
                <c:pt idx="45">
                  <c:v>5.9148936170212769</c:v>
                </c:pt>
                <c:pt idx="46">
                  <c:v>7.0740740740740753</c:v>
                </c:pt>
                <c:pt idx="47">
                  <c:v>4.3157894736842106</c:v>
                </c:pt>
                <c:pt idx="48">
                  <c:v>4.384615384615385</c:v>
                </c:pt>
                <c:pt idx="49">
                  <c:v>6.3928571428571423</c:v>
                </c:pt>
                <c:pt idx="50">
                  <c:v>6.4</c:v>
                </c:pt>
                <c:pt idx="51">
                  <c:v>5.8</c:v>
                </c:pt>
                <c:pt idx="52">
                  <c:v>4.7894736842105265</c:v>
                </c:pt>
                <c:pt idx="53">
                  <c:v>5.7692307692307692</c:v>
                </c:pt>
                <c:pt idx="54">
                  <c:v>5.0571428571428578</c:v>
                </c:pt>
                <c:pt idx="55">
                  <c:v>5.2692307692307692</c:v>
                </c:pt>
                <c:pt idx="56">
                  <c:v>3.2777777777777772</c:v>
                </c:pt>
                <c:pt idx="57">
                  <c:v>7.7777777777777768</c:v>
                </c:pt>
                <c:pt idx="58">
                  <c:v>4.6875</c:v>
                </c:pt>
                <c:pt idx="59">
                  <c:v>8.0277777777777768</c:v>
                </c:pt>
                <c:pt idx="60">
                  <c:v>5.3478260869565215</c:v>
                </c:pt>
                <c:pt idx="61">
                  <c:v>4.083333333333333</c:v>
                </c:pt>
                <c:pt idx="62">
                  <c:v>5.21875</c:v>
                </c:pt>
                <c:pt idx="63">
                  <c:v>6</c:v>
                </c:pt>
                <c:pt idx="64">
                  <c:v>4.6818181818181825</c:v>
                </c:pt>
                <c:pt idx="65">
                  <c:v>5.5</c:v>
                </c:pt>
                <c:pt idx="66">
                  <c:v>6.0869565217391299</c:v>
                </c:pt>
                <c:pt idx="67">
                  <c:v>3.5217391304347827</c:v>
                </c:pt>
                <c:pt idx="68">
                  <c:v>5.8636363636363633</c:v>
                </c:pt>
                <c:pt idx="69">
                  <c:v>5.6538461538461533</c:v>
                </c:pt>
                <c:pt idx="70">
                  <c:v>4.708333333333333</c:v>
                </c:pt>
                <c:pt idx="71">
                  <c:v>3.8846153846153846</c:v>
                </c:pt>
                <c:pt idx="72">
                  <c:v>4.1111111111111107</c:v>
                </c:pt>
                <c:pt idx="73">
                  <c:v>3.4347826086956519</c:v>
                </c:pt>
                <c:pt idx="74">
                  <c:v>4.333333333333333</c:v>
                </c:pt>
                <c:pt idx="75">
                  <c:v>5.787234042553191</c:v>
                </c:pt>
                <c:pt idx="76">
                  <c:v>2.5999999999999996</c:v>
                </c:pt>
                <c:pt idx="77">
                  <c:v>3.7058823529411766</c:v>
                </c:pt>
                <c:pt idx="78">
                  <c:v>5.3513513513513509</c:v>
                </c:pt>
                <c:pt idx="79">
                  <c:v>3.8999999999999995</c:v>
                </c:pt>
                <c:pt idx="80">
                  <c:v>4.68</c:v>
                </c:pt>
                <c:pt idx="81">
                  <c:v>5.8064516129032251</c:v>
                </c:pt>
                <c:pt idx="82">
                  <c:v>6.1818181818181817</c:v>
                </c:pt>
                <c:pt idx="83">
                  <c:v>5.2272727272727275</c:v>
                </c:pt>
                <c:pt idx="84">
                  <c:v>5.666666666666667</c:v>
                </c:pt>
                <c:pt idx="85">
                  <c:v>4.7692307692307692</c:v>
                </c:pt>
                <c:pt idx="86">
                  <c:v>3.8148148148148149</c:v>
                </c:pt>
                <c:pt idx="87">
                  <c:v>6.3636363636363633</c:v>
                </c:pt>
                <c:pt idx="88">
                  <c:v>3.1111111111111107</c:v>
                </c:pt>
                <c:pt idx="89">
                  <c:v>3.44</c:v>
                </c:pt>
                <c:pt idx="90">
                  <c:v>4.1923076923076916</c:v>
                </c:pt>
                <c:pt idx="91">
                  <c:v>7.2000000000000011</c:v>
                </c:pt>
                <c:pt idx="92">
                  <c:v>6.625</c:v>
                </c:pt>
                <c:pt idx="93">
                  <c:v>4.5555555555555554</c:v>
                </c:pt>
                <c:pt idx="94">
                  <c:v>4.5</c:v>
                </c:pt>
                <c:pt idx="95">
                  <c:v>5.4090909090909101</c:v>
                </c:pt>
                <c:pt idx="96">
                  <c:v>3.5666666666666664</c:v>
                </c:pt>
                <c:pt idx="97">
                  <c:v>4.1111111111111107</c:v>
                </c:pt>
                <c:pt idx="98">
                  <c:v>5.0799999999999992</c:v>
                </c:pt>
                <c:pt idx="99">
                  <c:v>3.8148148148148149</c:v>
                </c:pt>
                <c:pt idx="100">
                  <c:v>3.4285714285714284</c:v>
                </c:pt>
                <c:pt idx="101">
                  <c:v>2.8421052631578947</c:v>
                </c:pt>
                <c:pt idx="102">
                  <c:v>5.2692307692307692</c:v>
                </c:pt>
                <c:pt idx="103">
                  <c:v>5.5882352941176476</c:v>
                </c:pt>
                <c:pt idx="104">
                  <c:v>6.833333333333333</c:v>
                </c:pt>
                <c:pt idx="105">
                  <c:v>4.72</c:v>
                </c:pt>
                <c:pt idx="106">
                  <c:v>4.975609756097561</c:v>
                </c:pt>
                <c:pt idx="107">
                  <c:v>6.5789473684210522</c:v>
                </c:pt>
                <c:pt idx="108">
                  <c:v>4.2941176470588243</c:v>
                </c:pt>
                <c:pt idx="109">
                  <c:v>4.8000000000000007</c:v>
                </c:pt>
                <c:pt idx="110">
                  <c:v>3.0909090909090908</c:v>
                </c:pt>
                <c:pt idx="111">
                  <c:v>4.7692307692307692</c:v>
                </c:pt>
                <c:pt idx="112">
                  <c:v>4.2666666666666666</c:v>
                </c:pt>
                <c:pt idx="113">
                  <c:v>5.4074074074074083</c:v>
                </c:pt>
                <c:pt idx="114">
                  <c:v>6.2857142857142856</c:v>
                </c:pt>
                <c:pt idx="115">
                  <c:v>3.3809523809523805</c:v>
                </c:pt>
                <c:pt idx="116">
                  <c:v>3.0344827586206895</c:v>
                </c:pt>
                <c:pt idx="117">
                  <c:v>4.5862068965517251</c:v>
                </c:pt>
                <c:pt idx="118">
                  <c:v>5.6000000000000005</c:v>
                </c:pt>
                <c:pt idx="119">
                  <c:v>3.6363636363636362</c:v>
                </c:pt>
                <c:pt idx="120">
                  <c:v>3.896551724137931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52-419A-B8B3-60A02861643C}"/>
            </c:ext>
          </c:extLst>
        </c:ser>
        <c:ser>
          <c:idx val="1"/>
          <c:order val="1"/>
          <c:tx>
            <c:strRef>
              <c:f>'Averages Graph Data'!$AU$4</c:f>
              <c:strCache>
                <c:ptCount val="1"/>
                <c:pt idx="0">
                  <c:v>Average NCD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Data'!$AU$5:$AU$125</c:f>
              <c:numCache>
                <c:formatCode>#,##0.0</c:formatCode>
                <c:ptCount val="121"/>
                <c:pt idx="6">
                  <c:v>6.9855623018438147</c:v>
                </c:pt>
                <c:pt idx="7">
                  <c:v>6.8266337304152431</c:v>
                </c:pt>
                <c:pt idx="8">
                  <c:v>6.8770538984824707</c:v>
                </c:pt>
                <c:pt idx="9">
                  <c:v>6.6118365071781229</c:v>
                </c:pt>
                <c:pt idx="10">
                  <c:v>6.0160751257024545</c:v>
                </c:pt>
                <c:pt idx="11">
                  <c:v>6.0017894114167403</c:v>
                </c:pt>
                <c:pt idx="12">
                  <c:v>5.8895445134575573</c:v>
                </c:pt>
                <c:pt idx="13">
                  <c:v>5.3517894114167408</c:v>
                </c:pt>
                <c:pt idx="14">
                  <c:v>5.4931021527294837</c:v>
                </c:pt>
                <c:pt idx="15">
                  <c:v>5.6512654180356048</c:v>
                </c:pt>
                <c:pt idx="16">
                  <c:v>5.7792533721105155</c:v>
                </c:pt>
                <c:pt idx="17">
                  <c:v>5.9153077938792231</c:v>
                </c:pt>
                <c:pt idx="18">
                  <c:v>5.9578673176887467</c:v>
                </c:pt>
                <c:pt idx="19">
                  <c:v>5.9374591544234407</c:v>
                </c:pt>
                <c:pt idx="20">
                  <c:v>6.1435816034030335</c:v>
                </c:pt>
                <c:pt idx="21">
                  <c:v>5.9699380350226212</c:v>
                </c:pt>
                <c:pt idx="22">
                  <c:v>5.668917626859356</c:v>
                </c:pt>
                <c:pt idx="23">
                  <c:v>5.7053534132951427</c:v>
                </c:pt>
                <c:pt idx="24">
                  <c:v>5.5087328295777853</c:v>
                </c:pt>
                <c:pt idx="25">
                  <c:v>5.3471256867206423</c:v>
                </c:pt>
                <c:pt idx="26">
                  <c:v>5.3503144622308456</c:v>
                </c:pt>
                <c:pt idx="27">
                  <c:v>5.6439652558816391</c:v>
                </c:pt>
                <c:pt idx="28">
                  <c:v>5.6358198924731173</c:v>
                </c:pt>
                <c:pt idx="29">
                  <c:v>5.5358198924731186</c:v>
                </c:pt>
                <c:pt idx="30">
                  <c:v>5.6768732835265094</c:v>
                </c:pt>
                <c:pt idx="31">
                  <c:v>5.8139700577200575</c:v>
                </c:pt>
                <c:pt idx="32">
                  <c:v>6.1700925066996506</c:v>
                </c:pt>
                <c:pt idx="33">
                  <c:v>6.0947948876520304</c:v>
                </c:pt>
                <c:pt idx="34">
                  <c:v>5.9612426161687244</c:v>
                </c:pt>
                <c:pt idx="35">
                  <c:v>5.8506983984816499</c:v>
                </c:pt>
                <c:pt idx="36">
                  <c:v>6.0801626841959351</c:v>
                </c:pt>
                <c:pt idx="37">
                  <c:v>5.7684743725076242</c:v>
                </c:pt>
                <c:pt idx="38">
                  <c:v>5.7657271197603714</c:v>
                </c:pt>
                <c:pt idx="39">
                  <c:v>5.5310332422093511</c:v>
                </c:pt>
                <c:pt idx="40">
                  <c:v>5.360795146971256</c:v>
                </c:pt>
                <c:pt idx="41">
                  <c:v>5.1927601168672597</c:v>
                </c:pt>
                <c:pt idx="42">
                  <c:v>5.2957285769785774</c:v>
                </c:pt>
                <c:pt idx="43">
                  <c:v>5.2734071484071494</c:v>
                </c:pt>
                <c:pt idx="44">
                  <c:v>5.3622102372102365</c:v>
                </c:pt>
                <c:pt idx="45">
                  <c:v>5.4599422923891012</c:v>
                </c:pt>
                <c:pt idx="46">
                  <c:v>5.5776671601139691</c:v>
                </c:pt>
                <c:pt idx="47">
                  <c:v>5.7120656563545706</c:v>
                </c:pt>
                <c:pt idx="48">
                  <c:v>5.5606615049504189</c:v>
                </c:pt>
                <c:pt idx="49">
                  <c:v>5.7076930448391021</c:v>
                </c:pt>
                <c:pt idx="50">
                  <c:v>5.7291216162676735</c:v>
                </c:pt>
                <c:pt idx="51">
                  <c:v>5.7546042417502985</c:v>
                </c:pt>
                <c:pt idx="52">
                  <c:v>5.5938299656344768</c:v>
                </c:pt>
                <c:pt idx="53">
                  <c:v>5.4074237792282895</c:v>
                </c:pt>
                <c:pt idx="54">
                  <c:v>5.5133314054366682</c:v>
                </c:pt>
                <c:pt idx="55">
                  <c:v>5.639705031810295</c:v>
                </c:pt>
                <c:pt idx="56">
                  <c:v>5.1946936939418142</c:v>
                </c:pt>
                <c:pt idx="57">
                  <c:v>5.3915190907672113</c:v>
                </c:pt>
                <c:pt idx="58">
                  <c:v>5.2325905193386406</c:v>
                </c:pt>
                <c:pt idx="59">
                  <c:v>5.6952053898482475</c:v>
                </c:pt>
                <c:pt idx="60">
                  <c:v>5.6350047209519261</c:v>
                </c:pt>
                <c:pt idx="61">
                  <c:v>5.495889074693423</c:v>
                </c:pt>
                <c:pt idx="62">
                  <c:v>5.4886775362318838</c:v>
                </c:pt>
                <c:pt idx="63">
                  <c:v>5.8775664251207713</c:v>
                </c:pt>
                <c:pt idx="64">
                  <c:v>5.43528648284083</c:v>
                </c:pt>
                <c:pt idx="65">
                  <c:v>5.5513579114122589</c:v>
                </c:pt>
                <c:pt idx="66">
                  <c:v>5.2740977319781672</c:v>
                </c:pt>
                <c:pt idx="67">
                  <c:v>5.0132281667607757</c:v>
                </c:pt>
                <c:pt idx="68">
                  <c:v>5.2675571710897788</c:v>
                </c:pt>
                <c:pt idx="69">
                  <c:v>5.3297137644963737</c:v>
                </c:pt>
                <c:pt idx="70">
                  <c:v>5.1451899549725635</c:v>
                </c:pt>
                <c:pt idx="71">
                  <c:v>5.0313038410864488</c:v>
                </c:pt>
                <c:pt idx="72">
                  <c:v>4.8328911426737511</c:v>
                </c:pt>
                <c:pt idx="73">
                  <c:v>4.4540091550961112</c:v>
                </c:pt>
                <c:pt idx="74">
                  <c:v>4.569951184081618</c:v>
                </c:pt>
                <c:pt idx="75">
                  <c:v>4.5590365667840222</c:v>
                </c:pt>
                <c:pt idx="76">
                  <c:v>4.1227728305202858</c:v>
                </c:pt>
                <c:pt idx="77">
                  <c:v>3.9795655476071219</c:v>
                </c:pt>
                <c:pt idx="78">
                  <c:v>4.189099257140831</c:v>
                </c:pt>
                <c:pt idx="79">
                  <c:v>4.1589405269821</c:v>
                </c:pt>
                <c:pt idx="80">
                  <c:v>4.3368287257398643</c:v>
                </c:pt>
                <c:pt idx="81">
                  <c:v>4.5472741942498489</c:v>
                </c:pt>
                <c:pt idx="82">
                  <c:v>4.6036433570019906</c:v>
                </c:pt>
                <c:pt idx="83">
                  <c:v>4.978968032326665</c:v>
                </c:pt>
                <c:pt idx="84">
                  <c:v>5.2590800771445929</c:v>
                </c:pt>
                <c:pt idx="85">
                  <c:v>5.1759199939845093</c:v>
                </c:pt>
                <c:pt idx="86">
                  <c:v>5.1637506818151975</c:v>
                </c:pt>
                <c:pt idx="87">
                  <c:v>5.4042701623346785</c:v>
                </c:pt>
                <c:pt idx="88">
                  <c:v>5.019221519221519</c:v>
                </c:pt>
                <c:pt idx="89">
                  <c:v>4.6275332075332072</c:v>
                </c:pt>
                <c:pt idx="90">
                  <c:v>4.4796810596810603</c:v>
                </c:pt>
                <c:pt idx="91">
                  <c:v>4.6987286787286786</c:v>
                </c:pt>
                <c:pt idx="92">
                  <c:v>4.9638385688385691</c:v>
                </c:pt>
                <c:pt idx="93">
                  <c:v>5.0696586746586751</c:v>
                </c:pt>
                <c:pt idx="94">
                  <c:v>4.8034249084249083</c:v>
                </c:pt>
                <c:pt idx="95">
                  <c:v>5.1317077367077371</c:v>
                </c:pt>
                <c:pt idx="96">
                  <c:v>5.1498029748029746</c:v>
                </c:pt>
                <c:pt idx="97">
                  <c:v>5.138203463203463</c:v>
                </c:pt>
                <c:pt idx="98">
                  <c:v>4.8353463203463196</c:v>
                </c:pt>
                <c:pt idx="99">
                  <c:v>4.4338912938912936</c:v>
                </c:pt>
                <c:pt idx="100">
                  <c:v>4.272893561464989</c:v>
                </c:pt>
                <c:pt idx="101">
                  <c:v>4.0360514562018315</c:v>
                </c:pt>
                <c:pt idx="102">
                  <c:v>4.0160714362218117</c:v>
                </c:pt>
                <c:pt idx="103">
                  <c:v>4.3048669544290954</c:v>
                </c:pt>
                <c:pt idx="104">
                  <c:v>4.6937558433179847</c:v>
                </c:pt>
                <c:pt idx="105">
                  <c:v>4.6423272718894131</c:v>
                </c:pt>
                <c:pt idx="106">
                  <c:v>4.8081551206440896</c:v>
                </c:pt>
                <c:pt idx="107">
                  <c:v>5.2582088263368947</c:v>
                </c:pt>
                <c:pt idx="108">
                  <c:v>5.46563916689417</c:v>
                </c:pt>
                <c:pt idx="109">
                  <c:v>5.3986061998612014</c:v>
                </c:pt>
                <c:pt idx="110">
                  <c:v>5.0418453136885528</c:v>
                </c:pt>
                <c:pt idx="111">
                  <c:v>4.7469735188167563</c:v>
                </c:pt>
                <c:pt idx="112">
                  <c:v>4.682211614054852</c:v>
                </c:pt>
                <c:pt idx="113">
                  <c:v>4.7438969928134025</c:v>
                </c:pt>
                <c:pt idx="114">
                  <c:v>4.7020065524267212</c:v>
                </c:pt>
                <c:pt idx="115">
                  <c:v>4.5715543715543712</c:v>
                </c:pt>
                <c:pt idx="116">
                  <c:v>4.3193376227858984</c:v>
                </c:pt>
                <c:pt idx="117">
                  <c:v>4.5329515950205606</c:v>
                </c:pt>
                <c:pt idx="118">
                  <c:v>4.6516329137018797</c:v>
                </c:pt>
                <c:pt idx="119">
                  <c:v>4.5615896236585893</c:v>
                </c:pt>
                <c:pt idx="120">
                  <c:v>4.3457530974772363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52-419A-B8B3-60A02861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Data'!$AV$4</c:f>
              <c:strCache>
                <c:ptCount val="1"/>
                <c:pt idx="0">
                  <c:v>Average NCD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Data'!$AV$5:$AV$125</c:f>
              <c:numCache>
                <c:formatCode>#,##0.0</c:formatCode>
                <c:ptCount val="121"/>
                <c:pt idx="0">
                  <c:v>3.2268907563025206</c:v>
                </c:pt>
                <c:pt idx="1">
                  <c:v>3.7214285714285715</c:v>
                </c:pt>
                <c:pt idx="2">
                  <c:v>3.485981308411215</c:v>
                </c:pt>
                <c:pt idx="3">
                  <c:v>3.7931034482758665</c:v>
                </c:pt>
                <c:pt idx="4">
                  <c:v>4.0515463917525816</c:v>
                </c:pt>
                <c:pt idx="5">
                  <c:v>5.0396039603960396</c:v>
                </c:pt>
                <c:pt idx="6">
                  <c:v>3.536082474226808</c:v>
                </c:pt>
                <c:pt idx="7">
                  <c:v>4.0090090090090085</c:v>
                </c:pt>
                <c:pt idx="8">
                  <c:v>4.1878787878787884</c:v>
                </c:pt>
                <c:pt idx="9">
                  <c:v>4.068965517241379</c:v>
                </c:pt>
                <c:pt idx="10">
                  <c:v>3.988235294117652</c:v>
                </c:pt>
                <c:pt idx="11">
                  <c:v>3.6973684210526319</c:v>
                </c:pt>
                <c:pt idx="12">
                  <c:v>3.9666666666666668</c:v>
                </c:pt>
                <c:pt idx="13">
                  <c:v>4.0064516129032253</c:v>
                </c:pt>
                <c:pt idx="14">
                  <c:v>3.7171717171716985</c:v>
                </c:pt>
                <c:pt idx="15">
                  <c:v>4.8529411764705879</c:v>
                </c:pt>
                <c:pt idx="16">
                  <c:v>4.5999999999999996</c:v>
                </c:pt>
                <c:pt idx="17">
                  <c:v>4.3529411764705879</c:v>
                </c:pt>
                <c:pt idx="18">
                  <c:v>4.5869565217391353</c:v>
                </c:pt>
                <c:pt idx="19">
                  <c:v>3.9734513274336281</c:v>
                </c:pt>
                <c:pt idx="20">
                  <c:v>3.5490196078431371</c:v>
                </c:pt>
                <c:pt idx="21">
                  <c:v>4.4193548387096824</c:v>
                </c:pt>
                <c:pt idx="22">
                  <c:v>3.5593220338983054</c:v>
                </c:pt>
                <c:pt idx="23">
                  <c:v>4.3149606299212602</c:v>
                </c:pt>
                <c:pt idx="24">
                  <c:v>3.6760563380281743</c:v>
                </c:pt>
                <c:pt idx="25">
                  <c:v>4.081967213114754</c:v>
                </c:pt>
                <c:pt idx="26">
                  <c:v>4.3157894736842151</c:v>
                </c:pt>
                <c:pt idx="27">
                  <c:v>4.4897959183673519</c:v>
                </c:pt>
                <c:pt idx="28">
                  <c:v>3.8017241379310347</c:v>
                </c:pt>
                <c:pt idx="29">
                  <c:v>4.0762711864406782</c:v>
                </c:pt>
                <c:pt idx="30">
                  <c:v>3.9560439560439598</c:v>
                </c:pt>
                <c:pt idx="31">
                  <c:v>3.5223880597014978</c:v>
                </c:pt>
                <c:pt idx="32">
                  <c:v>3.9368421052631617</c:v>
                </c:pt>
                <c:pt idx="33">
                  <c:v>4.4672897196261685</c:v>
                </c:pt>
                <c:pt idx="34">
                  <c:v>3.8000000000000043</c:v>
                </c:pt>
                <c:pt idx="35">
                  <c:v>3.3693693693693691</c:v>
                </c:pt>
                <c:pt idx="36">
                  <c:v>4.58955223880597</c:v>
                </c:pt>
                <c:pt idx="37">
                  <c:v>4.7476635514018692</c:v>
                </c:pt>
                <c:pt idx="38">
                  <c:v>4.7307692307692308</c:v>
                </c:pt>
                <c:pt idx="39">
                  <c:v>4.0495049504950495</c:v>
                </c:pt>
                <c:pt idx="40">
                  <c:v>4.1274509803921564</c:v>
                </c:pt>
                <c:pt idx="41">
                  <c:v>3.336363636363636</c:v>
                </c:pt>
                <c:pt idx="42">
                  <c:v>3.2272727272727306</c:v>
                </c:pt>
                <c:pt idx="43">
                  <c:v>3.3197674418604648</c:v>
                </c:pt>
                <c:pt idx="44">
                  <c:v>4.2190476190476192</c:v>
                </c:pt>
                <c:pt idx="45">
                  <c:v>4.3121019108280256</c:v>
                </c:pt>
                <c:pt idx="46">
                  <c:v>4.178861788617886</c:v>
                </c:pt>
                <c:pt idx="47">
                  <c:v>3.5357142857142896</c:v>
                </c:pt>
                <c:pt idx="48">
                  <c:v>3.5934065934065971</c:v>
                </c:pt>
                <c:pt idx="49">
                  <c:v>4.018518518518519</c:v>
                </c:pt>
                <c:pt idx="50">
                  <c:v>3.3893805309734515</c:v>
                </c:pt>
                <c:pt idx="51">
                  <c:v>4.1206896551724137</c:v>
                </c:pt>
                <c:pt idx="52">
                  <c:v>4.1830985915493022</c:v>
                </c:pt>
                <c:pt idx="53">
                  <c:v>3.2000000000000033</c:v>
                </c:pt>
                <c:pt idx="54">
                  <c:v>3.4909090909090907</c:v>
                </c:pt>
                <c:pt idx="55">
                  <c:v>3.895348837209307</c:v>
                </c:pt>
                <c:pt idx="56">
                  <c:v>4.0727272727272723</c:v>
                </c:pt>
                <c:pt idx="57">
                  <c:v>4.1304347826086953</c:v>
                </c:pt>
                <c:pt idx="58">
                  <c:v>3.0392156862745097</c:v>
                </c:pt>
                <c:pt idx="59">
                  <c:v>4.9722222222222285</c:v>
                </c:pt>
                <c:pt idx="60">
                  <c:v>4.0000000000000044</c:v>
                </c:pt>
                <c:pt idx="61">
                  <c:v>3.7380952380952426</c:v>
                </c:pt>
                <c:pt idx="62">
                  <c:v>4.3111111111111162</c:v>
                </c:pt>
                <c:pt idx="63">
                  <c:v>3.7179487179487229</c:v>
                </c:pt>
                <c:pt idx="64">
                  <c:v>3.7904761904761903</c:v>
                </c:pt>
                <c:pt idx="65">
                  <c:v>3.5760869565217428</c:v>
                </c:pt>
                <c:pt idx="66">
                  <c:v>3.3768115942029038</c:v>
                </c:pt>
                <c:pt idx="67">
                  <c:v>3.5876288659793851</c:v>
                </c:pt>
                <c:pt idx="68">
                  <c:v>3.924731182795703</c:v>
                </c:pt>
                <c:pt idx="69">
                  <c:v>2.9245283018867929</c:v>
                </c:pt>
                <c:pt idx="70">
                  <c:v>3.5376344086021541</c:v>
                </c:pt>
                <c:pt idx="71">
                  <c:v>3.1574803149606301</c:v>
                </c:pt>
                <c:pt idx="72">
                  <c:v>3.2736842105263193</c:v>
                </c:pt>
                <c:pt idx="73">
                  <c:v>4.1325301204819329</c:v>
                </c:pt>
                <c:pt idx="74">
                  <c:v>2.9729729729729728</c:v>
                </c:pt>
                <c:pt idx="75">
                  <c:v>3.5666666666666469</c:v>
                </c:pt>
                <c:pt idx="76">
                  <c:v>3.3437500000000036</c:v>
                </c:pt>
                <c:pt idx="77">
                  <c:v>2.8933333333333371</c:v>
                </c:pt>
                <c:pt idx="78">
                  <c:v>3.0471698113207548</c:v>
                </c:pt>
                <c:pt idx="79">
                  <c:v>3.3839285714285716</c:v>
                </c:pt>
                <c:pt idx="80">
                  <c:v>3.5714285714285756</c:v>
                </c:pt>
                <c:pt idx="81">
                  <c:v>2.9108910891089108</c:v>
                </c:pt>
                <c:pt idx="82">
                  <c:v>3.5463917525773234</c:v>
                </c:pt>
                <c:pt idx="83">
                  <c:v>3.7307692307692353</c:v>
                </c:pt>
                <c:pt idx="84">
                  <c:v>4.3367346938775553</c:v>
                </c:pt>
                <c:pt idx="85">
                  <c:v>3.7477477477477477</c:v>
                </c:pt>
                <c:pt idx="86">
                  <c:v>4.2571428571428633</c:v>
                </c:pt>
                <c:pt idx="87">
                  <c:v>4.0571428571428632</c:v>
                </c:pt>
                <c:pt idx="88">
                  <c:v>3.2641509433962268</c:v>
                </c:pt>
                <c:pt idx="89">
                  <c:v>4.0000000000000044</c:v>
                </c:pt>
                <c:pt idx="90">
                  <c:v>3.0000000000000044</c:v>
                </c:pt>
                <c:pt idx="91">
                  <c:v>2.6716417910447801</c:v>
                </c:pt>
                <c:pt idx="92">
                  <c:v>3.6153846153846154</c:v>
                </c:pt>
                <c:pt idx="93">
                  <c:v>2.5588235294117685</c:v>
                </c:pt>
                <c:pt idx="94">
                  <c:v>3.0175438596491282</c:v>
                </c:pt>
                <c:pt idx="95">
                  <c:v>3.0405405405405443</c:v>
                </c:pt>
                <c:pt idx="96">
                  <c:v>3.0000000000000031</c:v>
                </c:pt>
                <c:pt idx="97">
                  <c:v>4.2051282051282106</c:v>
                </c:pt>
                <c:pt idx="98">
                  <c:v>4.4623655913978544</c:v>
                </c:pt>
                <c:pt idx="99">
                  <c:v>3.5309734513274336</c:v>
                </c:pt>
                <c:pt idx="100">
                  <c:v>3.1700000000000035</c:v>
                </c:pt>
                <c:pt idx="101">
                  <c:v>3.2500000000000053</c:v>
                </c:pt>
                <c:pt idx="102">
                  <c:v>3.2526315789473714</c:v>
                </c:pt>
                <c:pt idx="103">
                  <c:v>2.9358974358974401</c:v>
                </c:pt>
                <c:pt idx="104">
                  <c:v>3.3209876543209917</c:v>
                </c:pt>
                <c:pt idx="105">
                  <c:v>3.2000000000000033</c:v>
                </c:pt>
                <c:pt idx="106">
                  <c:v>3.341317365269461</c:v>
                </c:pt>
                <c:pt idx="107">
                  <c:v>2.9861111111111152</c:v>
                </c:pt>
                <c:pt idx="108">
                  <c:v>3.100000000000005</c:v>
                </c:pt>
                <c:pt idx="109">
                  <c:v>3.5287356321839125</c:v>
                </c:pt>
                <c:pt idx="110">
                  <c:v>3.6440677966101758</c:v>
                </c:pt>
                <c:pt idx="111">
                  <c:v>3.1500000000000048</c:v>
                </c:pt>
                <c:pt idx="112">
                  <c:v>2.7258064516129075</c:v>
                </c:pt>
                <c:pt idx="113">
                  <c:v>2.8823529411764737</c:v>
                </c:pt>
                <c:pt idx="114">
                  <c:v>3.3500000000000045</c:v>
                </c:pt>
                <c:pt idx="115">
                  <c:v>3.9718309859154988</c:v>
                </c:pt>
                <c:pt idx="116">
                  <c:v>2.6444444444444479</c:v>
                </c:pt>
                <c:pt idx="117">
                  <c:v>2.7368421052631615</c:v>
                </c:pt>
                <c:pt idx="118">
                  <c:v>3.5277777777777821</c:v>
                </c:pt>
                <c:pt idx="119">
                  <c:v>3.4320987654321033</c:v>
                </c:pt>
                <c:pt idx="120">
                  <c:v>4.0183486238532113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6C-4CF8-A7DE-01531BE134D3}"/>
            </c:ext>
          </c:extLst>
        </c:ser>
        <c:ser>
          <c:idx val="1"/>
          <c:order val="1"/>
          <c:tx>
            <c:strRef>
              <c:f>'Averages Graph Data'!$AW$4</c:f>
              <c:strCache>
                <c:ptCount val="1"/>
                <c:pt idx="0">
                  <c:v>Average NCD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Data'!$AW$5:$AW$125</c:f>
              <c:numCache>
                <c:formatCode>#,##0.0</c:formatCode>
                <c:ptCount val="121"/>
                <c:pt idx="6">
                  <c:v>3.8363767015419437</c:v>
                </c:pt>
                <c:pt idx="7">
                  <c:v>3.9481078805000136</c:v>
                </c:pt>
                <c:pt idx="8">
                  <c:v>4.0147436257071876</c:v>
                </c:pt>
                <c:pt idx="9">
                  <c:v>4.0980270841114956</c:v>
                </c:pt>
                <c:pt idx="10">
                  <c:v>4.1259030620888932</c:v>
                </c:pt>
                <c:pt idx="11">
                  <c:v>4.0753062091317576</c:v>
                </c:pt>
                <c:pt idx="12">
                  <c:v>3.9220294528847055</c:v>
                </c:pt>
                <c:pt idx="13">
                  <c:v>3.9892250441241939</c:v>
                </c:pt>
                <c:pt idx="14">
                  <c:v>3.9475340024331489</c:v>
                </c:pt>
                <c:pt idx="15">
                  <c:v>4.0425429150891201</c:v>
                </c:pt>
                <c:pt idx="16">
                  <c:v>4.1184049840546368</c:v>
                </c:pt>
                <c:pt idx="17">
                  <c:v>4.1705058243907711</c:v>
                </c:pt>
                <c:pt idx="18">
                  <c:v>4.2975898387745577</c:v>
                </c:pt>
                <c:pt idx="19">
                  <c:v>4.2985590760269803</c:v>
                </c:pt>
                <c:pt idx="20">
                  <c:v>4.2332116467326824</c:v>
                </c:pt>
                <c:pt idx="21">
                  <c:v>4.3335235212381091</c:v>
                </c:pt>
                <c:pt idx="22">
                  <c:v>4.148720786584926</c:v>
                </c:pt>
                <c:pt idx="23">
                  <c:v>4.1080008765736764</c:v>
                </c:pt>
                <c:pt idx="24">
                  <c:v>4.011303042510475</c:v>
                </c:pt>
                <c:pt idx="25">
                  <c:v>3.9391617127069916</c:v>
                </c:pt>
                <c:pt idx="26">
                  <c:v>3.9880671621713617</c:v>
                </c:pt>
                <c:pt idx="27">
                  <c:v>4.1224637779605349</c:v>
                </c:pt>
                <c:pt idx="28">
                  <c:v>4.0342308207064423</c:v>
                </c:pt>
                <c:pt idx="29">
                  <c:v>4.108080699641067</c:v>
                </c:pt>
                <c:pt idx="30">
                  <c:v>4.0568068890871674</c:v>
                </c:pt>
                <c:pt idx="31">
                  <c:v>4.0348542778976419</c:v>
                </c:pt>
                <c:pt idx="32">
                  <c:v>4.0141221196331278</c:v>
                </c:pt>
                <c:pt idx="33">
                  <c:v>4.0357650119105504</c:v>
                </c:pt>
                <c:pt idx="34">
                  <c:v>3.9372227378580722</c:v>
                </c:pt>
                <c:pt idx="35">
                  <c:v>3.8754577709206912</c:v>
                </c:pt>
                <c:pt idx="36">
                  <c:v>3.9487836355443044</c:v>
                </c:pt>
                <c:pt idx="37">
                  <c:v>4.0618721491668639</c:v>
                </c:pt>
                <c:pt idx="38">
                  <c:v>4.234498030747968</c:v>
                </c:pt>
                <c:pt idx="39">
                  <c:v>4.250592722923952</c:v>
                </c:pt>
                <c:pt idx="40">
                  <c:v>4.2020443316048075</c:v>
                </c:pt>
                <c:pt idx="41">
                  <c:v>4.13581056537104</c:v>
                </c:pt>
                <c:pt idx="42">
                  <c:v>4.1155110450715195</c:v>
                </c:pt>
                <c:pt idx="43">
                  <c:v>3.9341132169364483</c:v>
                </c:pt>
                <c:pt idx="44">
                  <c:v>3.8585966551715551</c:v>
                </c:pt>
                <c:pt idx="45">
                  <c:v>3.7987870380370974</c:v>
                </c:pt>
                <c:pt idx="46">
                  <c:v>3.8172665863403599</c:v>
                </c:pt>
                <c:pt idx="47">
                  <c:v>3.7327327728149506</c:v>
                </c:pt>
                <c:pt idx="48">
                  <c:v>3.7694531952496595</c:v>
                </c:pt>
                <c:pt idx="49">
                  <c:v>3.8824883082847714</c:v>
                </c:pt>
                <c:pt idx="50">
                  <c:v>3.8924330353009124</c:v>
                </c:pt>
                <c:pt idx="51">
                  <c:v>3.8783818976044544</c:v>
                </c:pt>
                <c:pt idx="52">
                  <c:v>3.8599528519932087</c:v>
                </c:pt>
                <c:pt idx="53">
                  <c:v>3.7201154536192251</c:v>
                </c:pt>
                <c:pt idx="54">
                  <c:v>3.7137147115041969</c:v>
                </c:pt>
                <c:pt idx="55">
                  <c:v>3.756849317761727</c:v>
                </c:pt>
                <c:pt idx="56">
                  <c:v>3.7645934255058342</c:v>
                </c:pt>
                <c:pt idx="57">
                  <c:v>3.8704583185965831</c:v>
                </c:pt>
                <c:pt idx="58">
                  <c:v>3.715962037325454</c:v>
                </c:pt>
                <c:pt idx="59">
                  <c:v>3.8286939845644441</c:v>
                </c:pt>
                <c:pt idx="60">
                  <c:v>3.9429796988501584</c:v>
                </c:pt>
                <c:pt idx="61">
                  <c:v>3.9782920055910367</c:v>
                </c:pt>
                <c:pt idx="62">
                  <c:v>4.0376866161484388</c:v>
                </c:pt>
                <c:pt idx="63">
                  <c:v>3.9870039654657887</c:v>
                </c:pt>
                <c:pt idx="64">
                  <c:v>3.9384384523040019</c:v>
                </c:pt>
                <c:pt idx="65">
                  <c:v>4.0151343480536061</c:v>
                </c:pt>
                <c:pt idx="66">
                  <c:v>3.7872185440508455</c:v>
                </c:pt>
                <c:pt idx="67">
                  <c:v>3.7283083820479006</c:v>
                </c:pt>
                <c:pt idx="68">
                  <c:v>3.7549706598622525</c:v>
                </c:pt>
                <c:pt idx="69">
                  <c:v>3.5568874014016343</c:v>
                </c:pt>
                <c:pt idx="70">
                  <c:v>3.5311282143521248</c:v>
                </c:pt>
                <c:pt idx="71">
                  <c:v>3.4407002321356162</c:v>
                </c:pt>
                <c:pt idx="72">
                  <c:v>3.3974998398505556</c:v>
                </c:pt>
                <c:pt idx="73">
                  <c:v>3.5054596293189886</c:v>
                </c:pt>
                <c:pt idx="74">
                  <c:v>3.4176516446037861</c:v>
                </c:pt>
                <c:pt idx="75">
                  <c:v>3.3664995708710634</c:v>
                </c:pt>
                <c:pt idx="76">
                  <c:v>3.426388384887237</c:v>
                </c:pt>
                <c:pt idx="77">
                  <c:v>3.3343453741345495</c:v>
                </c:pt>
                <c:pt idx="78">
                  <c:v>3.3185867307574242</c:v>
                </c:pt>
                <c:pt idx="79">
                  <c:v>3.3343359251720317</c:v>
                </c:pt>
                <c:pt idx="80">
                  <c:v>3.2541785610215519</c:v>
                </c:pt>
                <c:pt idx="81">
                  <c:v>3.2453097204695429</c:v>
                </c:pt>
                <c:pt idx="82">
                  <c:v>3.2424133041710683</c:v>
                </c:pt>
                <c:pt idx="83">
                  <c:v>3.29770176570953</c:v>
                </c:pt>
                <c:pt idx="84">
                  <c:v>3.5039019600729899</c:v>
                </c:pt>
                <c:pt idx="85">
                  <c:v>3.6039845224197031</c:v>
                </c:pt>
                <c:pt idx="86">
                  <c:v>3.7287294203788872</c:v>
                </c:pt>
                <c:pt idx="87">
                  <c:v>3.7981171754809289</c:v>
                </c:pt>
                <c:pt idx="88">
                  <c:v>3.8485828689505452</c:v>
                </c:pt>
                <c:pt idx="89">
                  <c:v>3.9133840471537851</c:v>
                </c:pt>
                <c:pt idx="90">
                  <c:v>3.8089884427581806</c:v>
                </c:pt>
                <c:pt idx="91">
                  <c:v>3.5711180280677843</c:v>
                </c:pt>
                <c:pt idx="92">
                  <c:v>3.5522090091587657</c:v>
                </c:pt>
                <c:pt idx="93">
                  <c:v>3.3095919623400376</c:v>
                </c:pt>
                <c:pt idx="94">
                  <c:v>3.1610778198409326</c:v>
                </c:pt>
                <c:pt idx="95">
                  <c:v>3.1291334765758347</c:v>
                </c:pt>
                <c:pt idx="96">
                  <c:v>2.9862763337186919</c:v>
                </c:pt>
                <c:pt idx="97">
                  <c:v>3.1584375058798644</c:v>
                </c:pt>
                <c:pt idx="98">
                  <c:v>3.4142551916445893</c:v>
                </c:pt>
                <c:pt idx="99">
                  <c:v>3.4021964539221345</c:v>
                </c:pt>
                <c:pt idx="100">
                  <c:v>3.4895073782918828</c:v>
                </c:pt>
                <c:pt idx="101">
                  <c:v>3.5227153983420081</c:v>
                </c:pt>
                <c:pt idx="102">
                  <c:v>3.5530141181144117</c:v>
                </c:pt>
                <c:pt idx="103">
                  <c:v>3.5438566089569035</c:v>
                </c:pt>
                <c:pt idx="104">
                  <c:v>3.4175508159844425</c:v>
                </c:pt>
                <c:pt idx="105">
                  <c:v>3.2372128743561781</c:v>
                </c:pt>
                <c:pt idx="106">
                  <c:v>3.2101191477764677</c:v>
                </c:pt>
                <c:pt idx="107">
                  <c:v>3.1838493065066267</c:v>
                </c:pt>
                <c:pt idx="108">
                  <c:v>3.1624207350780553</c:v>
                </c:pt>
                <c:pt idx="109">
                  <c:v>3.2018641712547042</c:v>
                </c:pt>
                <c:pt idx="110">
                  <c:v>3.3030313656422381</c:v>
                </c:pt>
                <c:pt idx="111">
                  <c:v>3.278604557882097</c:v>
                </c:pt>
                <c:pt idx="112">
                  <c:v>3.2108626223982264</c:v>
                </c:pt>
                <c:pt idx="113">
                  <c:v>3.145296276099228</c:v>
                </c:pt>
                <c:pt idx="114">
                  <c:v>3.1972804030833548</c:v>
                </c:pt>
                <c:pt idx="115">
                  <c:v>3.3218276867855683</c:v>
                </c:pt>
                <c:pt idx="116">
                  <c:v>3.1955003742513592</c:v>
                </c:pt>
                <c:pt idx="117">
                  <c:v>3.0658967040589284</c:v>
                </c:pt>
                <c:pt idx="118">
                  <c:v>3.1198649580271822</c:v>
                </c:pt>
                <c:pt idx="119">
                  <c:v>3.2207638600013531</c:v>
                </c:pt>
                <c:pt idx="120">
                  <c:v>3.3830489575266007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6C-4CF8-A7DE-01531BE13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Data'!$AX$4</c:f>
              <c:strCache>
                <c:ptCount val="1"/>
                <c:pt idx="0">
                  <c:v>Average NCD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Data'!$AX$5:$AX$125</c:f>
              <c:numCache>
                <c:formatCode>#,##0.0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0-4EE7-A84B-41E41AFE8BC3}"/>
            </c:ext>
          </c:extLst>
        </c:ser>
        <c:ser>
          <c:idx val="1"/>
          <c:order val="1"/>
          <c:tx>
            <c:strRef>
              <c:f>'Averages Graph Data'!$AY$4</c:f>
              <c:strCache>
                <c:ptCount val="1"/>
                <c:pt idx="0">
                  <c:v>Average NCD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Data'!$AY$5:$AY$125</c:f>
              <c:numCache>
                <c:formatCode>#,##0.0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C0-4EE7-A84B-41E41AFE8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.5"/>
          <c:min val="4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Data'!$BB$4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Data'!$BB$5:$BB$125</c:f>
              <c:numCache>
                <c:formatCode>0%</c:formatCode>
                <c:ptCount val="121"/>
                <c:pt idx="0">
                  <c:v>0.88148148148148142</c:v>
                </c:pt>
                <c:pt idx="1">
                  <c:v>0.80459770114942519</c:v>
                </c:pt>
                <c:pt idx="2">
                  <c:v>0.78102189781021891</c:v>
                </c:pt>
                <c:pt idx="3">
                  <c:v>0.76991150442477851</c:v>
                </c:pt>
                <c:pt idx="4">
                  <c:v>0.80165289256198335</c:v>
                </c:pt>
                <c:pt idx="5">
                  <c:v>0.78294573643410847</c:v>
                </c:pt>
                <c:pt idx="6">
                  <c:v>0.7759999999999998</c:v>
                </c:pt>
                <c:pt idx="7">
                  <c:v>0.73509933774834435</c:v>
                </c:pt>
                <c:pt idx="8">
                  <c:v>0.85492227979274615</c:v>
                </c:pt>
                <c:pt idx="9">
                  <c:v>0.83453237410071934</c:v>
                </c:pt>
                <c:pt idx="10">
                  <c:v>0.70833333333333304</c:v>
                </c:pt>
                <c:pt idx="11">
                  <c:v>0.83516483516483508</c:v>
                </c:pt>
                <c:pt idx="12">
                  <c:v>0.81081081081081086</c:v>
                </c:pt>
                <c:pt idx="13">
                  <c:v>0.81578947368421062</c:v>
                </c:pt>
                <c:pt idx="14">
                  <c:v>0.72794117647058953</c:v>
                </c:pt>
                <c:pt idx="15">
                  <c:v>0.8292682926829269</c:v>
                </c:pt>
                <c:pt idx="16">
                  <c:v>0.78431372549019607</c:v>
                </c:pt>
                <c:pt idx="17">
                  <c:v>0.75555555555555554</c:v>
                </c:pt>
                <c:pt idx="18">
                  <c:v>0.74193548387096753</c:v>
                </c:pt>
                <c:pt idx="19">
                  <c:v>0.8014184397163121</c:v>
                </c:pt>
                <c:pt idx="20">
                  <c:v>0.7846153846153846</c:v>
                </c:pt>
                <c:pt idx="21">
                  <c:v>0.83035714285714268</c:v>
                </c:pt>
                <c:pt idx="22">
                  <c:v>0.79729729729729726</c:v>
                </c:pt>
                <c:pt idx="23">
                  <c:v>0.77914110429447847</c:v>
                </c:pt>
                <c:pt idx="24">
                  <c:v>0.69607843137254877</c:v>
                </c:pt>
                <c:pt idx="25">
                  <c:v>0.82993197278911568</c:v>
                </c:pt>
                <c:pt idx="26">
                  <c:v>0.74803149606299191</c:v>
                </c:pt>
                <c:pt idx="27">
                  <c:v>0.78399999999999981</c:v>
                </c:pt>
                <c:pt idx="28">
                  <c:v>0.76315789473684204</c:v>
                </c:pt>
                <c:pt idx="29">
                  <c:v>0.88721804511278202</c:v>
                </c:pt>
                <c:pt idx="30">
                  <c:v>0.80530973451327426</c:v>
                </c:pt>
                <c:pt idx="31">
                  <c:v>0.70526315789473648</c:v>
                </c:pt>
                <c:pt idx="32">
                  <c:v>0.77235772357723553</c:v>
                </c:pt>
                <c:pt idx="33">
                  <c:v>0.78102189781021891</c:v>
                </c:pt>
                <c:pt idx="34">
                  <c:v>0.74561403508771906</c:v>
                </c:pt>
                <c:pt idx="35">
                  <c:v>0.79856115107913672</c:v>
                </c:pt>
                <c:pt idx="36">
                  <c:v>0.80722891566265054</c:v>
                </c:pt>
                <c:pt idx="37">
                  <c:v>0.72789115646258506</c:v>
                </c:pt>
                <c:pt idx="38">
                  <c:v>0.72727272727272729</c:v>
                </c:pt>
                <c:pt idx="39">
                  <c:v>0.78294573643410847</c:v>
                </c:pt>
                <c:pt idx="40">
                  <c:v>0.80952380952380953</c:v>
                </c:pt>
                <c:pt idx="41">
                  <c:v>0.8029197080291971</c:v>
                </c:pt>
                <c:pt idx="42">
                  <c:v>0.79999999999999982</c:v>
                </c:pt>
                <c:pt idx="43">
                  <c:v>0.87755102040816335</c:v>
                </c:pt>
                <c:pt idx="44">
                  <c:v>0.73943661971830987</c:v>
                </c:pt>
                <c:pt idx="45">
                  <c:v>0.76960784313725494</c:v>
                </c:pt>
                <c:pt idx="46">
                  <c:v>0.82</c:v>
                </c:pt>
                <c:pt idx="47">
                  <c:v>0.81553398058252413</c:v>
                </c:pt>
                <c:pt idx="48">
                  <c:v>0.77777777777777757</c:v>
                </c:pt>
                <c:pt idx="49">
                  <c:v>0.79411764705882348</c:v>
                </c:pt>
                <c:pt idx="50">
                  <c:v>0.84962406015037584</c:v>
                </c:pt>
                <c:pt idx="51">
                  <c:v>0.79452054794520544</c:v>
                </c:pt>
                <c:pt idx="52">
                  <c:v>0.78888888888888864</c:v>
                </c:pt>
                <c:pt idx="53">
                  <c:v>0.78512396694214859</c:v>
                </c:pt>
                <c:pt idx="54">
                  <c:v>0.75862068965517249</c:v>
                </c:pt>
                <c:pt idx="55">
                  <c:v>0.76785714285714257</c:v>
                </c:pt>
                <c:pt idx="56">
                  <c:v>0.859375</c:v>
                </c:pt>
                <c:pt idx="57">
                  <c:v>0.86466165413533824</c:v>
                </c:pt>
                <c:pt idx="58">
                  <c:v>0.86440677966101687</c:v>
                </c:pt>
                <c:pt idx="59">
                  <c:v>0.66666666666666641</c:v>
                </c:pt>
                <c:pt idx="60">
                  <c:v>0.80508474576271161</c:v>
                </c:pt>
                <c:pt idx="61">
                  <c:v>0.77777777777777768</c:v>
                </c:pt>
                <c:pt idx="62">
                  <c:v>0.73770491803278671</c:v>
                </c:pt>
                <c:pt idx="63">
                  <c:v>0.70909090909090888</c:v>
                </c:pt>
                <c:pt idx="64">
                  <c:v>0.82677165354330706</c:v>
                </c:pt>
                <c:pt idx="65">
                  <c:v>0.7666666666666665</c:v>
                </c:pt>
                <c:pt idx="66">
                  <c:v>0.74999999999999978</c:v>
                </c:pt>
                <c:pt idx="67">
                  <c:v>0.80833333333333313</c:v>
                </c:pt>
                <c:pt idx="68">
                  <c:v>0.80869565217391293</c:v>
                </c:pt>
                <c:pt idx="69">
                  <c:v>0.80303030303030298</c:v>
                </c:pt>
                <c:pt idx="70">
                  <c:v>0.79487179487179471</c:v>
                </c:pt>
                <c:pt idx="71">
                  <c:v>0.83006535947712423</c:v>
                </c:pt>
                <c:pt idx="72">
                  <c:v>0.84070796460176977</c:v>
                </c:pt>
                <c:pt idx="73">
                  <c:v>0.78301886792452813</c:v>
                </c:pt>
                <c:pt idx="74">
                  <c:v>0.83146067415730329</c:v>
                </c:pt>
                <c:pt idx="75">
                  <c:v>0.79295154185022121</c:v>
                </c:pt>
                <c:pt idx="76">
                  <c:v>0.86486486486486469</c:v>
                </c:pt>
                <c:pt idx="77">
                  <c:v>0.68807339449541249</c:v>
                </c:pt>
                <c:pt idx="78">
                  <c:v>0.74125874125874125</c:v>
                </c:pt>
                <c:pt idx="79">
                  <c:v>0.78873239436619713</c:v>
                </c:pt>
                <c:pt idx="80">
                  <c:v>0.7706422018348621</c:v>
                </c:pt>
                <c:pt idx="81">
                  <c:v>0.76515151515151514</c:v>
                </c:pt>
                <c:pt idx="82">
                  <c:v>0.74615384615384595</c:v>
                </c:pt>
                <c:pt idx="83">
                  <c:v>0.7799999999999998</c:v>
                </c:pt>
                <c:pt idx="84">
                  <c:v>0.80327868852458995</c:v>
                </c:pt>
                <c:pt idx="85">
                  <c:v>0.81021897810218979</c:v>
                </c:pt>
                <c:pt idx="86">
                  <c:v>0.72164948453608213</c:v>
                </c:pt>
                <c:pt idx="87">
                  <c:v>0.76086956521739102</c:v>
                </c:pt>
                <c:pt idx="88">
                  <c:v>0.85483870967741937</c:v>
                </c:pt>
                <c:pt idx="89">
                  <c:v>0.79999999999999982</c:v>
                </c:pt>
                <c:pt idx="90">
                  <c:v>0.7291666666666663</c:v>
                </c:pt>
                <c:pt idx="91">
                  <c:v>0.77011494252873536</c:v>
                </c:pt>
                <c:pt idx="92">
                  <c:v>0.86666666666666659</c:v>
                </c:pt>
                <c:pt idx="93">
                  <c:v>0.79069767441860439</c:v>
                </c:pt>
                <c:pt idx="94">
                  <c:v>0.74025974025973995</c:v>
                </c:pt>
                <c:pt idx="95">
                  <c:v>0.77083333333333315</c:v>
                </c:pt>
                <c:pt idx="96">
                  <c:v>0.7413793103448274</c:v>
                </c:pt>
                <c:pt idx="97">
                  <c:v>0.81249999999999978</c:v>
                </c:pt>
                <c:pt idx="98">
                  <c:v>0.78813559322033877</c:v>
                </c:pt>
                <c:pt idx="99">
                  <c:v>0.80714285714285716</c:v>
                </c:pt>
                <c:pt idx="100">
                  <c:v>0.8771929824561403</c:v>
                </c:pt>
                <c:pt idx="101">
                  <c:v>0.75949367088607567</c:v>
                </c:pt>
                <c:pt idx="102">
                  <c:v>0.78512396694214859</c:v>
                </c:pt>
                <c:pt idx="103">
                  <c:v>0.82105263157894715</c:v>
                </c:pt>
                <c:pt idx="104">
                  <c:v>0.81818181818181801</c:v>
                </c:pt>
                <c:pt idx="105">
                  <c:v>0.79166666666666641</c:v>
                </c:pt>
                <c:pt idx="106">
                  <c:v>0.80288461538461531</c:v>
                </c:pt>
                <c:pt idx="107">
                  <c:v>0.79120879120879095</c:v>
                </c:pt>
                <c:pt idx="108">
                  <c:v>0.77922077922077904</c:v>
                </c:pt>
                <c:pt idx="109">
                  <c:v>0.81308411214953258</c:v>
                </c:pt>
                <c:pt idx="110">
                  <c:v>0.72839506172839474</c:v>
                </c:pt>
                <c:pt idx="111">
                  <c:v>0.82191780821917781</c:v>
                </c:pt>
                <c:pt idx="112">
                  <c:v>0.80519480519480491</c:v>
                </c:pt>
                <c:pt idx="113">
                  <c:v>0.75892857142857117</c:v>
                </c:pt>
                <c:pt idx="114">
                  <c:v>0.85106382978723394</c:v>
                </c:pt>
                <c:pt idx="115">
                  <c:v>0.77173913043478237</c:v>
                </c:pt>
                <c:pt idx="116">
                  <c:v>0.75630252100840312</c:v>
                </c:pt>
                <c:pt idx="117">
                  <c:v>0.72380952380952357</c:v>
                </c:pt>
                <c:pt idx="118">
                  <c:v>0.78260869565217372</c:v>
                </c:pt>
                <c:pt idx="119">
                  <c:v>0.78640776699029102</c:v>
                </c:pt>
                <c:pt idx="120">
                  <c:v>0.78985507246376807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C-42F3-AEDB-440823703EC9}"/>
            </c:ext>
          </c:extLst>
        </c:ser>
        <c:ser>
          <c:idx val="1"/>
          <c:order val="1"/>
          <c:tx>
            <c:strRef>
              <c:f>'Averages Graph Data'!$BC$4</c:f>
              <c:strCache>
                <c:ptCount val="1"/>
                <c:pt idx="0">
                  <c:v>Average Monthly Payment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Data'!$BC$5:$BC$125</c:f>
              <c:numCache>
                <c:formatCode>0%</c:formatCode>
                <c:ptCount val="121"/>
                <c:pt idx="6">
                  <c:v>0.79965874483742794</c:v>
                </c:pt>
                <c:pt idx="7">
                  <c:v>0.7787470100184084</c:v>
                </c:pt>
                <c:pt idx="8">
                  <c:v>0.78593623553888281</c:v>
                </c:pt>
                <c:pt idx="9">
                  <c:v>0.79358058929466857</c:v>
                </c:pt>
                <c:pt idx="10">
                  <c:v>0.78478370771017636</c:v>
                </c:pt>
                <c:pt idx="11">
                  <c:v>0.78957112808201224</c:v>
                </c:pt>
                <c:pt idx="12">
                  <c:v>0.79355185299296971</c:v>
                </c:pt>
                <c:pt idx="13">
                  <c:v>0.79923606351928556</c:v>
                </c:pt>
                <c:pt idx="14">
                  <c:v>0.79821346905103496</c:v>
                </c:pt>
                <c:pt idx="15">
                  <c:v>0.79454861374963215</c:v>
                </c:pt>
                <c:pt idx="16">
                  <c:v>0.78737452109098605</c:v>
                </c:pt>
                <c:pt idx="17">
                  <c:v>0.79412055283701777</c:v>
                </c:pt>
                <c:pt idx="18">
                  <c:v>0.78080207408075097</c:v>
                </c:pt>
                <c:pt idx="19">
                  <c:v>0.77946030678153699</c:v>
                </c:pt>
                <c:pt idx="20">
                  <c:v>0.77500686548599018</c:v>
                </c:pt>
                <c:pt idx="21">
                  <c:v>0.78963771782692649</c:v>
                </c:pt>
                <c:pt idx="22">
                  <c:v>0.78507043277183652</c:v>
                </c:pt>
                <c:pt idx="23">
                  <c:v>0.78433148688673404</c:v>
                </c:pt>
                <c:pt idx="24">
                  <c:v>0.77583475486059028</c:v>
                </c:pt>
                <c:pt idx="25">
                  <c:v>0.78840568184889703</c:v>
                </c:pt>
                <c:pt idx="26">
                  <c:v>0.78077897561270848</c:v>
                </c:pt>
                <c:pt idx="27">
                  <c:v>0.78069106352479634</c:v>
                </c:pt>
                <c:pt idx="28">
                  <c:v>0.77109117093618196</c:v>
                </c:pt>
                <c:pt idx="29">
                  <c:v>0.78393699205267986</c:v>
                </c:pt>
                <c:pt idx="30">
                  <c:v>0.78767536779822211</c:v>
                </c:pt>
                <c:pt idx="31">
                  <c:v>0.78898747158710614</c:v>
                </c:pt>
                <c:pt idx="32">
                  <c:v>0.78076257884255185</c:v>
                </c:pt>
                <c:pt idx="33">
                  <c:v>0.78547549337786993</c:v>
                </c:pt>
                <c:pt idx="34">
                  <c:v>0.77999178410468684</c:v>
                </c:pt>
                <c:pt idx="35">
                  <c:v>0.78504939215358616</c:v>
                </c:pt>
                <c:pt idx="36">
                  <c:v>0.77362237366071029</c:v>
                </c:pt>
                <c:pt idx="37">
                  <c:v>0.762562576796326</c:v>
                </c:pt>
                <c:pt idx="38">
                  <c:v>0.76570680099318189</c:v>
                </c:pt>
                <c:pt idx="39">
                  <c:v>0.76721937425844933</c:v>
                </c:pt>
                <c:pt idx="40">
                  <c:v>0.77129107593181945</c:v>
                </c:pt>
                <c:pt idx="41">
                  <c:v>0.77947760063774496</c:v>
                </c:pt>
                <c:pt idx="42">
                  <c:v>0.77968315048358261</c:v>
                </c:pt>
                <c:pt idx="43">
                  <c:v>0.78972916544722727</c:v>
                </c:pt>
                <c:pt idx="44">
                  <c:v>0.79137851734090225</c:v>
                </c:pt>
                <c:pt idx="45">
                  <c:v>0.79742639103583468</c:v>
                </c:pt>
                <c:pt idx="46">
                  <c:v>0.80271985725953354</c:v>
                </c:pt>
                <c:pt idx="47">
                  <c:v>0.80357845312506426</c:v>
                </c:pt>
                <c:pt idx="48">
                  <c:v>0.79998674880343279</c:v>
                </c:pt>
                <c:pt idx="49">
                  <c:v>0.79914641266897901</c:v>
                </c:pt>
                <c:pt idx="50">
                  <c:v>0.79515684691786659</c:v>
                </c:pt>
                <c:pt idx="51">
                  <c:v>0.80302597952170873</c:v>
                </c:pt>
                <c:pt idx="52">
                  <c:v>0.80578041462908501</c:v>
                </c:pt>
                <c:pt idx="53">
                  <c:v>0.80079812419224894</c:v>
                </c:pt>
                <c:pt idx="54">
                  <c:v>0.79266765405977024</c:v>
                </c:pt>
                <c:pt idx="55">
                  <c:v>0.79125042049967953</c:v>
                </c:pt>
                <c:pt idx="56">
                  <c:v>0.80057289949127619</c:v>
                </c:pt>
                <c:pt idx="57">
                  <c:v>0.80272112720341382</c:v>
                </c:pt>
                <c:pt idx="58">
                  <c:v>0.81270487459138685</c:v>
                </c:pt>
                <c:pt idx="59">
                  <c:v>0.79524455713106945</c:v>
                </c:pt>
                <c:pt idx="60">
                  <c:v>0.79809609696257833</c:v>
                </c:pt>
                <c:pt idx="61">
                  <c:v>0.80083282383723631</c:v>
                </c:pt>
                <c:pt idx="62">
                  <c:v>0.79652536314804245</c:v>
                </c:pt>
                <c:pt idx="63">
                  <c:v>0.77505620730388658</c:v>
                </c:pt>
                <c:pt idx="64">
                  <c:v>0.76964335007645357</c:v>
                </c:pt>
                <c:pt idx="65">
                  <c:v>0.75568047679154648</c:v>
                </c:pt>
                <c:pt idx="66">
                  <c:v>0.76758523869630835</c:v>
                </c:pt>
                <c:pt idx="67">
                  <c:v>0.76804932263496839</c:v>
                </c:pt>
                <c:pt idx="68">
                  <c:v>0.77246616183441652</c:v>
                </c:pt>
                <c:pt idx="69">
                  <c:v>0.78179835969120437</c:v>
                </c:pt>
                <c:pt idx="70">
                  <c:v>0.79405277194561663</c:v>
                </c:pt>
                <c:pt idx="71">
                  <c:v>0.79452330136473337</c:v>
                </c:pt>
                <c:pt idx="72">
                  <c:v>0.80510062964117679</c:v>
                </c:pt>
                <c:pt idx="73">
                  <c:v>0.80981761077325221</c:v>
                </c:pt>
                <c:pt idx="74">
                  <c:v>0.81312151660524801</c:v>
                </c:pt>
                <c:pt idx="75">
                  <c:v>0.81087235798757773</c:v>
                </c:pt>
                <c:pt idx="76">
                  <c:v>0.81970586682108659</c:v>
                </c:pt>
                <c:pt idx="77">
                  <c:v>0.80444895248160342</c:v>
                </c:pt>
                <c:pt idx="78">
                  <c:v>0.79176229273612009</c:v>
                </c:pt>
                <c:pt idx="79">
                  <c:v>0.78433721127389544</c:v>
                </c:pt>
                <c:pt idx="80">
                  <c:v>0.78256911611822899</c:v>
                </c:pt>
                <c:pt idx="81">
                  <c:v>0.77309637911740203</c:v>
                </c:pt>
                <c:pt idx="82">
                  <c:v>0.76641099401791979</c:v>
                </c:pt>
                <c:pt idx="83">
                  <c:v>0.75428744189436769</c:v>
                </c:pt>
                <c:pt idx="84">
                  <c:v>0.77074534104139314</c:v>
                </c:pt>
                <c:pt idx="85">
                  <c:v>0.78059680344759996</c:v>
                </c:pt>
                <c:pt idx="86">
                  <c:v>0.77101353061472644</c:v>
                </c:pt>
                <c:pt idx="87">
                  <c:v>0.76961743966937335</c:v>
                </c:pt>
                <c:pt idx="88">
                  <c:v>0.78242989603021673</c:v>
                </c:pt>
                <c:pt idx="89">
                  <c:v>0.79012220372252451</c:v>
                </c:pt>
                <c:pt idx="90">
                  <c:v>0.78286029896061982</c:v>
                </c:pt>
                <c:pt idx="91">
                  <c:v>0.77812262096121199</c:v>
                </c:pt>
                <c:pt idx="92">
                  <c:v>0.786186576470423</c:v>
                </c:pt>
                <c:pt idx="93">
                  <c:v>0.79605060359649749</c:v>
                </c:pt>
                <c:pt idx="94">
                  <c:v>0.79310634288826165</c:v>
                </c:pt>
                <c:pt idx="95">
                  <c:v>0.78110557483910648</c:v>
                </c:pt>
                <c:pt idx="96">
                  <c:v>0.77273119060265327</c:v>
                </c:pt>
                <c:pt idx="97">
                  <c:v>0.78463595250741525</c:v>
                </c:pt>
                <c:pt idx="98">
                  <c:v>0.78721033117764438</c:v>
                </c:pt>
                <c:pt idx="99">
                  <c:v>0.7787069298171001</c:v>
                </c:pt>
                <c:pt idx="100">
                  <c:v>0.79106340239389095</c:v>
                </c:pt>
                <c:pt idx="101">
                  <c:v>0.79381110676908173</c:v>
                </c:pt>
                <c:pt idx="102">
                  <c:v>0.79585262585605554</c:v>
                </c:pt>
                <c:pt idx="103">
                  <c:v>0.8072345288895012</c:v>
                </c:pt>
                <c:pt idx="104">
                  <c:v>0.80804621720118952</c:v>
                </c:pt>
                <c:pt idx="105">
                  <c:v>0.80855065626495037</c:v>
                </c:pt>
                <c:pt idx="106">
                  <c:v>0.80794233601377297</c:v>
                </c:pt>
                <c:pt idx="107">
                  <c:v>0.7956588801212946</c:v>
                </c:pt>
                <c:pt idx="108">
                  <c:v>0.79847703845482365</c:v>
                </c:pt>
                <c:pt idx="109">
                  <c:v>0.8024713449130213</c:v>
                </c:pt>
                <c:pt idx="110">
                  <c:v>0.78923454922008529</c:v>
                </c:pt>
                <c:pt idx="111">
                  <c:v>0.78976826208256523</c:v>
                </c:pt>
                <c:pt idx="112">
                  <c:v>0.7917008533008707</c:v>
                </c:pt>
                <c:pt idx="113">
                  <c:v>0.78542141845000735</c:v>
                </c:pt>
                <c:pt idx="114">
                  <c:v>0.79397213824692769</c:v>
                </c:pt>
                <c:pt idx="115">
                  <c:v>0.79290333127749957</c:v>
                </c:pt>
                <c:pt idx="116">
                  <c:v>0.78479167540019545</c:v>
                </c:pt>
                <c:pt idx="117">
                  <c:v>0.78413659855464246</c:v>
                </c:pt>
                <c:pt idx="118">
                  <c:v>0.77852101104507043</c:v>
                </c:pt>
                <c:pt idx="119">
                  <c:v>0.77583714844442553</c:v>
                </c:pt>
                <c:pt idx="120">
                  <c:v>0.7802552200208821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C-42F3-AEDB-44082370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Data'!$BD$4</c:f>
              <c:strCache>
                <c:ptCount val="1"/>
                <c:pt idx="0">
                  <c:v>Average Monthly Payment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Data'!$BD$5:$BD$125</c:f>
              <c:numCache>
                <c:formatCode>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61-44E6-88E9-21479D70F1B4}"/>
            </c:ext>
          </c:extLst>
        </c:ser>
        <c:ser>
          <c:idx val="1"/>
          <c:order val="1"/>
          <c:tx>
            <c:strRef>
              <c:f>'Averages Graph Data'!$BE$4</c:f>
              <c:strCache>
                <c:ptCount val="1"/>
                <c:pt idx="0">
                  <c:v>Average Monthly Payment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Data'!$BE$5:$BE$125</c:f>
              <c:numCache>
                <c:formatCode>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61-44E6-88E9-21479D70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Monthly Payment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Data'!$BH$5:$BH$125</c:f>
              <c:numCache>
                <c:formatCode>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6C-4DFE-88DF-F2B861A82E57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Monthly Payment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Data'!$BI$5:$BI$125</c:f>
              <c:numCache>
                <c:formatCode>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6C-4DFE-88DF-F2B861A82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Data'!$CF$4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Data'!$CF$5:$CF$125</c:f>
              <c:numCache>
                <c:formatCode>#,##0.0</c:formatCode>
                <c:ptCount val="121"/>
                <c:pt idx="0">
                  <c:v>41.599999999999994</c:v>
                </c:pt>
                <c:pt idx="1">
                  <c:v>46.02873563218391</c:v>
                </c:pt>
                <c:pt idx="2">
                  <c:v>42.824817518248175</c:v>
                </c:pt>
                <c:pt idx="3">
                  <c:v>44.168141592920392</c:v>
                </c:pt>
                <c:pt idx="4">
                  <c:v>43.892561983471118</c:v>
                </c:pt>
                <c:pt idx="5">
                  <c:v>45.930232558139529</c:v>
                </c:pt>
                <c:pt idx="6">
                  <c:v>43.944000000000031</c:v>
                </c:pt>
                <c:pt idx="7">
                  <c:v>44.05298013245033</c:v>
                </c:pt>
                <c:pt idx="8">
                  <c:v>42.186528497409334</c:v>
                </c:pt>
                <c:pt idx="9">
                  <c:v>45.697841726618705</c:v>
                </c:pt>
                <c:pt idx="10">
                  <c:v>45.6666666666667</c:v>
                </c:pt>
                <c:pt idx="11">
                  <c:v>47.214285714285715</c:v>
                </c:pt>
                <c:pt idx="12">
                  <c:v>46.554054054054056</c:v>
                </c:pt>
                <c:pt idx="13">
                  <c:v>40.873684210526321</c:v>
                </c:pt>
                <c:pt idx="14">
                  <c:v>43.551470588235155</c:v>
                </c:pt>
                <c:pt idx="15">
                  <c:v>40.371951219512198</c:v>
                </c:pt>
                <c:pt idx="16">
                  <c:v>45.810457516339866</c:v>
                </c:pt>
                <c:pt idx="17">
                  <c:v>45.133333333333333</c:v>
                </c:pt>
                <c:pt idx="18">
                  <c:v>47.064516129032299</c:v>
                </c:pt>
                <c:pt idx="19">
                  <c:v>44.177304964539005</c:v>
                </c:pt>
                <c:pt idx="20">
                  <c:v>40.04615384615385</c:v>
                </c:pt>
                <c:pt idx="21">
                  <c:v>42.48214285714289</c:v>
                </c:pt>
                <c:pt idx="22">
                  <c:v>43.189189189189186</c:v>
                </c:pt>
                <c:pt idx="23">
                  <c:v>44.214723926380366</c:v>
                </c:pt>
                <c:pt idx="24">
                  <c:v>44.96078431372554</c:v>
                </c:pt>
                <c:pt idx="25">
                  <c:v>46.027210884353742</c:v>
                </c:pt>
                <c:pt idx="26">
                  <c:v>45.212598425196887</c:v>
                </c:pt>
                <c:pt idx="27">
                  <c:v>46.176000000000037</c:v>
                </c:pt>
                <c:pt idx="28">
                  <c:v>41.546052631578952</c:v>
                </c:pt>
                <c:pt idx="29">
                  <c:v>42.864661654135347</c:v>
                </c:pt>
                <c:pt idx="30">
                  <c:v>46.592920353982343</c:v>
                </c:pt>
                <c:pt idx="31">
                  <c:v>45.95789473684215</c:v>
                </c:pt>
                <c:pt idx="32">
                  <c:v>45.016260162601668</c:v>
                </c:pt>
                <c:pt idx="33">
                  <c:v>45.255474452554743</c:v>
                </c:pt>
                <c:pt idx="34">
                  <c:v>49.201754385964954</c:v>
                </c:pt>
                <c:pt idx="35">
                  <c:v>44.223021582733807</c:v>
                </c:pt>
                <c:pt idx="36">
                  <c:v>42.349397590361448</c:v>
                </c:pt>
                <c:pt idx="37">
                  <c:v>41.435374149659864</c:v>
                </c:pt>
                <c:pt idx="38">
                  <c:v>43.83916083916084</c:v>
                </c:pt>
                <c:pt idx="39">
                  <c:v>44.16279069767441</c:v>
                </c:pt>
                <c:pt idx="40">
                  <c:v>42.460317460317448</c:v>
                </c:pt>
                <c:pt idx="41">
                  <c:v>42.065693430656935</c:v>
                </c:pt>
                <c:pt idx="42">
                  <c:v>39.87272727272731</c:v>
                </c:pt>
                <c:pt idx="43">
                  <c:v>40.653061224489797</c:v>
                </c:pt>
                <c:pt idx="44">
                  <c:v>43.563380281690151</c:v>
                </c:pt>
                <c:pt idx="45">
                  <c:v>43.965686274509807</c:v>
                </c:pt>
                <c:pt idx="46">
                  <c:v>41.919999999999995</c:v>
                </c:pt>
                <c:pt idx="47">
                  <c:v>41.009708737864116</c:v>
                </c:pt>
                <c:pt idx="48">
                  <c:v>42.632478632478666</c:v>
                </c:pt>
                <c:pt idx="49">
                  <c:v>42.07352941176471</c:v>
                </c:pt>
                <c:pt idx="50">
                  <c:v>40.278195488721806</c:v>
                </c:pt>
                <c:pt idx="51">
                  <c:v>44.479452054794521</c:v>
                </c:pt>
                <c:pt idx="52">
                  <c:v>40.144444444444488</c:v>
                </c:pt>
                <c:pt idx="53">
                  <c:v>45.000000000000036</c:v>
                </c:pt>
                <c:pt idx="54">
                  <c:v>44.427586206896557</c:v>
                </c:pt>
                <c:pt idx="55">
                  <c:v>40.758928571428605</c:v>
                </c:pt>
                <c:pt idx="56">
                  <c:v>41.249999999999993</c:v>
                </c:pt>
                <c:pt idx="57">
                  <c:v>44.586466165413526</c:v>
                </c:pt>
                <c:pt idx="58">
                  <c:v>42.872881355932201</c:v>
                </c:pt>
                <c:pt idx="59">
                  <c:v>47.398148148148188</c:v>
                </c:pt>
                <c:pt idx="60">
                  <c:v>43.813559322033939</c:v>
                </c:pt>
                <c:pt idx="61">
                  <c:v>42.712962962963005</c:v>
                </c:pt>
                <c:pt idx="62">
                  <c:v>41.893442622950857</c:v>
                </c:pt>
                <c:pt idx="63">
                  <c:v>41.945454545454588</c:v>
                </c:pt>
                <c:pt idx="64">
                  <c:v>45.204724409448822</c:v>
                </c:pt>
                <c:pt idx="65">
                  <c:v>42.208333333333364</c:v>
                </c:pt>
                <c:pt idx="66">
                  <c:v>44.532608695652229</c:v>
                </c:pt>
                <c:pt idx="67">
                  <c:v>43.083333333333364</c:v>
                </c:pt>
                <c:pt idx="68">
                  <c:v>43.052173913043518</c:v>
                </c:pt>
                <c:pt idx="69">
                  <c:v>40.386363636363633</c:v>
                </c:pt>
                <c:pt idx="70">
                  <c:v>42.974358974359014</c:v>
                </c:pt>
                <c:pt idx="71">
                  <c:v>38.326797385620921</c:v>
                </c:pt>
                <c:pt idx="72">
                  <c:v>42.858407079646049</c:v>
                </c:pt>
                <c:pt idx="73">
                  <c:v>42.792452830188722</c:v>
                </c:pt>
                <c:pt idx="74">
                  <c:v>40.016853932584262</c:v>
                </c:pt>
                <c:pt idx="75">
                  <c:v>43.775330396475574</c:v>
                </c:pt>
                <c:pt idx="76">
                  <c:v>41.20720720720724</c:v>
                </c:pt>
                <c:pt idx="77">
                  <c:v>41.798165137614717</c:v>
                </c:pt>
                <c:pt idx="78">
                  <c:v>42.769230769230774</c:v>
                </c:pt>
                <c:pt idx="79">
                  <c:v>42.676056338028168</c:v>
                </c:pt>
                <c:pt idx="80">
                  <c:v>42.045871559633063</c:v>
                </c:pt>
                <c:pt idx="81">
                  <c:v>44.742424242424242</c:v>
                </c:pt>
                <c:pt idx="82">
                  <c:v>40.976923076923114</c:v>
                </c:pt>
                <c:pt idx="83">
                  <c:v>40.44000000000004</c:v>
                </c:pt>
                <c:pt idx="84">
                  <c:v>44.926229508196755</c:v>
                </c:pt>
                <c:pt idx="85">
                  <c:v>38.145985401459853</c:v>
                </c:pt>
                <c:pt idx="86">
                  <c:v>44.948453608247469</c:v>
                </c:pt>
                <c:pt idx="87">
                  <c:v>44.347826086956573</c:v>
                </c:pt>
                <c:pt idx="88">
                  <c:v>46.04032258064516</c:v>
                </c:pt>
                <c:pt idx="89">
                  <c:v>46.856000000000037</c:v>
                </c:pt>
                <c:pt idx="90">
                  <c:v>39.687500000000043</c:v>
                </c:pt>
                <c:pt idx="91">
                  <c:v>42.758620689655217</c:v>
                </c:pt>
                <c:pt idx="92">
                  <c:v>44.025000000000006</c:v>
                </c:pt>
                <c:pt idx="93">
                  <c:v>40.732558139534923</c:v>
                </c:pt>
                <c:pt idx="94">
                  <c:v>45.27272727272733</c:v>
                </c:pt>
                <c:pt idx="95">
                  <c:v>44.229166666666714</c:v>
                </c:pt>
                <c:pt idx="96">
                  <c:v>41.47413793103452</c:v>
                </c:pt>
                <c:pt idx="97">
                  <c:v>39.812500000000043</c:v>
                </c:pt>
                <c:pt idx="98">
                  <c:v>42.881355932203427</c:v>
                </c:pt>
                <c:pt idx="99">
                  <c:v>42.035714285714292</c:v>
                </c:pt>
                <c:pt idx="100">
                  <c:v>39.473684210526358</c:v>
                </c:pt>
                <c:pt idx="101">
                  <c:v>39.962025316455744</c:v>
                </c:pt>
                <c:pt idx="102">
                  <c:v>43.413223140495901</c:v>
                </c:pt>
                <c:pt idx="103">
                  <c:v>41.631578947368467</c:v>
                </c:pt>
                <c:pt idx="104">
                  <c:v>40.909090909090949</c:v>
                </c:pt>
                <c:pt idx="105">
                  <c:v>38.600000000000037</c:v>
                </c:pt>
                <c:pt idx="106">
                  <c:v>42.42307692307692</c:v>
                </c:pt>
                <c:pt idx="107">
                  <c:v>45.230769230769276</c:v>
                </c:pt>
                <c:pt idx="108">
                  <c:v>42.012987012987068</c:v>
                </c:pt>
                <c:pt idx="109">
                  <c:v>44.915887850467328</c:v>
                </c:pt>
                <c:pt idx="110">
                  <c:v>42.827160493827222</c:v>
                </c:pt>
                <c:pt idx="111">
                  <c:v>42.808219178082247</c:v>
                </c:pt>
                <c:pt idx="112">
                  <c:v>41.441558441558499</c:v>
                </c:pt>
                <c:pt idx="113">
                  <c:v>44.660714285714327</c:v>
                </c:pt>
                <c:pt idx="114">
                  <c:v>43.244680851063883</c:v>
                </c:pt>
                <c:pt idx="115">
                  <c:v>44.945652173913096</c:v>
                </c:pt>
                <c:pt idx="116">
                  <c:v>46.445378151260549</c:v>
                </c:pt>
                <c:pt idx="117">
                  <c:v>39.09523809523813</c:v>
                </c:pt>
                <c:pt idx="118">
                  <c:v>42.891304347826136</c:v>
                </c:pt>
                <c:pt idx="119">
                  <c:v>45.873786407767042</c:v>
                </c:pt>
                <c:pt idx="120">
                  <c:v>43.478260869565219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7-4772-A402-342762B6A5FC}"/>
            </c:ext>
          </c:extLst>
        </c:ser>
        <c:ser>
          <c:idx val="1"/>
          <c:order val="1"/>
          <c:tx>
            <c:strRef>
              <c:f>'Averages Graph Data'!$CG$4</c:f>
              <c:strCache>
                <c:ptCount val="1"/>
                <c:pt idx="0">
                  <c:v>Average Area Rating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Data'!$CG$5:$CG$125</c:f>
              <c:numCache>
                <c:formatCode>#,##0.0</c:formatCode>
                <c:ptCount val="121"/>
                <c:pt idx="6">
                  <c:v>44.055498469280451</c:v>
                </c:pt>
                <c:pt idx="7">
                  <c:v>44.40592420248764</c:v>
                </c:pt>
                <c:pt idx="8">
                  <c:v>43.857037468948413</c:v>
                </c:pt>
                <c:pt idx="9">
                  <c:v>44.267469498715634</c:v>
                </c:pt>
                <c:pt idx="10">
                  <c:v>44.481544509250817</c:v>
                </c:pt>
                <c:pt idx="11">
                  <c:v>44.956076470795765</c:v>
                </c:pt>
                <c:pt idx="12">
                  <c:v>45.045193827354979</c:v>
                </c:pt>
                <c:pt idx="13">
                  <c:v>44.606577286001595</c:v>
                </c:pt>
                <c:pt idx="14">
                  <c:v>44.534933065399422</c:v>
                </c:pt>
                <c:pt idx="15">
                  <c:v>44.275707739985549</c:v>
                </c:pt>
                <c:pt idx="16">
                  <c:v>44.29179570994571</c:v>
                </c:pt>
                <c:pt idx="17">
                  <c:v>44.215605233755234</c:v>
                </c:pt>
                <c:pt idx="18">
                  <c:v>44.194209578719033</c:v>
                </c:pt>
                <c:pt idx="19">
                  <c:v>43.854673994502598</c:v>
                </c:pt>
                <c:pt idx="20">
                  <c:v>43.736455371020824</c:v>
                </c:pt>
                <c:pt idx="21">
                  <c:v>43.583694266579066</c:v>
                </c:pt>
                <c:pt idx="22">
                  <c:v>43.986156833675771</c:v>
                </c:pt>
                <c:pt idx="23">
                  <c:v>43.758194892252995</c:v>
                </c:pt>
                <c:pt idx="24">
                  <c:v>43.733545032309017</c:v>
                </c:pt>
                <c:pt idx="25">
                  <c:v>43.585358568783512</c:v>
                </c:pt>
                <c:pt idx="26">
                  <c:v>43.733257634591787</c:v>
                </c:pt>
                <c:pt idx="27">
                  <c:v>44.608949942284099</c:v>
                </c:pt>
                <c:pt idx="28">
                  <c:v>44.475222767203533</c:v>
                </c:pt>
                <c:pt idx="29">
                  <c:v>44.42886169076727</c:v>
                </c:pt>
                <c:pt idx="30">
                  <c:v>44.768604037567556</c:v>
                </c:pt>
                <c:pt idx="31">
                  <c:v>44.911048383727064</c:v>
                </c:pt>
                <c:pt idx="32">
                  <c:v>44.766626852048205</c:v>
                </c:pt>
                <c:pt idx="33">
                  <c:v>44.772751998813597</c:v>
                </c:pt>
                <c:pt idx="34">
                  <c:v>45.205002625380018</c:v>
                </c:pt>
                <c:pt idx="35">
                  <c:v>45.587426761259287</c:v>
                </c:pt>
                <c:pt idx="36">
                  <c:v>45.513817609291593</c:v>
                </c:pt>
                <c:pt idx="37">
                  <c:v>44.777025294388373</c:v>
                </c:pt>
                <c:pt idx="38">
                  <c:v>44.474349023291047</c:v>
                </c:pt>
                <c:pt idx="39">
                  <c:v>44.352424814015727</c:v>
                </c:pt>
                <c:pt idx="40">
                  <c:v>43.953116672267548</c:v>
                </c:pt>
                <c:pt idx="41">
                  <c:v>42.933679392937826</c:v>
                </c:pt>
                <c:pt idx="42">
                  <c:v>42.312208777222608</c:v>
                </c:pt>
                <c:pt idx="43">
                  <c:v>42.069875010669513</c:v>
                </c:pt>
                <c:pt idx="44">
                  <c:v>42.373875886673844</c:v>
                </c:pt>
                <c:pt idx="45">
                  <c:v>42.391950948866551</c:v>
                </c:pt>
                <c:pt idx="46">
                  <c:v>42.071552277770202</c:v>
                </c:pt>
                <c:pt idx="47">
                  <c:v>41.864322460276867</c:v>
                </c:pt>
                <c:pt idx="48">
                  <c:v>41.945291774822827</c:v>
                </c:pt>
                <c:pt idx="49">
                  <c:v>42.259692080399603</c:v>
                </c:pt>
                <c:pt idx="50">
                  <c:v>42.206139832432747</c:v>
                </c:pt>
                <c:pt idx="51">
                  <c:v>42.337007228590515</c:v>
                </c:pt>
                <c:pt idx="52">
                  <c:v>41.791115538581188</c:v>
                </c:pt>
                <c:pt idx="53">
                  <c:v>42.2311155385812</c:v>
                </c:pt>
                <c:pt idx="54">
                  <c:v>42.719383748442972</c:v>
                </c:pt>
                <c:pt idx="55">
                  <c:v>42.451733739721533</c:v>
                </c:pt>
                <c:pt idx="56">
                  <c:v>42.334086680898004</c:v>
                </c:pt>
                <c:pt idx="57">
                  <c:v>42.949553920425387</c:v>
                </c:pt>
                <c:pt idx="58">
                  <c:v>42.720043820587918</c:v>
                </c:pt>
                <c:pt idx="59">
                  <c:v>43.756287206831303</c:v>
                </c:pt>
                <c:pt idx="60">
                  <c:v>43.586795681407573</c:v>
                </c:pt>
                <c:pt idx="61">
                  <c:v>43.341849503702768</c:v>
                </c:pt>
                <c:pt idx="62">
                  <c:v>43.503922939634535</c:v>
                </c:pt>
                <c:pt idx="63">
                  <c:v>43.603273588985189</c:v>
                </c:pt>
                <c:pt idx="64">
                  <c:v>43.691596195275942</c:v>
                </c:pt>
                <c:pt idx="65">
                  <c:v>43.596660763476109</c:v>
                </c:pt>
                <c:pt idx="66">
                  <c:v>43.187297984548124</c:v>
                </c:pt>
                <c:pt idx="67">
                  <c:v>43.082979986162321</c:v>
                </c:pt>
                <c:pt idx="68">
                  <c:v>43.131438693316682</c:v>
                </c:pt>
                <c:pt idx="69">
                  <c:v>42.916141695232788</c:v>
                </c:pt>
                <c:pt idx="70">
                  <c:v>43.063128042219134</c:v>
                </c:pt>
                <c:pt idx="71">
                  <c:v>42.080567038815147</c:v>
                </c:pt>
                <c:pt idx="72">
                  <c:v>42.173434716859809</c:v>
                </c:pt>
                <c:pt idx="73">
                  <c:v>41.924841021793604</c:v>
                </c:pt>
                <c:pt idx="74">
                  <c:v>41.4867725359723</c:v>
                </c:pt>
                <c:pt idx="75">
                  <c:v>41.590080605034025</c:v>
                </c:pt>
                <c:pt idx="76">
                  <c:v>41.707343972297394</c:v>
                </c:pt>
                <c:pt idx="77">
                  <c:v>41.539316281333925</c:v>
                </c:pt>
                <c:pt idx="78">
                  <c:v>42.173949621849616</c:v>
                </c:pt>
                <c:pt idx="79">
                  <c:v>42.147899515904207</c:v>
                </c:pt>
                <c:pt idx="80">
                  <c:v>42.041245048681965</c:v>
                </c:pt>
                <c:pt idx="81">
                  <c:v>42.716326521516251</c:v>
                </c:pt>
                <c:pt idx="82">
                  <c:v>42.316554047294474</c:v>
                </c:pt>
                <c:pt idx="83">
                  <c:v>42.206953017693444</c:v>
                </c:pt>
                <c:pt idx="84">
                  <c:v>42.653819356348023</c:v>
                </c:pt>
                <c:pt idx="85">
                  <c:v>41.993355732380742</c:v>
                </c:pt>
                <c:pt idx="86">
                  <c:v>42.317983913840649</c:v>
                </c:pt>
                <c:pt idx="87">
                  <c:v>42.646834560601143</c:v>
                </c:pt>
                <c:pt idx="88">
                  <c:v>42.83224860891842</c:v>
                </c:pt>
                <c:pt idx="89">
                  <c:v>43.672116740786564</c:v>
                </c:pt>
                <c:pt idx="90">
                  <c:v>43.564616740786555</c:v>
                </c:pt>
                <c:pt idx="91">
                  <c:v>43.254958338137769</c:v>
                </c:pt>
                <c:pt idx="92">
                  <c:v>44.094817566500652</c:v>
                </c:pt>
                <c:pt idx="93">
                  <c:v>43.492546785256003</c:v>
                </c:pt>
                <c:pt idx="94">
                  <c:v>43.624675526080388</c:v>
                </c:pt>
                <c:pt idx="95">
                  <c:v>43.365938966940611</c:v>
                </c:pt>
                <c:pt idx="96">
                  <c:v>42.597101528516973</c:v>
                </c:pt>
                <c:pt idx="97">
                  <c:v>42.614958671374112</c:v>
                </c:pt>
                <c:pt idx="98">
                  <c:v>42.632492277452421</c:v>
                </c:pt>
                <c:pt idx="99">
                  <c:v>42.348308603983035</c:v>
                </c:pt>
                <c:pt idx="100">
                  <c:v>42.168469471267535</c:v>
                </c:pt>
                <c:pt idx="101">
                  <c:v>41.409797763228731</c:v>
                </c:pt>
                <c:pt idx="102">
                  <c:v>41.293234402347181</c:v>
                </c:pt>
                <c:pt idx="103">
                  <c:v>41.315725976109171</c:v>
                </c:pt>
                <c:pt idx="104">
                  <c:v>41.472381820265021</c:v>
                </c:pt>
                <c:pt idx="105">
                  <c:v>40.860759544235968</c:v>
                </c:pt>
                <c:pt idx="106">
                  <c:v>40.916097063859191</c:v>
                </c:pt>
                <c:pt idx="107">
                  <c:v>41.738537781036754</c:v>
                </c:pt>
                <c:pt idx="108">
                  <c:v>42.031532309112663</c:v>
                </c:pt>
                <c:pt idx="109">
                  <c:v>42.24619869625144</c:v>
                </c:pt>
                <c:pt idx="110">
                  <c:v>42.416996060031252</c:v>
                </c:pt>
                <c:pt idx="111">
                  <c:v>42.688300098458583</c:v>
                </c:pt>
                <c:pt idx="112">
                  <c:v>43.09423701868122</c:v>
                </c:pt>
                <c:pt idx="113">
                  <c:v>43.413899499057997</c:v>
                </c:pt>
                <c:pt idx="114">
                  <c:v>43.13017258767151</c:v>
                </c:pt>
                <c:pt idx="115">
                  <c:v>43.549124753518086</c:v>
                </c:pt>
                <c:pt idx="116">
                  <c:v>43.767623367917125</c:v>
                </c:pt>
                <c:pt idx="117">
                  <c:v>43.234491596690113</c:v>
                </c:pt>
                <c:pt idx="118">
                  <c:v>43.246360906653521</c:v>
                </c:pt>
                <c:pt idx="119">
                  <c:v>43.879536330397592</c:v>
                </c:pt>
                <c:pt idx="120">
                  <c:v>43.710614413804869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F7-4772-A402-342762B6A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0"/>
          <c:min val="3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Data'!$CH$4</c:f>
              <c:strCache>
                <c:ptCount val="1"/>
                <c:pt idx="0">
                  <c:v>Average Area Rating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Data'!$CH$5:$CH$125</c:f>
              <c:numCache>
                <c:formatCode>#,##0.0</c:formatCode>
                <c:ptCount val="121"/>
                <c:pt idx="0">
                  <c:v>58.250000000000007</c:v>
                </c:pt>
                <c:pt idx="1">
                  <c:v>50.558823529411768</c:v>
                </c:pt>
                <c:pt idx="2">
                  <c:v>46.4</c:v>
                </c:pt>
                <c:pt idx="3">
                  <c:v>51.307692307692314</c:v>
                </c:pt>
                <c:pt idx="4">
                  <c:v>47.333333333333329</c:v>
                </c:pt>
                <c:pt idx="5">
                  <c:v>52.357142857142854</c:v>
                </c:pt>
                <c:pt idx="6">
                  <c:v>48.928571428571423</c:v>
                </c:pt>
                <c:pt idx="7">
                  <c:v>51.350000000000009</c:v>
                </c:pt>
                <c:pt idx="8">
                  <c:v>53.5</c:v>
                </c:pt>
                <c:pt idx="9">
                  <c:v>53.434782608695649</c:v>
                </c:pt>
                <c:pt idx="10">
                  <c:v>50.885714285714286</c:v>
                </c:pt>
                <c:pt idx="11">
                  <c:v>52.633333333333333</c:v>
                </c:pt>
                <c:pt idx="12">
                  <c:v>49.964285714285708</c:v>
                </c:pt>
                <c:pt idx="13">
                  <c:v>36.428571428571431</c:v>
                </c:pt>
                <c:pt idx="14">
                  <c:v>47.310810810810878</c:v>
                </c:pt>
                <c:pt idx="15">
                  <c:v>40.321428571428569</c:v>
                </c:pt>
                <c:pt idx="16">
                  <c:v>54.393939393939398</c:v>
                </c:pt>
                <c:pt idx="17">
                  <c:v>48.939393939393938</c:v>
                </c:pt>
                <c:pt idx="18">
                  <c:v>47.750000000000007</c:v>
                </c:pt>
                <c:pt idx="19">
                  <c:v>46.857142857142861</c:v>
                </c:pt>
                <c:pt idx="20">
                  <c:v>41.857142857142854</c:v>
                </c:pt>
                <c:pt idx="21">
                  <c:v>45.789473684210527</c:v>
                </c:pt>
                <c:pt idx="22">
                  <c:v>51.066666666666663</c:v>
                </c:pt>
                <c:pt idx="23">
                  <c:v>55.194444444444443</c:v>
                </c:pt>
                <c:pt idx="24">
                  <c:v>50.935483870967744</c:v>
                </c:pt>
                <c:pt idx="25">
                  <c:v>48.36</c:v>
                </c:pt>
                <c:pt idx="26">
                  <c:v>48</c:v>
                </c:pt>
                <c:pt idx="27">
                  <c:v>50.333333333333336</c:v>
                </c:pt>
                <c:pt idx="28">
                  <c:v>43.80555555555555</c:v>
                </c:pt>
                <c:pt idx="29">
                  <c:v>44.066666666666663</c:v>
                </c:pt>
                <c:pt idx="30">
                  <c:v>46.772727272727273</c:v>
                </c:pt>
                <c:pt idx="31">
                  <c:v>49.071428571428569</c:v>
                </c:pt>
                <c:pt idx="32">
                  <c:v>51.214285714285715</c:v>
                </c:pt>
                <c:pt idx="33">
                  <c:v>48.499999999999993</c:v>
                </c:pt>
                <c:pt idx="34">
                  <c:v>55.413793103448278</c:v>
                </c:pt>
                <c:pt idx="35">
                  <c:v>51.107142857142861</c:v>
                </c:pt>
                <c:pt idx="36">
                  <c:v>39.125</c:v>
                </c:pt>
                <c:pt idx="37">
                  <c:v>48.025000000000006</c:v>
                </c:pt>
                <c:pt idx="38">
                  <c:v>44.923076923076927</c:v>
                </c:pt>
                <c:pt idx="39">
                  <c:v>50.714285714285715</c:v>
                </c:pt>
                <c:pt idx="40">
                  <c:v>44.708333333333329</c:v>
                </c:pt>
                <c:pt idx="41">
                  <c:v>44.814814814814817</c:v>
                </c:pt>
                <c:pt idx="42">
                  <c:v>42.409090909090907</c:v>
                </c:pt>
                <c:pt idx="43">
                  <c:v>44.083333333333336</c:v>
                </c:pt>
                <c:pt idx="44">
                  <c:v>42.270270270270267</c:v>
                </c:pt>
                <c:pt idx="45">
                  <c:v>49.595744680851062</c:v>
                </c:pt>
                <c:pt idx="46">
                  <c:v>48.814814814814824</c:v>
                </c:pt>
                <c:pt idx="47">
                  <c:v>41.789473684210527</c:v>
                </c:pt>
                <c:pt idx="48">
                  <c:v>49.192307692307693</c:v>
                </c:pt>
                <c:pt idx="49">
                  <c:v>45.5</c:v>
                </c:pt>
                <c:pt idx="50">
                  <c:v>51.850000000000009</c:v>
                </c:pt>
                <c:pt idx="51">
                  <c:v>43.699999999999996</c:v>
                </c:pt>
                <c:pt idx="52">
                  <c:v>43.315789473684212</c:v>
                </c:pt>
                <c:pt idx="53">
                  <c:v>42.576923076923073</c:v>
                </c:pt>
                <c:pt idx="54">
                  <c:v>54.171428571428578</c:v>
                </c:pt>
                <c:pt idx="55">
                  <c:v>47.88461538461538</c:v>
                </c:pt>
                <c:pt idx="56">
                  <c:v>44.55555555555555</c:v>
                </c:pt>
                <c:pt idx="57">
                  <c:v>47.611111111111107</c:v>
                </c:pt>
                <c:pt idx="58">
                  <c:v>45.1875</c:v>
                </c:pt>
                <c:pt idx="59">
                  <c:v>54.749999999999993</c:v>
                </c:pt>
                <c:pt idx="60">
                  <c:v>48.304347826086961</c:v>
                </c:pt>
                <c:pt idx="61">
                  <c:v>55.041666666666671</c:v>
                </c:pt>
                <c:pt idx="62">
                  <c:v>43.1875</c:v>
                </c:pt>
                <c:pt idx="63">
                  <c:v>47.625</c:v>
                </c:pt>
                <c:pt idx="64">
                  <c:v>57.090909090909093</c:v>
                </c:pt>
                <c:pt idx="65">
                  <c:v>45.357142857142854</c:v>
                </c:pt>
                <c:pt idx="66">
                  <c:v>42.913043478260867</c:v>
                </c:pt>
                <c:pt idx="67">
                  <c:v>50.608695652173907</c:v>
                </c:pt>
                <c:pt idx="68">
                  <c:v>50.18181818181818</c:v>
                </c:pt>
                <c:pt idx="69">
                  <c:v>39.692307692307686</c:v>
                </c:pt>
                <c:pt idx="70">
                  <c:v>49.458333333333336</c:v>
                </c:pt>
                <c:pt idx="71">
                  <c:v>47</c:v>
                </c:pt>
                <c:pt idx="72">
                  <c:v>40.944444444444436</c:v>
                </c:pt>
                <c:pt idx="73">
                  <c:v>46.130434782608695</c:v>
                </c:pt>
                <c:pt idx="74">
                  <c:v>50.566666666666663</c:v>
                </c:pt>
                <c:pt idx="75">
                  <c:v>49.425531914893618</c:v>
                </c:pt>
                <c:pt idx="76">
                  <c:v>47.266666666666659</c:v>
                </c:pt>
                <c:pt idx="77">
                  <c:v>41.117647058823529</c:v>
                </c:pt>
                <c:pt idx="78">
                  <c:v>46.054054054054056</c:v>
                </c:pt>
                <c:pt idx="79">
                  <c:v>44.6</c:v>
                </c:pt>
                <c:pt idx="80">
                  <c:v>48.199999999999996</c:v>
                </c:pt>
                <c:pt idx="81">
                  <c:v>46.129032258064512</c:v>
                </c:pt>
                <c:pt idx="82">
                  <c:v>40.484848484848484</c:v>
                </c:pt>
                <c:pt idx="83">
                  <c:v>40.772727272727273</c:v>
                </c:pt>
                <c:pt idx="84">
                  <c:v>46.083333333333336</c:v>
                </c:pt>
                <c:pt idx="85">
                  <c:v>40.346153846153847</c:v>
                </c:pt>
                <c:pt idx="86">
                  <c:v>51.370370370370374</c:v>
                </c:pt>
                <c:pt idx="87">
                  <c:v>48.31818181818182</c:v>
                </c:pt>
                <c:pt idx="88">
                  <c:v>49.611111111111107</c:v>
                </c:pt>
                <c:pt idx="89">
                  <c:v>52.16</c:v>
                </c:pt>
                <c:pt idx="90">
                  <c:v>43.076923076923073</c:v>
                </c:pt>
                <c:pt idx="91">
                  <c:v>48.650000000000006</c:v>
                </c:pt>
                <c:pt idx="92">
                  <c:v>47.4375</c:v>
                </c:pt>
                <c:pt idx="93">
                  <c:v>48.222222222222221</c:v>
                </c:pt>
                <c:pt idx="94">
                  <c:v>52.000000000000007</c:v>
                </c:pt>
                <c:pt idx="95">
                  <c:v>46.909090909090907</c:v>
                </c:pt>
                <c:pt idx="96">
                  <c:v>44.099999999999994</c:v>
                </c:pt>
                <c:pt idx="97">
                  <c:v>49.333333333333329</c:v>
                </c:pt>
                <c:pt idx="98">
                  <c:v>50.319999999999993</c:v>
                </c:pt>
                <c:pt idx="99">
                  <c:v>44.333333333333336</c:v>
                </c:pt>
                <c:pt idx="100">
                  <c:v>44.714285714285708</c:v>
                </c:pt>
                <c:pt idx="101">
                  <c:v>38</c:v>
                </c:pt>
                <c:pt idx="102">
                  <c:v>52.076923076923073</c:v>
                </c:pt>
                <c:pt idx="103">
                  <c:v>37.294117647058826</c:v>
                </c:pt>
                <c:pt idx="104">
                  <c:v>37.55555555555555</c:v>
                </c:pt>
                <c:pt idx="105">
                  <c:v>39.639999999999993</c:v>
                </c:pt>
                <c:pt idx="106">
                  <c:v>45.853658536585364</c:v>
                </c:pt>
                <c:pt idx="107">
                  <c:v>45.789473684210527</c:v>
                </c:pt>
                <c:pt idx="108">
                  <c:v>48.235294117647058</c:v>
                </c:pt>
                <c:pt idx="109">
                  <c:v>42.800000000000004</c:v>
                </c:pt>
                <c:pt idx="110">
                  <c:v>53.81818181818182</c:v>
                </c:pt>
                <c:pt idx="111">
                  <c:v>50.230769230769234</c:v>
                </c:pt>
                <c:pt idx="112">
                  <c:v>47.533333333333331</c:v>
                </c:pt>
                <c:pt idx="113">
                  <c:v>45.44444444444445</c:v>
                </c:pt>
                <c:pt idx="114">
                  <c:v>50</c:v>
                </c:pt>
                <c:pt idx="115">
                  <c:v>43.761904761904759</c:v>
                </c:pt>
                <c:pt idx="116">
                  <c:v>49.655172413793103</c:v>
                </c:pt>
                <c:pt idx="117">
                  <c:v>47.724137931034484</c:v>
                </c:pt>
                <c:pt idx="118">
                  <c:v>54.7</c:v>
                </c:pt>
                <c:pt idx="119">
                  <c:v>58.31818181818182</c:v>
                </c:pt>
                <c:pt idx="120">
                  <c:v>46.827586206896548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AF-49F7-BB89-72F2A9F77F07}"/>
            </c:ext>
          </c:extLst>
        </c:ser>
        <c:ser>
          <c:idx val="1"/>
          <c:order val="1"/>
          <c:tx>
            <c:strRef>
              <c:f>'Averages Graph Data'!$CI$4</c:f>
              <c:strCache>
                <c:ptCount val="1"/>
                <c:pt idx="0">
                  <c:v>Average Area Rating - 7 Day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Data'!$CI$5:$CI$125</c:f>
              <c:numCache>
                <c:formatCode>#,##0.0</c:formatCode>
                <c:ptCount val="121"/>
                <c:pt idx="6">
                  <c:v>50.733651922307388</c:v>
                </c:pt>
                <c:pt idx="7">
                  <c:v>49.747937636593107</c:v>
                </c:pt>
                <c:pt idx="8">
                  <c:v>50.16810570381999</c:v>
                </c:pt>
                <c:pt idx="9">
                  <c:v>51.173074647919364</c:v>
                </c:pt>
                <c:pt idx="10">
                  <c:v>51.112792073351081</c:v>
                </c:pt>
                <c:pt idx="11">
                  <c:v>51.869934930493933</c:v>
                </c:pt>
                <c:pt idx="12">
                  <c:v>51.528098195800062</c:v>
                </c:pt>
                <c:pt idx="13">
                  <c:v>49.742383910085778</c:v>
                </c:pt>
                <c:pt idx="14">
                  <c:v>49.165356883058756</c:v>
                </c:pt>
                <c:pt idx="15">
                  <c:v>47.282703821834268</c:v>
                </c:pt>
                <c:pt idx="16">
                  <c:v>47.419726219726229</c:v>
                </c:pt>
                <c:pt idx="17">
                  <c:v>47.141680455966181</c:v>
                </c:pt>
                <c:pt idx="18">
                  <c:v>46.444061408347125</c:v>
                </c:pt>
                <c:pt idx="19">
                  <c:v>46.000183857326725</c:v>
                </c:pt>
                <c:pt idx="20">
                  <c:v>46.775694061408352</c:v>
                </c:pt>
                <c:pt idx="21">
                  <c:v>46.558360186179733</c:v>
                </c:pt>
                <c:pt idx="22">
                  <c:v>48.09339419978518</c:v>
                </c:pt>
                <c:pt idx="23">
                  <c:v>48.207752064143044</c:v>
                </c:pt>
                <c:pt idx="24">
                  <c:v>48.492907768653588</c:v>
                </c:pt>
                <c:pt idx="25">
                  <c:v>48.580050625796446</c:v>
                </c:pt>
                <c:pt idx="26">
                  <c:v>48.743315931918893</c:v>
                </c:pt>
                <c:pt idx="27">
                  <c:v>49.954200285660384</c:v>
                </c:pt>
                <c:pt idx="28">
                  <c:v>49.670783410138249</c:v>
                </c:pt>
                <c:pt idx="29">
                  <c:v>48.670783410138249</c:v>
                </c:pt>
                <c:pt idx="30">
                  <c:v>47.467680957035796</c:v>
                </c:pt>
                <c:pt idx="31">
                  <c:v>47.201387342815906</c:v>
                </c:pt>
                <c:pt idx="32">
                  <c:v>47.60914244485673</c:v>
                </c:pt>
                <c:pt idx="33">
                  <c:v>47.680571016285299</c:v>
                </c:pt>
                <c:pt idx="34">
                  <c:v>48.406350983444575</c:v>
                </c:pt>
                <c:pt idx="35">
                  <c:v>49.449434883671337</c:v>
                </c:pt>
                <c:pt idx="36">
                  <c:v>48.743482502718962</c:v>
                </c:pt>
                <c:pt idx="37">
                  <c:v>48.922378606615062</c:v>
                </c:pt>
                <c:pt idx="38">
                  <c:v>48.329756942564821</c:v>
                </c:pt>
                <c:pt idx="39">
                  <c:v>48.258328371136258</c:v>
                </c:pt>
                <c:pt idx="40">
                  <c:v>47.716661704469587</c:v>
                </c:pt>
                <c:pt idx="41">
                  <c:v>46.202521948950526</c:v>
                </c:pt>
                <c:pt idx="42">
                  <c:v>44.959943099228816</c:v>
                </c:pt>
                <c:pt idx="43">
                  <c:v>45.668276432562145</c:v>
                </c:pt>
                <c:pt idx="44">
                  <c:v>44.846172185457895</c:v>
                </c:pt>
                <c:pt idx="45">
                  <c:v>45.513696150854209</c:v>
                </c:pt>
                <c:pt idx="46">
                  <c:v>45.242343165215509</c:v>
                </c:pt>
                <c:pt idx="47">
                  <c:v>44.825363215340815</c:v>
                </c:pt>
                <c:pt idx="48">
                  <c:v>45.450719340696942</c:v>
                </c:pt>
                <c:pt idx="49">
                  <c:v>45.892277782255384</c:v>
                </c:pt>
                <c:pt idx="50">
                  <c:v>47.001801591779198</c:v>
                </c:pt>
                <c:pt idx="51">
                  <c:v>47.206048696026301</c:v>
                </c:pt>
                <c:pt idx="52">
                  <c:v>46.308912237859609</c:v>
                </c:pt>
                <c:pt idx="53">
                  <c:v>45.417784846732218</c:v>
                </c:pt>
                <c:pt idx="54">
                  <c:v>47.186635544906224</c:v>
                </c:pt>
                <c:pt idx="55">
                  <c:v>46.999822358093034</c:v>
                </c:pt>
                <c:pt idx="56">
                  <c:v>46.864901723172402</c:v>
                </c:pt>
                <c:pt idx="57">
                  <c:v>46.25934616761684</c:v>
                </c:pt>
                <c:pt idx="58">
                  <c:v>46.471846167616839</c:v>
                </c:pt>
                <c:pt idx="59">
                  <c:v>48.105304814233378</c:v>
                </c:pt>
                <c:pt idx="60">
                  <c:v>48.923508349828225</c:v>
                </c:pt>
                <c:pt idx="61">
                  <c:v>49.04782807771938</c:v>
                </c:pt>
                <c:pt idx="62">
                  <c:v>48.376811594202898</c:v>
                </c:pt>
                <c:pt idx="63">
                  <c:v>48.815303657694969</c:v>
                </c:pt>
                <c:pt idx="64">
                  <c:v>50.169560511951822</c:v>
                </c:pt>
                <c:pt idx="65">
                  <c:v>50.193795205829367</c:v>
                </c:pt>
                <c:pt idx="66">
                  <c:v>48.502801417009493</c:v>
                </c:pt>
                <c:pt idx="67">
                  <c:v>48.831993963593341</c:v>
                </c:pt>
                <c:pt idx="68">
                  <c:v>48.137729894329276</c:v>
                </c:pt>
                <c:pt idx="69">
                  <c:v>47.638416707516079</c:v>
                </c:pt>
                <c:pt idx="70">
                  <c:v>47.900321469420852</c:v>
                </c:pt>
                <c:pt idx="71">
                  <c:v>46.458763027862403</c:v>
                </c:pt>
                <c:pt idx="72">
                  <c:v>45.828377540334067</c:v>
                </c:pt>
                <c:pt idx="73">
                  <c:v>46.28800486952661</c:v>
                </c:pt>
                <c:pt idx="74">
                  <c:v>46.282000728739852</c:v>
                </c:pt>
                <c:pt idx="75">
                  <c:v>46.173959833464913</c:v>
                </c:pt>
                <c:pt idx="76">
                  <c:v>47.256011115516195</c:v>
                </c:pt>
                <c:pt idx="77">
                  <c:v>46.064484504871942</c:v>
                </c:pt>
                <c:pt idx="78">
                  <c:v>45.929349369736812</c:v>
                </c:pt>
                <c:pt idx="79">
                  <c:v>46.451571591959031</c:v>
                </c:pt>
                <c:pt idx="80">
                  <c:v>46.747223765872079</c:v>
                </c:pt>
                <c:pt idx="81">
                  <c:v>46.113275993214629</c:v>
                </c:pt>
                <c:pt idx="82">
                  <c:v>44.836035503208173</c:v>
                </c:pt>
                <c:pt idx="83">
                  <c:v>43.908329875502545</c:v>
                </c:pt>
                <c:pt idx="84">
                  <c:v>44.617713629003944</c:v>
                </c:pt>
                <c:pt idx="85">
                  <c:v>43.802299313589643</c:v>
                </c:pt>
                <c:pt idx="86">
                  <c:v>44.769495080785411</c:v>
                </c:pt>
                <c:pt idx="87">
                  <c:v>44.786378197668519</c:v>
                </c:pt>
                <c:pt idx="88">
                  <c:v>45.283818033818029</c:v>
                </c:pt>
                <c:pt idx="89">
                  <c:v>46.951696821696828</c:v>
                </c:pt>
                <c:pt idx="90">
                  <c:v>47.280867650867656</c:v>
                </c:pt>
                <c:pt idx="91">
                  <c:v>47.647534317534323</c:v>
                </c:pt>
                <c:pt idx="92">
                  <c:v>48.660583768083768</c:v>
                </c:pt>
                <c:pt idx="93">
                  <c:v>48.210848318348319</c:v>
                </c:pt>
                <c:pt idx="94">
                  <c:v>48.736822344322341</c:v>
                </c:pt>
                <c:pt idx="95">
                  <c:v>48.350819458319457</c:v>
                </c:pt>
                <c:pt idx="96">
                  <c:v>47.199390886890896</c:v>
                </c:pt>
                <c:pt idx="97">
                  <c:v>48.09316378066378</c:v>
                </c:pt>
                <c:pt idx="98">
                  <c:v>48.331735209235205</c:v>
                </c:pt>
                <c:pt idx="99">
                  <c:v>47.888282828282819</c:v>
                </c:pt>
                <c:pt idx="100">
                  <c:v>47.387149041434746</c:v>
                </c:pt>
                <c:pt idx="101">
                  <c:v>45.387149041434746</c:v>
                </c:pt>
                <c:pt idx="102">
                  <c:v>46.125410779696495</c:v>
                </c:pt>
                <c:pt idx="103">
                  <c:v>45.153141872133467</c:v>
                </c:pt>
                <c:pt idx="104">
                  <c:v>43.470602189593777</c:v>
                </c:pt>
                <c:pt idx="105">
                  <c:v>41.94488790387949</c:v>
                </c:pt>
                <c:pt idx="106">
                  <c:v>42.16207721862979</c:v>
                </c:pt>
                <c:pt idx="107">
                  <c:v>42.315675500047618</c:v>
                </c:pt>
                <c:pt idx="108">
                  <c:v>43.7778603739972</c:v>
                </c:pt>
                <c:pt idx="109">
                  <c:v>42.452585648722469</c:v>
                </c:pt>
                <c:pt idx="110">
                  <c:v>44.813166244597191</c:v>
                </c:pt>
                <c:pt idx="111">
                  <c:v>46.623911055341999</c:v>
                </c:pt>
                <c:pt idx="112">
                  <c:v>47.751530102961055</c:v>
                </c:pt>
                <c:pt idx="113">
                  <c:v>47.693070946940921</c:v>
                </c:pt>
                <c:pt idx="114">
                  <c:v>48.294574706339411</c:v>
                </c:pt>
                <c:pt idx="115">
                  <c:v>47.655519084090521</c:v>
                </c:pt>
                <c:pt idx="116">
                  <c:v>48.634829428918103</c:v>
                </c:pt>
                <c:pt idx="117">
                  <c:v>47.764251730754197</c:v>
                </c:pt>
                <c:pt idx="118">
                  <c:v>48.402713269215731</c:v>
                </c:pt>
                <c:pt idx="119">
                  <c:v>49.943405909908378</c:v>
                </c:pt>
                <c:pt idx="120">
                  <c:v>50.140997590258678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AF-49F7-BB89-72F2A9F77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6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Premium Finance: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Data'!$CJ$4</c:f>
              <c:strCache>
                <c:ptCount val="1"/>
                <c:pt idx="0">
                  <c:v>Average Area Rating (Boom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Data'!$CJ$5:$CJ$125</c:f>
              <c:numCache>
                <c:formatCode>#,##0.0</c:formatCode>
                <c:ptCount val="121"/>
                <c:pt idx="0">
                  <c:v>39.361344537815128</c:v>
                </c:pt>
                <c:pt idx="1">
                  <c:v>44.928571428571431</c:v>
                </c:pt>
                <c:pt idx="2">
                  <c:v>41.822429906542055</c:v>
                </c:pt>
                <c:pt idx="3">
                  <c:v>42.03448275862074</c:v>
                </c:pt>
                <c:pt idx="4">
                  <c:v>43.041237113402104</c:v>
                </c:pt>
                <c:pt idx="5">
                  <c:v>44.148514851485146</c:v>
                </c:pt>
                <c:pt idx="6">
                  <c:v>42.505154639175302</c:v>
                </c:pt>
                <c:pt idx="7">
                  <c:v>41.423423423423422</c:v>
                </c:pt>
                <c:pt idx="8">
                  <c:v>40.266666666666666</c:v>
                </c:pt>
                <c:pt idx="9">
                  <c:v>44.163793103448278</c:v>
                </c:pt>
                <c:pt idx="10">
                  <c:v>43.517647058823577</c:v>
                </c:pt>
                <c:pt idx="11">
                  <c:v>46.144736842105267</c:v>
                </c:pt>
                <c:pt idx="12">
                  <c:v>45.758333333333333</c:v>
                </c:pt>
                <c:pt idx="13">
                  <c:v>41.877419354838707</c:v>
                </c:pt>
                <c:pt idx="14">
                  <c:v>42.14646464646443</c:v>
                </c:pt>
                <c:pt idx="15">
                  <c:v>40.382352941176471</c:v>
                </c:pt>
                <c:pt idx="16">
                  <c:v>43.449999999999996</c:v>
                </c:pt>
                <c:pt idx="17">
                  <c:v>43.901960784313722</c:v>
                </c:pt>
                <c:pt idx="18">
                  <c:v>46.826086956521792</c:v>
                </c:pt>
                <c:pt idx="19">
                  <c:v>43.513274336283182</c:v>
                </c:pt>
                <c:pt idx="20">
                  <c:v>39.549019607843135</c:v>
                </c:pt>
                <c:pt idx="21">
                  <c:v>41.806451612903267</c:v>
                </c:pt>
                <c:pt idx="22">
                  <c:v>41.186440677966104</c:v>
                </c:pt>
                <c:pt idx="23">
                  <c:v>41.102362204724407</c:v>
                </c:pt>
                <c:pt idx="24">
                  <c:v>42.3521126760564</c:v>
                </c:pt>
                <c:pt idx="25">
                  <c:v>45.549180327868847</c:v>
                </c:pt>
                <c:pt idx="26">
                  <c:v>44.273684210526369</c:v>
                </c:pt>
                <c:pt idx="27">
                  <c:v>45.030612244898009</c:v>
                </c:pt>
                <c:pt idx="28">
                  <c:v>40.844827586206897</c:v>
                </c:pt>
                <c:pt idx="29">
                  <c:v>42.711864406779661</c:v>
                </c:pt>
                <c:pt idx="30">
                  <c:v>46.549450549450597</c:v>
                </c:pt>
                <c:pt idx="31">
                  <c:v>44.656716417910509</c:v>
                </c:pt>
                <c:pt idx="32">
                  <c:v>43.189473684210576</c:v>
                </c:pt>
                <c:pt idx="33">
                  <c:v>44.345794392523374</c:v>
                </c:pt>
                <c:pt idx="34">
                  <c:v>47.082352941176524</c:v>
                </c:pt>
                <c:pt idx="35">
                  <c:v>42.486486486486484</c:v>
                </c:pt>
                <c:pt idx="36">
                  <c:v>43.119402985074629</c:v>
                </c:pt>
                <c:pt idx="37">
                  <c:v>38.971962616822431</c:v>
                </c:pt>
                <c:pt idx="38">
                  <c:v>43.432692307692307</c:v>
                </c:pt>
                <c:pt idx="39">
                  <c:v>42.346534653465341</c:v>
                </c:pt>
                <c:pt idx="40">
                  <c:v>41.931372549019606</c:v>
                </c:pt>
                <c:pt idx="41">
                  <c:v>41.390909090909084</c:v>
                </c:pt>
                <c:pt idx="42">
                  <c:v>39.238636363636409</c:v>
                </c:pt>
                <c:pt idx="43">
                  <c:v>40.174418604651159</c:v>
                </c:pt>
                <c:pt idx="44">
                  <c:v>44.019047619047619</c:v>
                </c:pt>
                <c:pt idx="45">
                  <c:v>42.280254777070063</c:v>
                </c:pt>
                <c:pt idx="46">
                  <c:v>40.40650406504065</c:v>
                </c:pt>
                <c:pt idx="47">
                  <c:v>40.833333333333378</c:v>
                </c:pt>
                <c:pt idx="48">
                  <c:v>40.758241758241802</c:v>
                </c:pt>
                <c:pt idx="49">
                  <c:v>41.18518518518519</c:v>
                </c:pt>
                <c:pt idx="50">
                  <c:v>38.230088495575224</c:v>
                </c:pt>
                <c:pt idx="51">
                  <c:v>44.681034482758619</c:v>
                </c:pt>
                <c:pt idx="52">
                  <c:v>39.295774647887384</c:v>
                </c:pt>
                <c:pt idx="53">
                  <c:v>45.663157894736891</c:v>
                </c:pt>
                <c:pt idx="54">
                  <c:v>41.327272727272728</c:v>
                </c:pt>
                <c:pt idx="55">
                  <c:v>38.604651162790745</c:v>
                </c:pt>
                <c:pt idx="56">
                  <c:v>40.709090909090904</c:v>
                </c:pt>
                <c:pt idx="57">
                  <c:v>44.11304347826087</c:v>
                </c:pt>
                <c:pt idx="58">
                  <c:v>42.509803921568626</c:v>
                </c:pt>
                <c:pt idx="59">
                  <c:v>43.722222222222278</c:v>
                </c:pt>
                <c:pt idx="60">
                  <c:v>42.72631578947373</c:v>
                </c:pt>
                <c:pt idx="61">
                  <c:v>39.190476190476232</c:v>
                </c:pt>
                <c:pt idx="62">
                  <c:v>41.43333333333338</c:v>
                </c:pt>
                <c:pt idx="63">
                  <c:v>39.61538461538467</c:v>
                </c:pt>
                <c:pt idx="64">
                  <c:v>42.714285714285715</c:v>
                </c:pt>
                <c:pt idx="65">
                  <c:v>41.250000000000043</c:v>
                </c:pt>
                <c:pt idx="66">
                  <c:v>45.072463768116009</c:v>
                </c:pt>
                <c:pt idx="67">
                  <c:v>41.298969072164994</c:v>
                </c:pt>
                <c:pt idx="68">
                  <c:v>41.365591397849506</c:v>
                </c:pt>
                <c:pt idx="69">
                  <c:v>40.556603773584904</c:v>
                </c:pt>
                <c:pt idx="70">
                  <c:v>41.30107526881725</c:v>
                </c:pt>
                <c:pt idx="71">
                  <c:v>36.551181102362207</c:v>
                </c:pt>
                <c:pt idx="72">
                  <c:v>43.221052631578992</c:v>
                </c:pt>
                <c:pt idx="73">
                  <c:v>41.867469879518119</c:v>
                </c:pt>
                <c:pt idx="74">
                  <c:v>37.878378378378379</c:v>
                </c:pt>
                <c:pt idx="75">
                  <c:v>42.299999999999763</c:v>
                </c:pt>
                <c:pt idx="76">
                  <c:v>40.260416666666714</c:v>
                </c:pt>
                <c:pt idx="77">
                  <c:v>42.106666666666726</c:v>
                </c:pt>
                <c:pt idx="78">
                  <c:v>41.622641509433961</c:v>
                </c:pt>
                <c:pt idx="79">
                  <c:v>42.160714285714285</c:v>
                </c:pt>
                <c:pt idx="80">
                  <c:v>40.214285714285758</c:v>
                </c:pt>
                <c:pt idx="81">
                  <c:v>44.316831683168317</c:v>
                </c:pt>
                <c:pt idx="82">
                  <c:v>41.144329896907259</c:v>
                </c:pt>
                <c:pt idx="83">
                  <c:v>40.346153846153896</c:v>
                </c:pt>
                <c:pt idx="84">
                  <c:v>44.642857142857189</c:v>
                </c:pt>
                <c:pt idx="85">
                  <c:v>37.630630630630627</c:v>
                </c:pt>
                <c:pt idx="86">
                  <c:v>42.471428571428632</c:v>
                </c:pt>
                <c:pt idx="87">
                  <c:v>43.100000000000065</c:v>
                </c:pt>
                <c:pt idx="88">
                  <c:v>45.433962264150942</c:v>
                </c:pt>
                <c:pt idx="89">
                  <c:v>45.530000000000044</c:v>
                </c:pt>
                <c:pt idx="90">
                  <c:v>38.428571428571487</c:v>
                </c:pt>
                <c:pt idx="91">
                  <c:v>41.000000000000057</c:v>
                </c:pt>
                <c:pt idx="92">
                  <c:v>43.5</c:v>
                </c:pt>
                <c:pt idx="93">
                  <c:v>38.750000000000057</c:v>
                </c:pt>
                <c:pt idx="94">
                  <c:v>42.912280701754462</c:v>
                </c:pt>
                <c:pt idx="95">
                  <c:v>43.432432432432492</c:v>
                </c:pt>
                <c:pt idx="96">
                  <c:v>40.558139534883765</c:v>
                </c:pt>
                <c:pt idx="97">
                  <c:v>37.615384615384663</c:v>
                </c:pt>
                <c:pt idx="98">
                  <c:v>40.881720430107571</c:v>
                </c:pt>
                <c:pt idx="99">
                  <c:v>41.486725663716811</c:v>
                </c:pt>
                <c:pt idx="100">
                  <c:v>38.740000000000045</c:v>
                </c:pt>
                <c:pt idx="101">
                  <c:v>40.583333333333393</c:v>
                </c:pt>
                <c:pt idx="102">
                  <c:v>41.042105263157936</c:v>
                </c:pt>
                <c:pt idx="103">
                  <c:v>42.576923076923137</c:v>
                </c:pt>
                <c:pt idx="104">
                  <c:v>41.654320987654373</c:v>
                </c:pt>
                <c:pt idx="105">
                  <c:v>38.326315789473725</c:v>
                </c:pt>
                <c:pt idx="106">
                  <c:v>41.580838323353298</c:v>
                </c:pt>
                <c:pt idx="107">
                  <c:v>45.083333333333393</c:v>
                </c:pt>
                <c:pt idx="108">
                  <c:v>40.250000000000064</c:v>
                </c:pt>
                <c:pt idx="109">
                  <c:v>45.402298850574766</c:v>
                </c:pt>
                <c:pt idx="110">
                  <c:v>38.728813559322106</c:v>
                </c:pt>
                <c:pt idx="111">
                  <c:v>41.200000000000067</c:v>
                </c:pt>
                <c:pt idx="112">
                  <c:v>39.967741935483936</c:v>
                </c:pt>
                <c:pt idx="113">
                  <c:v>44.411764705882405</c:v>
                </c:pt>
                <c:pt idx="114">
                  <c:v>42.062500000000057</c:v>
                </c:pt>
                <c:pt idx="115">
                  <c:v>45.295774647887391</c:v>
                </c:pt>
                <c:pt idx="116">
                  <c:v>45.411111111111161</c:v>
                </c:pt>
                <c:pt idx="117">
                  <c:v>35.802631578947413</c:v>
                </c:pt>
                <c:pt idx="118">
                  <c:v>39.611111111111164</c:v>
                </c:pt>
                <c:pt idx="119">
                  <c:v>42.493827160493886</c:v>
                </c:pt>
                <c:pt idx="120">
                  <c:v>42.587155963302756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2-4BB8-86E9-ECA9C4732EE9}"/>
            </c:ext>
          </c:extLst>
        </c:ser>
        <c:ser>
          <c:idx val="1"/>
          <c:order val="1"/>
          <c:tx>
            <c:strRef>
              <c:f>'Averages Graph Data'!$CK$4</c:f>
              <c:strCache>
                <c:ptCount val="1"/>
                <c:pt idx="0">
                  <c:v>Average Area Rating - 7 Day Avg (Boom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Data'!$CK$5:$CK$125</c:f>
              <c:numCache>
                <c:formatCode>#,##0.0</c:formatCode>
                <c:ptCount val="121"/>
                <c:pt idx="6">
                  <c:v>42.548819319373131</c:v>
                </c:pt>
                <c:pt idx="7">
                  <c:v>42.843402017317167</c:v>
                </c:pt>
                <c:pt idx="8">
                  <c:v>42.177415622759348</c:v>
                </c:pt>
                <c:pt idx="9">
                  <c:v>42.511896079460243</c:v>
                </c:pt>
                <c:pt idx="10">
                  <c:v>42.723776693774937</c:v>
                </c:pt>
                <c:pt idx="11">
                  <c:v>43.167133797875387</c:v>
                </c:pt>
                <c:pt idx="12">
                  <c:v>43.397107866710833</c:v>
                </c:pt>
                <c:pt idx="13">
                  <c:v>43.307431397519892</c:v>
                </c:pt>
                <c:pt idx="14">
                  <c:v>43.410723000811458</c:v>
                </c:pt>
                <c:pt idx="15">
                  <c:v>43.427249611455714</c:v>
                </c:pt>
                <c:pt idx="16">
                  <c:v>43.325279168105972</c:v>
                </c:pt>
                <c:pt idx="17">
                  <c:v>43.380181128890271</c:v>
                </c:pt>
                <c:pt idx="18">
                  <c:v>43.477516859521202</c:v>
                </c:pt>
                <c:pt idx="19">
                  <c:v>43.156794145656896</c:v>
                </c:pt>
                <c:pt idx="20">
                  <c:v>42.824165610371821</c:v>
                </c:pt>
                <c:pt idx="21">
                  <c:v>42.775592319863087</c:v>
                </c:pt>
                <c:pt idx="22">
                  <c:v>42.890461996547323</c:v>
                </c:pt>
                <c:pt idx="23">
                  <c:v>42.555085168650798</c:v>
                </c:pt>
                <c:pt idx="24">
                  <c:v>42.333678296042606</c:v>
                </c:pt>
                <c:pt idx="25">
                  <c:v>42.151263063377904</c:v>
                </c:pt>
                <c:pt idx="26">
                  <c:v>42.259893045412646</c:v>
                </c:pt>
                <c:pt idx="27">
                  <c:v>43.042977707849062</c:v>
                </c:pt>
                <c:pt idx="28">
                  <c:v>42.905602846892428</c:v>
                </c:pt>
                <c:pt idx="29">
                  <c:v>43.123520522437232</c:v>
                </c:pt>
                <c:pt idx="30">
                  <c:v>43.901676000255257</c:v>
                </c:pt>
                <c:pt idx="31">
                  <c:v>44.23090510623441</c:v>
                </c:pt>
                <c:pt idx="32">
                  <c:v>43.893804157140373</c:v>
                </c:pt>
                <c:pt idx="33">
                  <c:v>43.904105611711373</c:v>
                </c:pt>
                <c:pt idx="34">
                  <c:v>44.197211425465447</c:v>
                </c:pt>
                <c:pt idx="35">
                  <c:v>44.431734125505386</c:v>
                </c:pt>
                <c:pt idx="36">
                  <c:v>44.489953922404666</c:v>
                </c:pt>
                <c:pt idx="37">
                  <c:v>43.407455646314936</c:v>
                </c:pt>
                <c:pt idx="38">
                  <c:v>43.232595059140912</c:v>
                </c:pt>
                <c:pt idx="39">
                  <c:v>43.112175197605879</c:v>
                </c:pt>
                <c:pt idx="40">
                  <c:v>42.767257791391046</c:v>
                </c:pt>
                <c:pt idx="41">
                  <c:v>41.954194384209984</c:v>
                </c:pt>
                <c:pt idx="42">
                  <c:v>41.4902157952314</c:v>
                </c:pt>
                <c:pt idx="43">
                  <c:v>41.069503740885189</c:v>
                </c:pt>
                <c:pt idx="44">
                  <c:v>41.790515884060213</c:v>
                </c:pt>
                <c:pt idx="45">
                  <c:v>41.625881951114181</c:v>
                </c:pt>
                <c:pt idx="46">
                  <c:v>41.348734724196369</c:v>
                </c:pt>
                <c:pt idx="47">
                  <c:v>41.191871979098337</c:v>
                </c:pt>
                <c:pt idx="48">
                  <c:v>41.101490931574439</c:v>
                </c:pt>
                <c:pt idx="49">
                  <c:v>41.379569334652842</c:v>
                </c:pt>
                <c:pt idx="50">
                  <c:v>41.101807890499131</c:v>
                </c:pt>
                <c:pt idx="51">
                  <c:v>41.196377442457845</c:v>
                </c:pt>
                <c:pt idx="52">
                  <c:v>40.770023138288884</c:v>
                </c:pt>
                <c:pt idx="53">
                  <c:v>41.520973685388356</c:v>
                </c:pt>
                <c:pt idx="54">
                  <c:v>41.591536455951122</c:v>
                </c:pt>
                <c:pt idx="55">
                  <c:v>41.283880656600964</c:v>
                </c:pt>
                <c:pt idx="56">
                  <c:v>41.215867188587495</c:v>
                </c:pt>
                <c:pt idx="57">
                  <c:v>42.056289328971161</c:v>
                </c:pt>
                <c:pt idx="58">
                  <c:v>41.746113534515452</c:v>
                </c:pt>
                <c:pt idx="59">
                  <c:v>42.378463187991862</c:v>
                </c:pt>
                <c:pt idx="60">
                  <c:v>41.958914315811413</c:v>
                </c:pt>
                <c:pt idx="61">
                  <c:v>41.65365766769763</c:v>
                </c:pt>
                <c:pt idx="62">
                  <c:v>42.057755120632287</c:v>
                </c:pt>
                <c:pt idx="63">
                  <c:v>41.901511364388547</c:v>
                </c:pt>
                <c:pt idx="64">
                  <c:v>41.701688826677803</c:v>
                </c:pt>
                <c:pt idx="65">
                  <c:v>41.521716837882295</c:v>
                </c:pt>
                <c:pt idx="66">
                  <c:v>41.714608487295678</c:v>
                </c:pt>
                <c:pt idx="67">
                  <c:v>41.510701813394427</c:v>
                </c:pt>
                <c:pt idx="68">
                  <c:v>41.821432557304902</c:v>
                </c:pt>
                <c:pt idx="69">
                  <c:v>41.69618547734084</c:v>
                </c:pt>
                <c:pt idx="70">
                  <c:v>41.936998427831206</c:v>
                </c:pt>
                <c:pt idx="71">
                  <c:v>41.056554911842127</c:v>
                </c:pt>
                <c:pt idx="72">
                  <c:v>41.338133859210544</c:v>
                </c:pt>
                <c:pt idx="73">
                  <c:v>40.880277589410852</c:v>
                </c:pt>
                <c:pt idx="74">
                  <c:v>40.391621776012762</c:v>
                </c:pt>
                <c:pt idx="75">
                  <c:v>40.525108719177091</c:v>
                </c:pt>
                <c:pt idx="76">
                  <c:v>40.48279627533163</c:v>
                </c:pt>
                <c:pt idx="77">
                  <c:v>40.597880760738697</c:v>
                </c:pt>
                <c:pt idx="78">
                  <c:v>41.322375104606088</c:v>
                </c:pt>
                <c:pt idx="79">
                  <c:v>41.17089819805399</c:v>
                </c:pt>
                <c:pt idx="80">
                  <c:v>40.934729031592227</c:v>
                </c:pt>
                <c:pt idx="81">
                  <c:v>41.854508075133644</c:v>
                </c:pt>
                <c:pt idx="82">
                  <c:v>41.689412346120427</c:v>
                </c:pt>
                <c:pt idx="83">
                  <c:v>41.701660514618602</c:v>
                </c:pt>
                <c:pt idx="84">
                  <c:v>42.063973439788661</c:v>
                </c:pt>
                <c:pt idx="85">
                  <c:v>41.493686171388184</c:v>
                </c:pt>
                <c:pt idx="86">
                  <c:v>41.538073926490242</c:v>
                </c:pt>
                <c:pt idx="87">
                  <c:v>41.950318824449432</c:v>
                </c:pt>
                <c:pt idx="88">
                  <c:v>42.109908907446943</c:v>
                </c:pt>
                <c:pt idx="89">
                  <c:v>42.736433207888773</c:v>
                </c:pt>
                <c:pt idx="90">
                  <c:v>42.462492862519859</c:v>
                </c:pt>
                <c:pt idx="91">
                  <c:v>41.942084699254551</c:v>
                </c:pt>
                <c:pt idx="92">
                  <c:v>42.780566037735888</c:v>
                </c:pt>
                <c:pt idx="93">
                  <c:v>42.248933384674665</c:v>
                </c:pt>
                <c:pt idx="94">
                  <c:v>42.222116342068148</c:v>
                </c:pt>
                <c:pt idx="95">
                  <c:v>41.93618350896552</c:v>
                </c:pt>
                <c:pt idx="96">
                  <c:v>41.22591772823462</c:v>
                </c:pt>
                <c:pt idx="97">
                  <c:v>41.109748183493643</c:v>
                </c:pt>
                <c:pt idx="98">
                  <c:v>41.092851102080431</c:v>
                </c:pt>
                <c:pt idx="99">
                  <c:v>40.805240482611403</c:v>
                </c:pt>
                <c:pt idx="100">
                  <c:v>40.803811911182834</c:v>
                </c:pt>
                <c:pt idx="101">
                  <c:v>40.471105144265536</c:v>
                </c:pt>
                <c:pt idx="102">
                  <c:v>40.129629834369169</c:v>
                </c:pt>
                <c:pt idx="103">
                  <c:v>40.418027483231938</c:v>
                </c:pt>
                <c:pt idx="104">
                  <c:v>40.99501839355618</c:v>
                </c:pt>
                <c:pt idx="105">
                  <c:v>40.629960587751341</c:v>
                </c:pt>
                <c:pt idx="106">
                  <c:v>40.643405253413697</c:v>
                </c:pt>
                <c:pt idx="107">
                  <c:v>41.549595729604178</c:v>
                </c:pt>
                <c:pt idx="108">
                  <c:v>41.501976681985134</c:v>
                </c:pt>
                <c:pt idx="109">
                  <c:v>42.124861480187533</c:v>
                </c:pt>
                <c:pt idx="110">
                  <c:v>41.575131549101677</c:v>
                </c:pt>
                <c:pt idx="111">
                  <c:v>41.510228550865342</c:v>
                </c:pt>
                <c:pt idx="112">
                  <c:v>41.744718000295379</c:v>
                </c:pt>
                <c:pt idx="113">
                  <c:v>42.149136054942396</c:v>
                </c:pt>
                <c:pt idx="114">
                  <c:v>41.717588435894768</c:v>
                </c:pt>
                <c:pt idx="115">
                  <c:v>42.438413385592966</c:v>
                </c:pt>
                <c:pt idx="116">
                  <c:v>42.439672279955303</c:v>
                </c:pt>
                <c:pt idx="117">
                  <c:v>42.021646282758915</c:v>
                </c:pt>
                <c:pt idx="118">
                  <c:v>41.794662155774787</c:v>
                </c:pt>
                <c:pt idx="119">
                  <c:v>42.155531473633353</c:v>
                </c:pt>
                <c:pt idx="120">
                  <c:v>41.894873081836259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32-4BB8-86E9-ECA9C4732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Data'!$CL$4</c:f>
              <c:strCache>
                <c:ptCount val="1"/>
                <c:pt idx="0">
                  <c:v>Average Area Rating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Data'!$CL$5:$CL$125</c:f>
              <c:numCache>
                <c:formatCode>#,##0.0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8-42FA-A3EF-E2FA400515B4}"/>
            </c:ext>
          </c:extLst>
        </c:ser>
        <c:ser>
          <c:idx val="1"/>
          <c:order val="1"/>
          <c:tx>
            <c:strRef>
              <c:f>'Averages Graph Data'!$CM$4</c:f>
              <c:strCache>
                <c:ptCount val="1"/>
                <c:pt idx="0">
                  <c:v>Average Area Rating - 7 Day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Data'!$CM$5:$CM$125</c:f>
              <c:numCache>
                <c:formatCode>#,##0.0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18-42FA-A3EF-E2FA40051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'Dev Patterns'!$C$5</c:f>
              <c:strCache>
                <c:ptCount val="1"/>
                <c:pt idx="0">
                  <c:v>NWP Cumulative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'Dev Patterns'!$E$6:$E$22</c:f>
              <c:numCache>
                <c:formatCode>#,##0.00</c:formatCode>
                <c:ptCount val="17"/>
                <c:pt idx="0">
                  <c:v>1.0976140535761802</c:v>
                </c:pt>
                <c:pt idx="1">
                  <c:v>1.0507106627584795</c:v>
                </c:pt>
                <c:pt idx="2">
                  <c:v>1.038902735574992</c:v>
                </c:pt>
                <c:pt idx="3">
                  <c:v>1.0291172523060228</c:v>
                </c:pt>
                <c:pt idx="4">
                  <c:v>1.0217138095163034</c:v>
                </c:pt>
                <c:pt idx="5">
                  <c:v>1.015150933433411</c:v>
                </c:pt>
                <c:pt idx="6">
                  <c:v>1.010205160476136</c:v>
                </c:pt>
                <c:pt idx="7">
                  <c:v>1.0075014853581219</c:v>
                </c:pt>
                <c:pt idx="8">
                  <c:v>1.0057413948904927</c:v>
                </c:pt>
                <c:pt idx="9">
                  <c:v>1.002941181352236</c:v>
                </c:pt>
                <c:pt idx="10">
                  <c:v>1.0015367054031115</c:v>
                </c:pt>
                <c:pt idx="11">
                  <c:v>1.0005982479339846</c:v>
                </c:pt>
                <c:pt idx="12">
                  <c:v>1.0000735522406672</c:v>
                </c:pt>
                <c:pt idx="13">
                  <c:v>0.99999923950047587</c:v>
                </c:pt>
                <c:pt idx="14">
                  <c:v>0.99999918884982009</c:v>
                </c:pt>
                <c:pt idx="15">
                  <c:v>0.99999999999999956</c:v>
                </c:pt>
                <c:pt idx="16">
                  <c:v>0.99999999999999933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A-4C5D-AD9C-EF776CC7D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548688"/>
        <c:axId val="1513215328"/>
      </c:lineChart>
      <c:catAx>
        <c:axId val="125254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15328"/>
        <c:crosses val="autoZero"/>
        <c:auto val="1"/>
        <c:lblAlgn val="ctr"/>
        <c:lblOffset val="100"/>
        <c:noMultiLvlLbl val="0"/>
      </c:catAx>
      <c:valAx>
        <c:axId val="15132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'Plan Figures'!$F$44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Figures'!$H$51:$H$59</c:f>
              <c:numCache>
                <c:formatCode>"£"#,##0_);[Red]\("£"#,##0\)</c:formatCode>
                <c:ptCount val="9"/>
                <c:pt idx="0">
                  <c:v>160398.7191247243</c:v>
                </c:pt>
                <c:pt idx="1">
                  <c:v>156345.11584220707</c:v>
                </c:pt>
                <c:pt idx="2">
                  <c:v>164360.83413078985</c:v>
                </c:pt>
                <c:pt idx="3">
                  <c:v>166267.49107461565</c:v>
                </c:pt>
                <c:pt idx="4">
                  <c:v>166246.31344047104</c:v>
                </c:pt>
                <c:pt idx="5">
                  <c:v>166225.60848776292</c:v>
                </c:pt>
                <c:pt idx="6">
                  <c:v>166974.25289470406</c:v>
                </c:pt>
                <c:pt idx="7">
                  <c:v>171567.15963407172</c:v>
                </c:pt>
                <c:pt idx="8">
                  <c:v>171567.15963407172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E-4614-89B3-2C5B3202C0DB}"/>
            </c:ext>
          </c:extLst>
        </c:ser>
        <c:ser>
          <c:idx val="1"/>
          <c:order val="1"/>
          <c:tx>
            <c:strRef>
              <c:f>'Plan Figures'!$H$27</c:f>
              <c:strCache>
                <c:ptCount val="1"/>
                <c:pt idx="0">
                  <c:v>Headline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Figures'!$H$34:$H$42</c:f>
              <c:numCache>
                <c:formatCode>"£"#,##0_);[Red]\("£"#,##0\)</c:formatCode>
                <c:ptCount val="9"/>
                <c:pt idx="0">
                  <c:v>175555.63570360601</c:v>
                </c:pt>
                <c:pt idx="1">
                  <c:v>175555.63570360601</c:v>
                </c:pt>
                <c:pt idx="2">
                  <c:v>178345.49608802385</c:v>
                </c:pt>
                <c:pt idx="3">
                  <c:v>180437.89137633727</c:v>
                </c:pt>
                <c:pt idx="4">
                  <c:v>180437.89137633727</c:v>
                </c:pt>
                <c:pt idx="5">
                  <c:v>180437.89137633727</c:v>
                </c:pt>
                <c:pt idx="6">
                  <c:v>181272.62564744925</c:v>
                </c:pt>
                <c:pt idx="7">
                  <c:v>186281.03127412123</c:v>
                </c:pt>
                <c:pt idx="8">
                  <c:v>186281.03127412123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E-4614-89B3-2C5B3202C0DB}"/>
            </c:ext>
          </c:extLst>
        </c:ser>
        <c:ser>
          <c:idx val="2"/>
          <c:order val="2"/>
          <c:tx>
            <c:strRef>
              <c:f>'Plan Figures'!$H$3</c:f>
              <c:strCache>
                <c:ptCount val="1"/>
                <c:pt idx="0">
                  <c:v>Ultimate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Figures'!$H$10:$H$18</c:f>
              <c:numCache>
                <c:formatCode>"£"#,##0_);[Red]\("£"#,##0\)</c:formatCode>
                <c:ptCount val="9"/>
                <c:pt idx="0">
                  <c:v>159942.95547840442</c:v>
                </c:pt>
                <c:pt idx="1">
                  <c:v>159942.95547840442</c:v>
                </c:pt>
                <c:pt idx="2">
                  <c:v>162484.70535426296</c:v>
                </c:pt>
                <c:pt idx="3">
                  <c:v>164391.01776115689</c:v>
                </c:pt>
                <c:pt idx="4">
                  <c:v>164391.01776115689</c:v>
                </c:pt>
                <c:pt idx="5">
                  <c:v>164391.01776115689</c:v>
                </c:pt>
                <c:pt idx="6">
                  <c:v>165151.51665272293</c:v>
                </c:pt>
                <c:pt idx="7">
                  <c:v>169714.51000211918</c:v>
                </c:pt>
                <c:pt idx="8">
                  <c:v>169714.51000211918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E-4614-89B3-2C5B3202C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43536"/>
        <c:axId val="1146762304"/>
      </c:lineChart>
      <c:catAx>
        <c:axId val="66584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62304"/>
        <c:crosses val="autoZero"/>
        <c:auto val="1"/>
        <c:lblAlgn val="ctr"/>
        <c:lblOffset val="100"/>
        <c:noMultiLvlLbl val="0"/>
      </c:catAx>
      <c:valAx>
        <c:axId val="1146762304"/>
        <c:scaling>
          <c:orientation val="minMax"/>
          <c:min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Essentials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PolCount!$AN$4</c:f>
              <c:strCache>
                <c:ptCount val="1"/>
                <c:pt idx="0">
                  <c:v>Policy Count (Essentials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PolCount!$AN$5:$AN$125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0-4513-9A0E-B69C6D1C7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PolCount!$AO$4</c:f>
              <c:strCache>
                <c:ptCount val="1"/>
                <c:pt idx="0">
                  <c:v>7 Day Average (Essentials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PolCount!$AO$5:$AO$125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0-4513-9A0E-B69C6D1C7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Premium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PolCount!$AP$4</c:f>
              <c:strCache>
                <c:ptCount val="1"/>
                <c:pt idx="0">
                  <c:v>Policy Count (Premium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PolCount!$AP$5:$AP$125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8-4B8E-A32C-FD4F6412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PolCount!$AQ$4</c:f>
              <c:strCache>
                <c:ptCount val="1"/>
                <c:pt idx="0">
                  <c:v>7 Day Average (Premium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PolCount!$AQ$5:$AQ$125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18-4B8E-A32C-FD4F6412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PolCount!$AX$4</c:f>
              <c:strCache>
                <c:ptCount val="1"/>
                <c:pt idx="0">
                  <c:v>Policy Count (Premium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PolCount!$AX$5:$AX$125</c:f>
              <c:numCache>
                <c:formatCode>#,##0</c:formatCode>
                <c:ptCount val="121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2</c:v>
                </c:pt>
                <c:pt idx="13">
                  <c:v>6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6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8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6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4</c:v>
                </c:pt>
                <c:pt idx="52">
                  <c:v>3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0</c:v>
                </c:pt>
                <c:pt idx="63">
                  <c:v>5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2</c:v>
                </c:pt>
                <c:pt idx="73">
                  <c:v>3</c:v>
                </c:pt>
                <c:pt idx="74">
                  <c:v>1</c:v>
                </c:pt>
                <c:pt idx="75">
                  <c:v>10</c:v>
                </c:pt>
                <c:pt idx="76">
                  <c:v>1</c:v>
                </c:pt>
                <c:pt idx="77">
                  <c:v>5</c:v>
                </c:pt>
                <c:pt idx="78">
                  <c:v>4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2</c:v>
                </c:pt>
                <c:pt idx="88">
                  <c:v>1</c:v>
                </c:pt>
                <c:pt idx="89">
                  <c:v>5</c:v>
                </c:pt>
                <c:pt idx="90">
                  <c:v>2</c:v>
                </c:pt>
                <c:pt idx="91">
                  <c:v>5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5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3</c:v>
                </c:pt>
                <c:pt idx="102">
                  <c:v>5</c:v>
                </c:pt>
                <c:pt idx="103">
                  <c:v>3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0</c:v>
                </c:pt>
                <c:pt idx="112">
                  <c:v>1</c:v>
                </c:pt>
                <c:pt idx="113">
                  <c:v>6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0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6-484A-BAEE-4CFD1B329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PolCount!$AY$4</c:f>
              <c:strCache>
                <c:ptCount val="1"/>
                <c:pt idx="0">
                  <c:v>7 Day Average (Premium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PolCount!$AY$5:$AY$125</c:f>
              <c:numCache>
                <c:formatCode>#,##0</c:formatCode>
                <c:ptCount val="121"/>
                <c:pt idx="6">
                  <c:v>2.5714285714285716</c:v>
                </c:pt>
                <c:pt idx="7">
                  <c:v>3.2857142857142856</c:v>
                </c:pt>
                <c:pt idx="8">
                  <c:v>3.4285714285714284</c:v>
                </c:pt>
                <c:pt idx="9">
                  <c:v>3.7142857142857144</c:v>
                </c:pt>
                <c:pt idx="10">
                  <c:v>3.8571428571428572</c:v>
                </c:pt>
                <c:pt idx="11">
                  <c:v>4.5714285714285712</c:v>
                </c:pt>
                <c:pt idx="12">
                  <c:v>4.2857142857142856</c:v>
                </c:pt>
                <c:pt idx="13">
                  <c:v>4.8571428571428568</c:v>
                </c:pt>
                <c:pt idx="14">
                  <c:v>4.4285714285714288</c:v>
                </c:pt>
                <c:pt idx="15">
                  <c:v>4.2857142857142856</c:v>
                </c:pt>
                <c:pt idx="16">
                  <c:v>4.1428571428571432</c:v>
                </c:pt>
                <c:pt idx="17">
                  <c:v>4.7142857142857144</c:v>
                </c:pt>
                <c:pt idx="18">
                  <c:v>4.4285714285714288</c:v>
                </c:pt>
                <c:pt idx="19">
                  <c:v>4.5714285714285712</c:v>
                </c:pt>
                <c:pt idx="20">
                  <c:v>4.1428571428571432</c:v>
                </c:pt>
                <c:pt idx="21">
                  <c:v>3.8571428571428572</c:v>
                </c:pt>
                <c:pt idx="22">
                  <c:v>3.5714285714285716</c:v>
                </c:pt>
                <c:pt idx="23">
                  <c:v>3.5714285714285716</c:v>
                </c:pt>
                <c:pt idx="24">
                  <c:v>3.1428571428571428</c:v>
                </c:pt>
                <c:pt idx="25">
                  <c:v>3</c:v>
                </c:pt>
                <c:pt idx="26">
                  <c:v>3.4285714285714284</c:v>
                </c:pt>
                <c:pt idx="27">
                  <c:v>3.4285714285714284</c:v>
                </c:pt>
                <c:pt idx="28">
                  <c:v>3.5714285714285716</c:v>
                </c:pt>
                <c:pt idx="29">
                  <c:v>3.2857142857142856</c:v>
                </c:pt>
                <c:pt idx="30">
                  <c:v>3.4285714285714284</c:v>
                </c:pt>
                <c:pt idx="31">
                  <c:v>3.2857142857142856</c:v>
                </c:pt>
                <c:pt idx="32">
                  <c:v>3.1428571428571428</c:v>
                </c:pt>
                <c:pt idx="33">
                  <c:v>2.8571428571428572</c:v>
                </c:pt>
                <c:pt idx="34">
                  <c:v>2.5714285714285716</c:v>
                </c:pt>
                <c:pt idx="35">
                  <c:v>3.2857142857142856</c:v>
                </c:pt>
                <c:pt idx="36">
                  <c:v>3.4285714285714284</c:v>
                </c:pt>
                <c:pt idx="37">
                  <c:v>3.4285714285714284</c:v>
                </c:pt>
                <c:pt idx="38">
                  <c:v>4</c:v>
                </c:pt>
                <c:pt idx="39">
                  <c:v>4.4285714285714288</c:v>
                </c:pt>
                <c:pt idx="40">
                  <c:v>4.7142857142857144</c:v>
                </c:pt>
                <c:pt idx="41">
                  <c:v>4.8571428571428568</c:v>
                </c:pt>
                <c:pt idx="42">
                  <c:v>4.1428571428571432</c:v>
                </c:pt>
                <c:pt idx="43">
                  <c:v>4.5714285714285712</c:v>
                </c:pt>
                <c:pt idx="44">
                  <c:v>4.1428571428571432</c:v>
                </c:pt>
                <c:pt idx="45">
                  <c:v>3.8571428571428572</c:v>
                </c:pt>
                <c:pt idx="46">
                  <c:v>3.8571428571428572</c:v>
                </c:pt>
                <c:pt idx="47">
                  <c:v>3.2857142857142856</c:v>
                </c:pt>
                <c:pt idx="48">
                  <c:v>3.2857142857142856</c:v>
                </c:pt>
                <c:pt idx="49">
                  <c:v>3.7142857142857144</c:v>
                </c:pt>
                <c:pt idx="50">
                  <c:v>3.1428571428571428</c:v>
                </c:pt>
                <c:pt idx="51">
                  <c:v>3.4285714285714284</c:v>
                </c:pt>
                <c:pt idx="52">
                  <c:v>3.2857142857142856</c:v>
                </c:pt>
                <c:pt idx="53">
                  <c:v>3.2857142857142856</c:v>
                </c:pt>
                <c:pt idx="54">
                  <c:v>3.4285714285714284</c:v>
                </c:pt>
                <c:pt idx="55">
                  <c:v>3.8571428571428572</c:v>
                </c:pt>
                <c:pt idx="56">
                  <c:v>3.2857142857142856</c:v>
                </c:pt>
                <c:pt idx="57">
                  <c:v>3.7142857142857144</c:v>
                </c:pt>
                <c:pt idx="58">
                  <c:v>3.7142857142857144</c:v>
                </c:pt>
                <c:pt idx="59">
                  <c:v>4</c:v>
                </c:pt>
                <c:pt idx="60">
                  <c:v>3.8571428571428572</c:v>
                </c:pt>
                <c:pt idx="61">
                  <c:v>4</c:v>
                </c:pt>
                <c:pt idx="62">
                  <c:v>3.2857142857142856</c:v>
                </c:pt>
                <c:pt idx="63">
                  <c:v>3.7142857142857144</c:v>
                </c:pt>
                <c:pt idx="64">
                  <c:v>3.4285714285714284</c:v>
                </c:pt>
                <c:pt idx="65">
                  <c:v>3.2857142857142856</c:v>
                </c:pt>
                <c:pt idx="66">
                  <c:v>3</c:v>
                </c:pt>
                <c:pt idx="67">
                  <c:v>3.1428571428571428</c:v>
                </c:pt>
                <c:pt idx="68">
                  <c:v>2.7142857142857144</c:v>
                </c:pt>
                <c:pt idx="69">
                  <c:v>3.4285714285714284</c:v>
                </c:pt>
                <c:pt idx="70">
                  <c:v>3.2857142857142856</c:v>
                </c:pt>
                <c:pt idx="71">
                  <c:v>3.5714285714285716</c:v>
                </c:pt>
                <c:pt idx="72">
                  <c:v>3.4285714285714284</c:v>
                </c:pt>
                <c:pt idx="73">
                  <c:v>3.4285714285714284</c:v>
                </c:pt>
                <c:pt idx="74">
                  <c:v>2.8571428571428572</c:v>
                </c:pt>
                <c:pt idx="75">
                  <c:v>4.1428571428571432</c:v>
                </c:pt>
                <c:pt idx="76">
                  <c:v>3.5714285714285716</c:v>
                </c:pt>
                <c:pt idx="77">
                  <c:v>3.7142857142857144</c:v>
                </c:pt>
                <c:pt idx="78">
                  <c:v>3.7142857142857144</c:v>
                </c:pt>
                <c:pt idx="79">
                  <c:v>3.7142857142857144</c:v>
                </c:pt>
                <c:pt idx="80">
                  <c:v>3.7142857142857144</c:v>
                </c:pt>
                <c:pt idx="81">
                  <c:v>4.2857142857142856</c:v>
                </c:pt>
                <c:pt idx="82">
                  <c:v>3.1428571428571428</c:v>
                </c:pt>
                <c:pt idx="83">
                  <c:v>3.1428571428571428</c:v>
                </c:pt>
                <c:pt idx="84">
                  <c:v>2.8571428571428572</c:v>
                </c:pt>
                <c:pt idx="85">
                  <c:v>2.7142857142857144</c:v>
                </c:pt>
                <c:pt idx="86">
                  <c:v>3</c:v>
                </c:pt>
                <c:pt idx="87">
                  <c:v>2.8571428571428572</c:v>
                </c:pt>
                <c:pt idx="88">
                  <c:v>2.2857142857142856</c:v>
                </c:pt>
                <c:pt idx="89">
                  <c:v>2.7142857142857144</c:v>
                </c:pt>
                <c:pt idx="90">
                  <c:v>2.8571428571428572</c:v>
                </c:pt>
                <c:pt idx="91">
                  <c:v>3.1428571428571428</c:v>
                </c:pt>
                <c:pt idx="92">
                  <c:v>3</c:v>
                </c:pt>
                <c:pt idx="93">
                  <c:v>2.5714285714285716</c:v>
                </c:pt>
                <c:pt idx="94">
                  <c:v>2.4285714285714284</c:v>
                </c:pt>
                <c:pt idx="95">
                  <c:v>2.4285714285714284</c:v>
                </c:pt>
                <c:pt idx="96">
                  <c:v>2</c:v>
                </c:pt>
                <c:pt idx="97">
                  <c:v>2.4285714285714284</c:v>
                </c:pt>
                <c:pt idx="98">
                  <c:v>1.8571428571428572</c:v>
                </c:pt>
                <c:pt idx="99">
                  <c:v>2</c:v>
                </c:pt>
                <c:pt idx="100">
                  <c:v>2</c:v>
                </c:pt>
                <c:pt idx="101">
                  <c:v>2.2857142857142856</c:v>
                </c:pt>
                <c:pt idx="102">
                  <c:v>2.8571428571428572</c:v>
                </c:pt>
                <c:pt idx="103">
                  <c:v>3</c:v>
                </c:pt>
                <c:pt idx="104">
                  <c:v>2.5714285714285716</c:v>
                </c:pt>
                <c:pt idx="105">
                  <c:v>2.8571428571428572</c:v>
                </c:pt>
                <c:pt idx="106">
                  <c:v>2.8571428571428572</c:v>
                </c:pt>
                <c:pt idx="107">
                  <c:v>3.1428571428571428</c:v>
                </c:pt>
                <c:pt idx="108">
                  <c:v>3.1428571428571428</c:v>
                </c:pt>
                <c:pt idx="109">
                  <c:v>3</c:v>
                </c:pt>
                <c:pt idx="110">
                  <c:v>3</c:v>
                </c:pt>
                <c:pt idx="111">
                  <c:v>2.7142857142857144</c:v>
                </c:pt>
                <c:pt idx="112">
                  <c:v>2.4285714285714284</c:v>
                </c:pt>
                <c:pt idx="113">
                  <c:v>2.8571428571428572</c:v>
                </c:pt>
                <c:pt idx="114">
                  <c:v>2.7142857142857144</c:v>
                </c:pt>
                <c:pt idx="115">
                  <c:v>2.5714285714285716</c:v>
                </c:pt>
                <c:pt idx="116">
                  <c:v>2.4285714285714284</c:v>
                </c:pt>
                <c:pt idx="117">
                  <c:v>2.2857142857142856</c:v>
                </c:pt>
                <c:pt idx="118">
                  <c:v>2.7142857142857144</c:v>
                </c:pt>
                <c:pt idx="119">
                  <c:v>2.5714285714285716</c:v>
                </c:pt>
                <c:pt idx="1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6-484A-BAEE-4CFD1B329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Essentials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'PolCount NBREN'!$BB$5</c:f>
              <c:strCache>
                <c:ptCount val="1"/>
                <c:pt idx="0">
                  <c:v>Policy Count (Essentials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NBREN'!$BB$6:$BB$126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E-4728-99EC-CFE1BB138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NBREN'!$BC$5</c:f>
              <c:strCache>
                <c:ptCount val="1"/>
                <c:pt idx="0">
                  <c:v>7 Day Average (Essentials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NBREN'!$BC$6:$BC$126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E-4728-99EC-CFE1BB138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Premium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'PolCount NBREN'!$BD$5</c:f>
              <c:strCache>
                <c:ptCount val="1"/>
                <c:pt idx="0">
                  <c:v>Policy Count (Premium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NBREN'!$BD$6:$BD$126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9-4629-91C9-AFDFCABD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NBREN'!$BE$5</c:f>
              <c:strCache>
                <c:ptCount val="1"/>
                <c:pt idx="0">
                  <c:v>7 Day Average (Premium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NBREN'!$BE$6:$BE$126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9-4629-91C9-AFDFCABD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'PolCount NBREN'!$BL$5</c:f>
              <c:strCache>
                <c:ptCount val="1"/>
                <c:pt idx="0">
                  <c:v>Policy Count (Premium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NBREN'!$BL$6:$BL$126</c:f>
              <c:numCache>
                <c:formatCode>#,##0</c:formatCode>
                <c:ptCount val="12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5</c:v>
                </c:pt>
                <c:pt idx="36">
                  <c:v>0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4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3</c:v>
                </c:pt>
                <c:pt idx="68">
                  <c:v>0</c:v>
                </c:pt>
                <c:pt idx="69">
                  <c:v>4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6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2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4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3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0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0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0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8-44E2-BBD0-09B16400A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NBREN'!$BM$5</c:f>
              <c:strCache>
                <c:ptCount val="1"/>
                <c:pt idx="0">
                  <c:v>7 Day Average (Premium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'PolCount NBREN'!$A$6:$A$126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'PolCount NBREN'!$BM$6:$BM$126</c:f>
              <c:numCache>
                <c:formatCode>#,##0</c:formatCode>
                <c:ptCount val="121"/>
                <c:pt idx="6">
                  <c:v>1.5714285714285714</c:v>
                </c:pt>
                <c:pt idx="7">
                  <c:v>2.2857142857142856</c:v>
                </c:pt>
                <c:pt idx="8">
                  <c:v>2.2857142857142856</c:v>
                </c:pt>
                <c:pt idx="9">
                  <c:v>2.5714285714285716</c:v>
                </c:pt>
                <c:pt idx="10">
                  <c:v>2.5714285714285716</c:v>
                </c:pt>
                <c:pt idx="11">
                  <c:v>3.1428571428571428</c:v>
                </c:pt>
                <c:pt idx="12">
                  <c:v>3.1428571428571428</c:v>
                </c:pt>
                <c:pt idx="13">
                  <c:v>3.2857142857142856</c:v>
                </c:pt>
                <c:pt idx="14">
                  <c:v>2.7142857142857144</c:v>
                </c:pt>
                <c:pt idx="15">
                  <c:v>2.8571428571428572</c:v>
                </c:pt>
                <c:pt idx="16">
                  <c:v>2.4285714285714284</c:v>
                </c:pt>
                <c:pt idx="17">
                  <c:v>2.7142857142857144</c:v>
                </c:pt>
                <c:pt idx="18">
                  <c:v>2.4285714285714284</c:v>
                </c:pt>
                <c:pt idx="19">
                  <c:v>2.5714285714285716</c:v>
                </c:pt>
                <c:pt idx="20">
                  <c:v>2.2857142857142856</c:v>
                </c:pt>
                <c:pt idx="21">
                  <c:v>2.2857142857142856</c:v>
                </c:pt>
                <c:pt idx="22">
                  <c:v>2.1428571428571428</c:v>
                </c:pt>
                <c:pt idx="23">
                  <c:v>2.2857142857142856</c:v>
                </c:pt>
                <c:pt idx="24">
                  <c:v>2.2857142857142856</c:v>
                </c:pt>
                <c:pt idx="25">
                  <c:v>2.4285714285714284</c:v>
                </c:pt>
                <c:pt idx="26">
                  <c:v>2.7142857142857144</c:v>
                </c:pt>
                <c:pt idx="27">
                  <c:v>2.7142857142857144</c:v>
                </c:pt>
                <c:pt idx="28">
                  <c:v>2.4285714285714284</c:v>
                </c:pt>
                <c:pt idx="29">
                  <c:v>2</c:v>
                </c:pt>
                <c:pt idx="30">
                  <c:v>2</c:v>
                </c:pt>
                <c:pt idx="31">
                  <c:v>1.7142857142857142</c:v>
                </c:pt>
                <c:pt idx="32">
                  <c:v>1.4285714285714286</c:v>
                </c:pt>
                <c:pt idx="33">
                  <c:v>1.1428571428571428</c:v>
                </c:pt>
                <c:pt idx="34">
                  <c:v>1.1428571428571428</c:v>
                </c:pt>
                <c:pt idx="35">
                  <c:v>1.8571428571428572</c:v>
                </c:pt>
                <c:pt idx="36">
                  <c:v>1.8571428571428572</c:v>
                </c:pt>
                <c:pt idx="37">
                  <c:v>1.8571428571428572</c:v>
                </c:pt>
                <c:pt idx="38">
                  <c:v>2.1428571428571428</c:v>
                </c:pt>
                <c:pt idx="39">
                  <c:v>2.2857142857142856</c:v>
                </c:pt>
                <c:pt idx="40">
                  <c:v>2.4285714285714284</c:v>
                </c:pt>
                <c:pt idx="41">
                  <c:v>2.5714285714285716</c:v>
                </c:pt>
                <c:pt idx="42">
                  <c:v>2.2857142857142856</c:v>
                </c:pt>
                <c:pt idx="43">
                  <c:v>2.4285714285714284</c:v>
                </c:pt>
                <c:pt idx="44">
                  <c:v>2.1428571428571428</c:v>
                </c:pt>
                <c:pt idx="45">
                  <c:v>2</c:v>
                </c:pt>
                <c:pt idx="46">
                  <c:v>1.8571428571428572</c:v>
                </c:pt>
                <c:pt idx="47">
                  <c:v>1.5714285714285714</c:v>
                </c:pt>
                <c:pt idx="48">
                  <c:v>1.5714285714285714</c:v>
                </c:pt>
                <c:pt idx="49">
                  <c:v>1.5714285714285714</c:v>
                </c:pt>
                <c:pt idx="50">
                  <c:v>1.5714285714285714</c:v>
                </c:pt>
                <c:pt idx="51">
                  <c:v>1.7142857142857142</c:v>
                </c:pt>
                <c:pt idx="52">
                  <c:v>1.5714285714285714</c:v>
                </c:pt>
                <c:pt idx="53">
                  <c:v>1.8571428571428572</c:v>
                </c:pt>
                <c:pt idx="54">
                  <c:v>1.8571428571428572</c:v>
                </c:pt>
                <c:pt idx="55">
                  <c:v>2.1428571428571428</c:v>
                </c:pt>
                <c:pt idx="56">
                  <c:v>1.8571428571428572</c:v>
                </c:pt>
                <c:pt idx="57">
                  <c:v>2</c:v>
                </c:pt>
                <c:pt idx="58">
                  <c:v>1.7142857142857142</c:v>
                </c:pt>
                <c:pt idx="59">
                  <c:v>2</c:v>
                </c:pt>
                <c:pt idx="60">
                  <c:v>2</c:v>
                </c:pt>
                <c:pt idx="61">
                  <c:v>2.2857142857142856</c:v>
                </c:pt>
                <c:pt idx="62">
                  <c:v>1.7142857142857142</c:v>
                </c:pt>
                <c:pt idx="63">
                  <c:v>2.1428571428571428</c:v>
                </c:pt>
                <c:pt idx="64">
                  <c:v>1.8571428571428572</c:v>
                </c:pt>
                <c:pt idx="65">
                  <c:v>2.1428571428571428</c:v>
                </c:pt>
                <c:pt idx="66">
                  <c:v>1.7142857142857142</c:v>
                </c:pt>
                <c:pt idx="67">
                  <c:v>1.7142857142857142</c:v>
                </c:pt>
                <c:pt idx="68">
                  <c:v>1.2857142857142858</c:v>
                </c:pt>
                <c:pt idx="69">
                  <c:v>1.8571428571428572</c:v>
                </c:pt>
                <c:pt idx="70">
                  <c:v>1.5714285714285714</c:v>
                </c:pt>
                <c:pt idx="71">
                  <c:v>1.8571428571428572</c:v>
                </c:pt>
                <c:pt idx="72">
                  <c:v>1.8571428571428572</c:v>
                </c:pt>
                <c:pt idx="73">
                  <c:v>2.1428571428571428</c:v>
                </c:pt>
                <c:pt idx="74">
                  <c:v>1.8571428571428572</c:v>
                </c:pt>
                <c:pt idx="75">
                  <c:v>2.7142857142857144</c:v>
                </c:pt>
                <c:pt idx="76">
                  <c:v>2.2857142857142856</c:v>
                </c:pt>
                <c:pt idx="77">
                  <c:v>2.1428571428571428</c:v>
                </c:pt>
                <c:pt idx="78">
                  <c:v>2.1428571428571428</c:v>
                </c:pt>
                <c:pt idx="79">
                  <c:v>2.1428571428571428</c:v>
                </c:pt>
                <c:pt idx="80">
                  <c:v>2.1428571428571428</c:v>
                </c:pt>
                <c:pt idx="81">
                  <c:v>2.4285714285714284</c:v>
                </c:pt>
                <c:pt idx="82">
                  <c:v>1.8571428571428572</c:v>
                </c:pt>
                <c:pt idx="83">
                  <c:v>1.7142857142857142</c:v>
                </c:pt>
                <c:pt idx="84">
                  <c:v>1.8571428571428572</c:v>
                </c:pt>
                <c:pt idx="85">
                  <c:v>1.7142857142857142</c:v>
                </c:pt>
                <c:pt idx="86">
                  <c:v>1.8571428571428572</c:v>
                </c:pt>
                <c:pt idx="87">
                  <c:v>1.5714285714285714</c:v>
                </c:pt>
                <c:pt idx="88">
                  <c:v>1.2857142857142858</c:v>
                </c:pt>
                <c:pt idx="89">
                  <c:v>1.2857142857142858</c:v>
                </c:pt>
                <c:pt idx="90">
                  <c:v>1.4285714285714286</c:v>
                </c:pt>
                <c:pt idx="91">
                  <c:v>1.5714285714285714</c:v>
                </c:pt>
                <c:pt idx="92">
                  <c:v>1.7142857142857142</c:v>
                </c:pt>
                <c:pt idx="93">
                  <c:v>1.4285714285714286</c:v>
                </c:pt>
                <c:pt idx="94">
                  <c:v>1.5714285714285714</c:v>
                </c:pt>
                <c:pt idx="95">
                  <c:v>1.5714285714285714</c:v>
                </c:pt>
                <c:pt idx="96">
                  <c:v>1.5714285714285714</c:v>
                </c:pt>
                <c:pt idx="97">
                  <c:v>2</c:v>
                </c:pt>
                <c:pt idx="98">
                  <c:v>1.7142857142857142</c:v>
                </c:pt>
                <c:pt idx="99">
                  <c:v>1.7142857142857142</c:v>
                </c:pt>
                <c:pt idx="100">
                  <c:v>1.7142857142857142</c:v>
                </c:pt>
                <c:pt idx="101">
                  <c:v>2</c:v>
                </c:pt>
                <c:pt idx="102">
                  <c:v>2.2857142857142856</c:v>
                </c:pt>
                <c:pt idx="103">
                  <c:v>2.4285714285714284</c:v>
                </c:pt>
                <c:pt idx="104">
                  <c:v>2.1428571428571428</c:v>
                </c:pt>
                <c:pt idx="105">
                  <c:v>2.2857142857142856</c:v>
                </c:pt>
                <c:pt idx="106">
                  <c:v>2.1428571428571428</c:v>
                </c:pt>
                <c:pt idx="107">
                  <c:v>2.4285714285714284</c:v>
                </c:pt>
                <c:pt idx="108">
                  <c:v>2.2857142857142856</c:v>
                </c:pt>
                <c:pt idx="109">
                  <c:v>2.4285714285714284</c:v>
                </c:pt>
                <c:pt idx="110">
                  <c:v>2.4285714285714284</c:v>
                </c:pt>
                <c:pt idx="111">
                  <c:v>2.1428571428571428</c:v>
                </c:pt>
                <c:pt idx="112">
                  <c:v>2</c:v>
                </c:pt>
                <c:pt idx="113">
                  <c:v>2.4285714285714284</c:v>
                </c:pt>
                <c:pt idx="114">
                  <c:v>2.2857142857142856</c:v>
                </c:pt>
                <c:pt idx="115">
                  <c:v>2</c:v>
                </c:pt>
                <c:pt idx="116">
                  <c:v>1.8571428571428572</c:v>
                </c:pt>
                <c:pt idx="117">
                  <c:v>1.7142857142857142</c:v>
                </c:pt>
                <c:pt idx="118">
                  <c:v>2.1428571428571428</c:v>
                </c:pt>
                <c:pt idx="119">
                  <c:v>2</c:v>
                </c:pt>
                <c:pt idx="120">
                  <c:v>1.5714285714285714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8-44E2-BBD0-09B16400A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Data'!$D$5:$D$125</c:f>
              <c:numCache>
                <c:formatCode>#,##0</c:formatCode>
                <c:ptCount val="121"/>
                <c:pt idx="0">
                  <c:v>38.296296296296291</c:v>
                </c:pt>
                <c:pt idx="1">
                  <c:v>39.988505747126439</c:v>
                </c:pt>
                <c:pt idx="2">
                  <c:v>39.620437956204377</c:v>
                </c:pt>
                <c:pt idx="3">
                  <c:v>42.035398230088532</c:v>
                </c:pt>
                <c:pt idx="4">
                  <c:v>40.355371900826484</c:v>
                </c:pt>
                <c:pt idx="5">
                  <c:v>40.465116279069761</c:v>
                </c:pt>
                <c:pt idx="6">
                  <c:v>40.208000000000034</c:v>
                </c:pt>
                <c:pt idx="7">
                  <c:v>40.801324503311257</c:v>
                </c:pt>
                <c:pt idx="8">
                  <c:v>40.69948186528498</c:v>
                </c:pt>
                <c:pt idx="9">
                  <c:v>39.863309352517987</c:v>
                </c:pt>
                <c:pt idx="10">
                  <c:v>40.025000000000027</c:v>
                </c:pt>
                <c:pt idx="11">
                  <c:v>39.5</c:v>
                </c:pt>
                <c:pt idx="12">
                  <c:v>40.020270270270274</c:v>
                </c:pt>
                <c:pt idx="13">
                  <c:v>40.078947368421048</c:v>
                </c:pt>
                <c:pt idx="14">
                  <c:v>41.080882352941039</c:v>
                </c:pt>
                <c:pt idx="15">
                  <c:v>40.146341463414643</c:v>
                </c:pt>
                <c:pt idx="16">
                  <c:v>42.183006535947705</c:v>
                </c:pt>
                <c:pt idx="17">
                  <c:v>41.014814814814812</c:v>
                </c:pt>
                <c:pt idx="18">
                  <c:v>40.951612903225836</c:v>
                </c:pt>
                <c:pt idx="19">
                  <c:v>40.836879432624116</c:v>
                </c:pt>
                <c:pt idx="20">
                  <c:v>39.015384615384612</c:v>
                </c:pt>
                <c:pt idx="21">
                  <c:v>40.883928571428605</c:v>
                </c:pt>
                <c:pt idx="22">
                  <c:v>39.027027027027025</c:v>
                </c:pt>
                <c:pt idx="23">
                  <c:v>39.638036809815958</c:v>
                </c:pt>
                <c:pt idx="24">
                  <c:v>41.088235294117688</c:v>
                </c:pt>
                <c:pt idx="25">
                  <c:v>38.938775510204081</c:v>
                </c:pt>
                <c:pt idx="26">
                  <c:v>40.023622047244132</c:v>
                </c:pt>
                <c:pt idx="27">
                  <c:v>39.632000000000033</c:v>
                </c:pt>
                <c:pt idx="28">
                  <c:v>39.907894736842103</c:v>
                </c:pt>
                <c:pt idx="29">
                  <c:v>37.872180451127825</c:v>
                </c:pt>
                <c:pt idx="30">
                  <c:v>39.530973451327462</c:v>
                </c:pt>
                <c:pt idx="31">
                  <c:v>39.252631578947408</c:v>
                </c:pt>
                <c:pt idx="32">
                  <c:v>39.178861788617915</c:v>
                </c:pt>
                <c:pt idx="33">
                  <c:v>39.846715328467155</c:v>
                </c:pt>
                <c:pt idx="34">
                  <c:v>38.964912280701789</c:v>
                </c:pt>
                <c:pt idx="35">
                  <c:v>37.661870503597122</c:v>
                </c:pt>
                <c:pt idx="36">
                  <c:v>40.114457831325296</c:v>
                </c:pt>
                <c:pt idx="37">
                  <c:v>40.523809523809533</c:v>
                </c:pt>
                <c:pt idx="38">
                  <c:v>40.825174825174827</c:v>
                </c:pt>
                <c:pt idx="39">
                  <c:v>41.147286821705421</c:v>
                </c:pt>
                <c:pt idx="40">
                  <c:v>39.428571428571423</c:v>
                </c:pt>
                <c:pt idx="41">
                  <c:v>37.459854014598534</c:v>
                </c:pt>
                <c:pt idx="42">
                  <c:v>39.927272727272765</c:v>
                </c:pt>
                <c:pt idx="43">
                  <c:v>39.862244897959187</c:v>
                </c:pt>
                <c:pt idx="44">
                  <c:v>41.126760563380287</c:v>
                </c:pt>
                <c:pt idx="45">
                  <c:v>40.549019607843135</c:v>
                </c:pt>
                <c:pt idx="46">
                  <c:v>38.813333333333333</c:v>
                </c:pt>
                <c:pt idx="47">
                  <c:v>38.718446601941785</c:v>
                </c:pt>
                <c:pt idx="48">
                  <c:v>39.205128205128233</c:v>
                </c:pt>
                <c:pt idx="49">
                  <c:v>40.132352941176471</c:v>
                </c:pt>
                <c:pt idx="50">
                  <c:v>39.766917293233078</c:v>
                </c:pt>
                <c:pt idx="51">
                  <c:v>39.698630136986296</c:v>
                </c:pt>
                <c:pt idx="52">
                  <c:v>40.022222222222268</c:v>
                </c:pt>
                <c:pt idx="53">
                  <c:v>40.14876033057854</c:v>
                </c:pt>
                <c:pt idx="54">
                  <c:v>39.234482758620693</c:v>
                </c:pt>
                <c:pt idx="55">
                  <c:v>39.54464285714289</c:v>
                </c:pt>
                <c:pt idx="56">
                  <c:v>37.8203125</c:v>
                </c:pt>
                <c:pt idx="57">
                  <c:v>40.157894736842103</c:v>
                </c:pt>
                <c:pt idx="58">
                  <c:v>39.86440677966101</c:v>
                </c:pt>
                <c:pt idx="59">
                  <c:v>42.805555555555593</c:v>
                </c:pt>
                <c:pt idx="60">
                  <c:v>38.25423728813562</c:v>
                </c:pt>
                <c:pt idx="61">
                  <c:v>38.111111111111143</c:v>
                </c:pt>
                <c:pt idx="62">
                  <c:v>40.000000000000036</c:v>
                </c:pt>
                <c:pt idx="63">
                  <c:v>39.854545454545494</c:v>
                </c:pt>
                <c:pt idx="64">
                  <c:v>37.755905511811029</c:v>
                </c:pt>
                <c:pt idx="65">
                  <c:v>39.483333333333363</c:v>
                </c:pt>
                <c:pt idx="66">
                  <c:v>39.739130434782659</c:v>
                </c:pt>
                <c:pt idx="67">
                  <c:v>38.058333333333358</c:v>
                </c:pt>
                <c:pt idx="68">
                  <c:v>40.217391304347863</c:v>
                </c:pt>
                <c:pt idx="69">
                  <c:v>35.765151515151508</c:v>
                </c:pt>
                <c:pt idx="70">
                  <c:v>40.615384615384649</c:v>
                </c:pt>
                <c:pt idx="71">
                  <c:v>38.313725490196077</c:v>
                </c:pt>
                <c:pt idx="72">
                  <c:v>37.778761061946938</c:v>
                </c:pt>
                <c:pt idx="73">
                  <c:v>37.754716981132113</c:v>
                </c:pt>
                <c:pt idx="74">
                  <c:v>37.528089887640441</c:v>
                </c:pt>
                <c:pt idx="75">
                  <c:v>40.290748898678231</c:v>
                </c:pt>
                <c:pt idx="76">
                  <c:v>38.081081081081109</c:v>
                </c:pt>
                <c:pt idx="77">
                  <c:v>38.935779816513786</c:v>
                </c:pt>
                <c:pt idx="78">
                  <c:v>39.853146853146846</c:v>
                </c:pt>
                <c:pt idx="79">
                  <c:v>37.338028169014081</c:v>
                </c:pt>
                <c:pt idx="80">
                  <c:v>37.614678899082598</c:v>
                </c:pt>
                <c:pt idx="81">
                  <c:v>36.848484848484851</c:v>
                </c:pt>
                <c:pt idx="82">
                  <c:v>40.22307692307696</c:v>
                </c:pt>
                <c:pt idx="83">
                  <c:v>39.920000000000044</c:v>
                </c:pt>
                <c:pt idx="84">
                  <c:v>37.721311475409863</c:v>
                </c:pt>
                <c:pt idx="85">
                  <c:v>38.700729927007288</c:v>
                </c:pt>
                <c:pt idx="86">
                  <c:v>39.835051546391796</c:v>
                </c:pt>
                <c:pt idx="87">
                  <c:v>41.108695652173964</c:v>
                </c:pt>
                <c:pt idx="88">
                  <c:v>38.532258064516128</c:v>
                </c:pt>
                <c:pt idx="89">
                  <c:v>38.53600000000003</c:v>
                </c:pt>
                <c:pt idx="90">
                  <c:v>39.937500000000043</c:v>
                </c:pt>
                <c:pt idx="91">
                  <c:v>40.701149425287404</c:v>
                </c:pt>
                <c:pt idx="92">
                  <c:v>38.458333333333329</c:v>
                </c:pt>
                <c:pt idx="93">
                  <c:v>36.511627906976791</c:v>
                </c:pt>
                <c:pt idx="94">
                  <c:v>39.818181818181877</c:v>
                </c:pt>
                <c:pt idx="95">
                  <c:v>37.114583333333371</c:v>
                </c:pt>
                <c:pt idx="96">
                  <c:v>39.275862068965559</c:v>
                </c:pt>
                <c:pt idx="97">
                  <c:v>39.697916666666707</c:v>
                </c:pt>
                <c:pt idx="98">
                  <c:v>41.3983050847458</c:v>
                </c:pt>
                <c:pt idx="99">
                  <c:v>37.921428571428578</c:v>
                </c:pt>
                <c:pt idx="100">
                  <c:v>37.508771929824597</c:v>
                </c:pt>
                <c:pt idx="101">
                  <c:v>35.987341772151943</c:v>
                </c:pt>
                <c:pt idx="102">
                  <c:v>38.99173553719011</c:v>
                </c:pt>
                <c:pt idx="103">
                  <c:v>38.252631578947408</c:v>
                </c:pt>
                <c:pt idx="104">
                  <c:v>38.91919191919196</c:v>
                </c:pt>
                <c:pt idx="105">
                  <c:v>38.275000000000027</c:v>
                </c:pt>
                <c:pt idx="106">
                  <c:v>39.25</c:v>
                </c:pt>
                <c:pt idx="107">
                  <c:v>37.47252747252751</c:v>
                </c:pt>
                <c:pt idx="108">
                  <c:v>37.714285714285765</c:v>
                </c:pt>
                <c:pt idx="109">
                  <c:v>40.439252336448639</c:v>
                </c:pt>
                <c:pt idx="110">
                  <c:v>36.061728395061778</c:v>
                </c:pt>
                <c:pt idx="111">
                  <c:v>36.945205479452099</c:v>
                </c:pt>
                <c:pt idx="112">
                  <c:v>36.831168831168881</c:v>
                </c:pt>
                <c:pt idx="113">
                  <c:v>36.875000000000036</c:v>
                </c:pt>
                <c:pt idx="114">
                  <c:v>37.542553191489404</c:v>
                </c:pt>
                <c:pt idx="115">
                  <c:v>38.195652173913089</c:v>
                </c:pt>
                <c:pt idx="116">
                  <c:v>37.899159663865582</c:v>
                </c:pt>
                <c:pt idx="117">
                  <c:v>38.400000000000034</c:v>
                </c:pt>
                <c:pt idx="118">
                  <c:v>39.173913043478301</c:v>
                </c:pt>
                <c:pt idx="119">
                  <c:v>38.058252427184506</c:v>
                </c:pt>
                <c:pt idx="120">
                  <c:v>37.905797101449274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3-464F-B463-49BE0BA57278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Data'!$E$5:$E$125</c:f>
              <c:numCache>
                <c:formatCode>#,##0</c:formatCode>
                <c:ptCount val="121"/>
                <c:pt idx="6">
                  <c:v>40.138446629944561</c:v>
                </c:pt>
                <c:pt idx="7">
                  <c:v>40.49630780237527</c:v>
                </c:pt>
                <c:pt idx="8">
                  <c:v>40.597875819255059</c:v>
                </c:pt>
                <c:pt idx="9">
                  <c:v>40.632571733014153</c:v>
                </c:pt>
                <c:pt idx="10">
                  <c:v>40.345371985858648</c:v>
                </c:pt>
                <c:pt idx="11">
                  <c:v>40.223176000026292</c:v>
                </c:pt>
                <c:pt idx="12">
                  <c:v>40.159626570197794</c:v>
                </c:pt>
                <c:pt idx="13">
                  <c:v>40.141190479972224</c:v>
                </c:pt>
                <c:pt idx="14">
                  <c:v>40.181127315633617</c:v>
                </c:pt>
                <c:pt idx="15">
                  <c:v>40.102107258223569</c:v>
                </c:pt>
                <c:pt idx="16">
                  <c:v>40.433492570142107</c:v>
                </c:pt>
                <c:pt idx="17">
                  <c:v>40.574894686544219</c:v>
                </c:pt>
                <c:pt idx="18">
                  <c:v>40.782267958433629</c:v>
                </c:pt>
                <c:pt idx="19">
                  <c:v>40.898926410198456</c:v>
                </c:pt>
                <c:pt idx="20">
                  <c:v>40.746988874050395</c:v>
                </c:pt>
                <c:pt idx="21">
                  <c:v>40.71885261954862</c:v>
                </c:pt>
                <c:pt idx="22">
                  <c:v>40.558950557207531</c:v>
                </c:pt>
                <c:pt idx="23">
                  <c:v>40.195383453474427</c:v>
                </c:pt>
                <c:pt idx="24">
                  <c:v>40.205872093374843</c:v>
                </c:pt>
                <c:pt idx="25">
                  <c:v>39.918323894371724</c:v>
                </c:pt>
                <c:pt idx="26">
                  <c:v>39.80214426788887</c:v>
                </c:pt>
                <c:pt idx="27">
                  <c:v>39.890232179976792</c:v>
                </c:pt>
                <c:pt idx="28">
                  <c:v>39.750798775035868</c:v>
                </c:pt>
                <c:pt idx="29">
                  <c:v>39.58582069276455</c:v>
                </c:pt>
                <c:pt idx="30">
                  <c:v>39.570525927266189</c:v>
                </c:pt>
                <c:pt idx="31">
                  <c:v>39.308296825099013</c:v>
                </c:pt>
                <c:pt idx="32">
                  <c:v>39.34259486487241</c:v>
                </c:pt>
                <c:pt idx="33">
                  <c:v>39.317322476475702</c:v>
                </c:pt>
                <c:pt idx="34">
                  <c:v>39.22202423086167</c:v>
                </c:pt>
                <c:pt idx="35">
                  <c:v>38.901163626112385</c:v>
                </c:pt>
                <c:pt idx="36">
                  <c:v>39.221488966140591</c:v>
                </c:pt>
                <c:pt idx="37">
                  <c:v>39.36332269078089</c:v>
                </c:pt>
                <c:pt idx="38">
                  <c:v>39.58797172595623</c:v>
                </c:pt>
                <c:pt idx="39">
                  <c:v>39.869175302111593</c:v>
                </c:pt>
                <c:pt idx="40">
                  <c:v>39.809440459269346</c:v>
                </c:pt>
                <c:pt idx="41">
                  <c:v>39.594432135540309</c:v>
                </c:pt>
                <c:pt idx="42">
                  <c:v>39.918061024636827</c:v>
                </c:pt>
                <c:pt idx="43">
                  <c:v>39.882030605584532</c:v>
                </c:pt>
                <c:pt idx="44">
                  <c:v>39.968166468380346</c:v>
                </c:pt>
                <c:pt idx="45">
                  <c:v>39.928715723047254</c:v>
                </c:pt>
                <c:pt idx="46">
                  <c:v>39.59529379613695</c:v>
                </c:pt>
                <c:pt idx="47">
                  <c:v>39.493847392332718</c:v>
                </c:pt>
                <c:pt idx="48">
                  <c:v>39.743172276694104</c:v>
                </c:pt>
                <c:pt idx="49">
                  <c:v>39.772469450108922</c:v>
                </c:pt>
                <c:pt idx="50">
                  <c:v>39.758851220862326</c:v>
                </c:pt>
                <c:pt idx="51">
                  <c:v>39.554832588520334</c:v>
                </c:pt>
                <c:pt idx="52">
                  <c:v>39.479575819145921</c:v>
                </c:pt>
                <c:pt idx="53">
                  <c:v>39.670351104466668</c:v>
                </c:pt>
                <c:pt idx="54">
                  <c:v>39.744070555420798</c:v>
                </c:pt>
                <c:pt idx="55">
                  <c:v>39.792572648565752</c:v>
                </c:pt>
                <c:pt idx="56">
                  <c:v>39.462281156969105</c:v>
                </c:pt>
                <c:pt idx="57">
                  <c:v>39.518135077484679</c:v>
                </c:pt>
                <c:pt idx="58">
                  <c:v>39.54181745500965</c:v>
                </c:pt>
                <c:pt idx="59">
                  <c:v>39.939436502628688</c:v>
                </c:pt>
                <c:pt idx="60">
                  <c:v>39.668790353708275</c:v>
                </c:pt>
                <c:pt idx="61">
                  <c:v>39.508308689778339</c:v>
                </c:pt>
                <c:pt idx="62">
                  <c:v>39.573359710186502</c:v>
                </c:pt>
                <c:pt idx="63">
                  <c:v>39.863964417978714</c:v>
                </c:pt>
                <c:pt idx="64">
                  <c:v>39.520823100117134</c:v>
                </c:pt>
                <c:pt idx="65">
                  <c:v>39.46638403635604</c:v>
                </c:pt>
                <c:pt idx="66">
                  <c:v>39.02832330481705</c:v>
                </c:pt>
                <c:pt idx="67">
                  <c:v>39.000337025559581</c:v>
                </c:pt>
                <c:pt idx="68">
                  <c:v>39.301234196021973</c:v>
                </c:pt>
                <c:pt idx="69">
                  <c:v>38.696255841043616</c:v>
                </c:pt>
                <c:pt idx="70">
                  <c:v>38.804947149734922</c:v>
                </c:pt>
                <c:pt idx="71">
                  <c:v>38.884635718075643</c:v>
                </c:pt>
                <c:pt idx="72">
                  <c:v>38.641125393591857</c:v>
                </c:pt>
                <c:pt idx="73">
                  <c:v>38.357637757356073</c:v>
                </c:pt>
                <c:pt idx="74">
                  <c:v>38.281888693685652</c:v>
                </c:pt>
                <c:pt idx="75">
                  <c:v>38.29236835001857</c:v>
                </c:pt>
                <c:pt idx="76">
                  <c:v>38.623215430865649</c:v>
                </c:pt>
                <c:pt idx="77">
                  <c:v>38.383271888169816</c:v>
                </c:pt>
                <c:pt idx="78">
                  <c:v>38.603189225734205</c:v>
                </c:pt>
                <c:pt idx="79">
                  <c:v>38.540227383886659</c:v>
                </c:pt>
                <c:pt idx="80">
                  <c:v>38.520221943593867</c:v>
                </c:pt>
                <c:pt idx="81">
                  <c:v>38.423135509428789</c:v>
                </c:pt>
                <c:pt idx="82">
                  <c:v>38.413468084342888</c:v>
                </c:pt>
                <c:pt idx="83">
                  <c:v>38.676170787045599</c:v>
                </c:pt>
                <c:pt idx="84">
                  <c:v>38.502675309745037</c:v>
                </c:pt>
                <c:pt idx="85">
                  <c:v>38.338044320296525</c:v>
                </c:pt>
                <c:pt idx="86">
                  <c:v>38.694761945636209</c:v>
                </c:pt>
                <c:pt idx="87">
                  <c:v>39.193907196077831</c:v>
                </c:pt>
                <c:pt idx="88">
                  <c:v>39.434446226939436</c:v>
                </c:pt>
                <c:pt idx="89">
                  <c:v>39.193435237928448</c:v>
                </c:pt>
                <c:pt idx="90">
                  <c:v>39.195935237928445</c:v>
                </c:pt>
                <c:pt idx="91">
                  <c:v>39.621626373625233</c:v>
                </c:pt>
                <c:pt idx="92">
                  <c:v>39.586998288814677</c:v>
                </c:pt>
                <c:pt idx="93">
                  <c:v>39.112223483183961</c:v>
                </c:pt>
                <c:pt idx="94">
                  <c:v>38.927864364042229</c:v>
                </c:pt>
                <c:pt idx="95">
                  <c:v>38.725339402444696</c:v>
                </c:pt>
                <c:pt idx="96">
                  <c:v>38.831033983725483</c:v>
                </c:pt>
                <c:pt idx="97">
                  <c:v>38.796807793249286</c:v>
                </c:pt>
                <c:pt idx="98">
                  <c:v>38.896401458886203</c:v>
                </c:pt>
                <c:pt idx="99">
                  <c:v>38.819700778614099</c:v>
                </c:pt>
                <c:pt idx="100">
                  <c:v>38.962149924735215</c:v>
                </c:pt>
                <c:pt idx="101">
                  <c:v>38.41488706101665</c:v>
                </c:pt>
                <c:pt idx="102">
                  <c:v>38.683051661567617</c:v>
                </c:pt>
                <c:pt idx="103">
                  <c:v>38.536875877279307</c:v>
                </c:pt>
                <c:pt idx="104">
                  <c:v>38.425629484782917</c:v>
                </c:pt>
                <c:pt idx="105">
                  <c:v>37.979443044104947</c:v>
                </c:pt>
                <c:pt idx="106">
                  <c:v>38.169238962472299</c:v>
                </c:pt>
                <c:pt idx="107">
                  <c:v>38.164061182858426</c:v>
                </c:pt>
                <c:pt idx="108">
                  <c:v>38.410767460306104</c:v>
                </c:pt>
                <c:pt idx="109">
                  <c:v>38.617555574485898</c:v>
                </c:pt>
                <c:pt idx="110">
                  <c:v>38.304569405359381</c:v>
                </c:pt>
                <c:pt idx="111">
                  <c:v>38.022571342539401</c:v>
                </c:pt>
                <c:pt idx="112">
                  <c:v>37.816309746992097</c:v>
                </c:pt>
                <c:pt idx="113">
                  <c:v>37.477024032706389</c:v>
                </c:pt>
                <c:pt idx="114">
                  <c:v>37.487027706843797</c:v>
                </c:pt>
                <c:pt idx="115">
                  <c:v>37.555794343933421</c:v>
                </c:pt>
                <c:pt idx="116">
                  <c:v>37.192923962135829</c:v>
                </c:pt>
                <c:pt idx="117">
                  <c:v>37.526962762841308</c:v>
                </c:pt>
                <c:pt idx="118">
                  <c:v>37.845349557702193</c:v>
                </c:pt>
                <c:pt idx="119">
                  <c:v>38.020647214275854</c:v>
                </c:pt>
                <c:pt idx="120">
                  <c:v>38.167903943054306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3-464F-B463-49BE0BA57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Data'!$F$4</c:f>
              <c:strCache>
                <c:ptCount val="1"/>
                <c:pt idx="0">
                  <c:v>Average Proposer Age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Data'!$F$5:$F$125</c:f>
              <c:numCache>
                <c:formatCode>#,##0</c:formatCode>
                <c:ptCount val="121"/>
                <c:pt idx="0">
                  <c:v>41.687500000000007</c:v>
                </c:pt>
                <c:pt idx="1">
                  <c:v>45.264705882352942</c:v>
                </c:pt>
                <c:pt idx="2">
                  <c:v>46.366666666666667</c:v>
                </c:pt>
                <c:pt idx="3">
                  <c:v>49.96153846153846</c:v>
                </c:pt>
                <c:pt idx="4">
                  <c:v>48.875</c:v>
                </c:pt>
                <c:pt idx="5">
                  <c:v>42.428571428571423</c:v>
                </c:pt>
                <c:pt idx="6">
                  <c:v>45.642857142857146</c:v>
                </c:pt>
                <c:pt idx="7">
                  <c:v>40.900000000000006</c:v>
                </c:pt>
                <c:pt idx="8">
                  <c:v>42.071428571428569</c:v>
                </c:pt>
                <c:pt idx="9">
                  <c:v>37.652173913043477</c:v>
                </c:pt>
                <c:pt idx="10">
                  <c:v>42.857142857142861</c:v>
                </c:pt>
                <c:pt idx="11">
                  <c:v>45.9</c:v>
                </c:pt>
                <c:pt idx="12">
                  <c:v>42.964285714285715</c:v>
                </c:pt>
                <c:pt idx="13">
                  <c:v>40.857142857142861</c:v>
                </c:pt>
                <c:pt idx="14">
                  <c:v>43.82432432432438</c:v>
                </c:pt>
                <c:pt idx="15">
                  <c:v>42.392857142857146</c:v>
                </c:pt>
                <c:pt idx="16">
                  <c:v>44.575757575757571</c:v>
                </c:pt>
                <c:pt idx="17">
                  <c:v>42.030303030303031</c:v>
                </c:pt>
                <c:pt idx="18">
                  <c:v>42.125</c:v>
                </c:pt>
                <c:pt idx="19">
                  <c:v>45</c:v>
                </c:pt>
                <c:pt idx="20">
                  <c:v>43.035714285714278</c:v>
                </c:pt>
                <c:pt idx="21">
                  <c:v>45.684210526315788</c:v>
                </c:pt>
                <c:pt idx="22">
                  <c:v>39.299999999999997</c:v>
                </c:pt>
                <c:pt idx="23">
                  <c:v>40.277777777777779</c:v>
                </c:pt>
                <c:pt idx="24">
                  <c:v>46.032258064516128</c:v>
                </c:pt>
                <c:pt idx="25">
                  <c:v>38.879999999999995</c:v>
                </c:pt>
                <c:pt idx="26">
                  <c:v>43.750000000000007</c:v>
                </c:pt>
                <c:pt idx="27">
                  <c:v>42.851851851851855</c:v>
                </c:pt>
                <c:pt idx="28">
                  <c:v>44.833333333333329</c:v>
                </c:pt>
                <c:pt idx="29">
                  <c:v>40.06666666666667</c:v>
                </c:pt>
                <c:pt idx="30">
                  <c:v>40.909090909090907</c:v>
                </c:pt>
                <c:pt idx="31">
                  <c:v>38.107142857142854</c:v>
                </c:pt>
                <c:pt idx="32">
                  <c:v>43.678571428571423</c:v>
                </c:pt>
                <c:pt idx="33">
                  <c:v>41.3</c:v>
                </c:pt>
                <c:pt idx="34">
                  <c:v>47.551724137931039</c:v>
                </c:pt>
                <c:pt idx="35">
                  <c:v>40.178571428571431</c:v>
                </c:pt>
                <c:pt idx="36">
                  <c:v>43.03125</c:v>
                </c:pt>
                <c:pt idx="37">
                  <c:v>43.125</c:v>
                </c:pt>
                <c:pt idx="38">
                  <c:v>42.358974358974358</c:v>
                </c:pt>
                <c:pt idx="39">
                  <c:v>46.964285714285715</c:v>
                </c:pt>
                <c:pt idx="40">
                  <c:v>43.083333333333336</c:v>
                </c:pt>
                <c:pt idx="41">
                  <c:v>38.148148148148152</c:v>
                </c:pt>
                <c:pt idx="42">
                  <c:v>41.18181818181818</c:v>
                </c:pt>
                <c:pt idx="43">
                  <c:v>46.916666666666664</c:v>
                </c:pt>
                <c:pt idx="44">
                  <c:v>41.945945945945944</c:v>
                </c:pt>
                <c:pt idx="45">
                  <c:v>40.936170212765958</c:v>
                </c:pt>
                <c:pt idx="46">
                  <c:v>43.666666666666664</c:v>
                </c:pt>
                <c:pt idx="47">
                  <c:v>42.89473684210526</c:v>
                </c:pt>
                <c:pt idx="48">
                  <c:v>40.88461538461538</c:v>
                </c:pt>
                <c:pt idx="49">
                  <c:v>45.285714285714285</c:v>
                </c:pt>
                <c:pt idx="50">
                  <c:v>47.400000000000006</c:v>
                </c:pt>
                <c:pt idx="51">
                  <c:v>43.633333333333333</c:v>
                </c:pt>
                <c:pt idx="52">
                  <c:v>44.05263157894737</c:v>
                </c:pt>
                <c:pt idx="53">
                  <c:v>45.96153846153846</c:v>
                </c:pt>
                <c:pt idx="54">
                  <c:v>40.000000000000007</c:v>
                </c:pt>
                <c:pt idx="55">
                  <c:v>39.884615384615387</c:v>
                </c:pt>
                <c:pt idx="56">
                  <c:v>36.166666666666664</c:v>
                </c:pt>
                <c:pt idx="57">
                  <c:v>41.222222222222221</c:v>
                </c:pt>
                <c:pt idx="58">
                  <c:v>47.4375</c:v>
                </c:pt>
                <c:pt idx="59">
                  <c:v>46.222222222222221</c:v>
                </c:pt>
                <c:pt idx="60">
                  <c:v>37.913043478260867</c:v>
                </c:pt>
                <c:pt idx="61">
                  <c:v>40.25</c:v>
                </c:pt>
                <c:pt idx="62">
                  <c:v>42.750000000000007</c:v>
                </c:pt>
                <c:pt idx="63">
                  <c:v>43.843750000000007</c:v>
                </c:pt>
                <c:pt idx="64">
                  <c:v>42.272727272727273</c:v>
                </c:pt>
                <c:pt idx="65">
                  <c:v>43.714285714285715</c:v>
                </c:pt>
                <c:pt idx="66">
                  <c:v>46.956521739130437</c:v>
                </c:pt>
                <c:pt idx="67">
                  <c:v>36.521739130434781</c:v>
                </c:pt>
                <c:pt idx="68">
                  <c:v>41.500000000000007</c:v>
                </c:pt>
                <c:pt idx="69">
                  <c:v>39</c:v>
                </c:pt>
                <c:pt idx="70">
                  <c:v>45.125000000000007</c:v>
                </c:pt>
                <c:pt idx="71">
                  <c:v>38.769230769230766</c:v>
                </c:pt>
                <c:pt idx="72">
                  <c:v>41.944444444444443</c:v>
                </c:pt>
                <c:pt idx="73">
                  <c:v>37.478260869565219</c:v>
                </c:pt>
                <c:pt idx="74">
                  <c:v>39.866666666666667</c:v>
                </c:pt>
                <c:pt idx="75">
                  <c:v>43.234042553191486</c:v>
                </c:pt>
                <c:pt idx="76">
                  <c:v>41.066666666666663</c:v>
                </c:pt>
                <c:pt idx="77">
                  <c:v>39.67647058823529</c:v>
                </c:pt>
                <c:pt idx="78">
                  <c:v>41.054054054054056</c:v>
                </c:pt>
                <c:pt idx="79">
                  <c:v>37.299999999999997</c:v>
                </c:pt>
                <c:pt idx="80">
                  <c:v>43.16</c:v>
                </c:pt>
                <c:pt idx="81">
                  <c:v>41.677419354838705</c:v>
                </c:pt>
                <c:pt idx="82">
                  <c:v>43.363636363636367</c:v>
                </c:pt>
                <c:pt idx="83">
                  <c:v>41.863636363636367</c:v>
                </c:pt>
                <c:pt idx="84">
                  <c:v>43.916666666666664</c:v>
                </c:pt>
                <c:pt idx="85">
                  <c:v>41.692307692307693</c:v>
                </c:pt>
                <c:pt idx="86">
                  <c:v>37.370370370370374</c:v>
                </c:pt>
                <c:pt idx="87">
                  <c:v>43.727272727272727</c:v>
                </c:pt>
                <c:pt idx="88">
                  <c:v>38.333333333333329</c:v>
                </c:pt>
                <c:pt idx="89">
                  <c:v>38.36</c:v>
                </c:pt>
                <c:pt idx="90">
                  <c:v>43.269230769230766</c:v>
                </c:pt>
                <c:pt idx="91">
                  <c:v>46.350000000000009</c:v>
                </c:pt>
                <c:pt idx="92">
                  <c:v>45.375</c:v>
                </c:pt>
                <c:pt idx="93">
                  <c:v>34.611111111111114</c:v>
                </c:pt>
                <c:pt idx="94">
                  <c:v>42.150000000000006</c:v>
                </c:pt>
                <c:pt idx="95">
                  <c:v>41.13636363636364</c:v>
                </c:pt>
                <c:pt idx="96">
                  <c:v>41.566666666666663</c:v>
                </c:pt>
                <c:pt idx="97">
                  <c:v>44.722222222222221</c:v>
                </c:pt>
                <c:pt idx="98">
                  <c:v>43.72</c:v>
                </c:pt>
                <c:pt idx="99">
                  <c:v>38.962962962962969</c:v>
                </c:pt>
                <c:pt idx="100">
                  <c:v>37.357142857142861</c:v>
                </c:pt>
                <c:pt idx="101">
                  <c:v>36.315789473684205</c:v>
                </c:pt>
                <c:pt idx="102">
                  <c:v>41.807692307692307</c:v>
                </c:pt>
                <c:pt idx="103">
                  <c:v>37.941176470588239</c:v>
                </c:pt>
                <c:pt idx="104">
                  <c:v>45.777777777777771</c:v>
                </c:pt>
                <c:pt idx="105">
                  <c:v>38.999999999999993</c:v>
                </c:pt>
                <c:pt idx="106">
                  <c:v>43.512195121951216</c:v>
                </c:pt>
                <c:pt idx="107">
                  <c:v>41.157894736842103</c:v>
                </c:pt>
                <c:pt idx="108">
                  <c:v>38.764705882352942</c:v>
                </c:pt>
                <c:pt idx="109">
                  <c:v>44.85</c:v>
                </c:pt>
                <c:pt idx="110">
                  <c:v>36.545454545454547</c:v>
                </c:pt>
                <c:pt idx="111">
                  <c:v>40.538461538461533</c:v>
                </c:pt>
                <c:pt idx="112">
                  <c:v>41.333333333333336</c:v>
                </c:pt>
                <c:pt idx="113">
                  <c:v>38.259259259259267</c:v>
                </c:pt>
                <c:pt idx="114">
                  <c:v>43.428571428571431</c:v>
                </c:pt>
                <c:pt idx="115">
                  <c:v>38.61904761904762</c:v>
                </c:pt>
                <c:pt idx="116">
                  <c:v>40.103448275862071</c:v>
                </c:pt>
                <c:pt idx="117">
                  <c:v>40.827586206896555</c:v>
                </c:pt>
                <c:pt idx="118">
                  <c:v>42.65</c:v>
                </c:pt>
                <c:pt idx="119">
                  <c:v>39.363636363636367</c:v>
                </c:pt>
                <c:pt idx="120">
                  <c:v>39.827586206896555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5-48CE-B06B-6584DD9C383C}"/>
            </c:ext>
          </c:extLst>
        </c:ser>
        <c:ser>
          <c:idx val="2"/>
          <c:order val="1"/>
          <c:tx>
            <c:strRef>
              <c:f>'Averages Graph Data'!$G$4</c:f>
              <c:strCache>
                <c:ptCount val="1"/>
                <c:pt idx="0">
                  <c:v>Average Proposer Age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Data'!$G$5:$G$125</c:f>
              <c:numCache>
                <c:formatCode>#,##0</c:formatCode>
                <c:ptCount val="121"/>
                <c:pt idx="6">
                  <c:v>45.746691368855238</c:v>
                </c:pt>
                <c:pt idx="7">
                  <c:v>45.634191368855227</c:v>
                </c:pt>
                <c:pt idx="8">
                  <c:v>45.178008895866029</c:v>
                </c:pt>
                <c:pt idx="9">
                  <c:v>43.933081359634159</c:v>
                </c:pt>
                <c:pt idx="10">
                  <c:v>42.918167701863354</c:v>
                </c:pt>
                <c:pt idx="11">
                  <c:v>42.493167701863349</c:v>
                </c:pt>
                <c:pt idx="12">
                  <c:v>42.569698314108244</c:v>
                </c:pt>
                <c:pt idx="13">
                  <c:v>41.886024844720502</c:v>
                </c:pt>
                <c:pt idx="14">
                  <c:v>42.303785462481123</c:v>
                </c:pt>
                <c:pt idx="15">
                  <c:v>42.349703829828066</c:v>
                </c:pt>
                <c:pt idx="16">
                  <c:v>43.338787210215791</c:v>
                </c:pt>
                <c:pt idx="17">
                  <c:v>43.220667234952963</c:v>
                </c:pt>
                <c:pt idx="18">
                  <c:v>42.681381520667237</c:v>
                </c:pt>
                <c:pt idx="19">
                  <c:v>42.972197847197855</c:v>
                </c:pt>
                <c:pt idx="20">
                  <c:v>43.283422336993773</c:v>
                </c:pt>
                <c:pt idx="21">
                  <c:v>43.549120365849681</c:v>
                </c:pt>
                <c:pt idx="22">
                  <c:v>43.107283631155816</c:v>
                </c:pt>
                <c:pt idx="23">
                  <c:v>42.493286517158694</c:v>
                </c:pt>
                <c:pt idx="24">
                  <c:v>43.064994379189137</c:v>
                </c:pt>
                <c:pt idx="25">
                  <c:v>42.601422950617703</c:v>
                </c:pt>
                <c:pt idx="26">
                  <c:v>42.422851522046287</c:v>
                </c:pt>
                <c:pt idx="27">
                  <c:v>42.396585460065936</c:v>
                </c:pt>
                <c:pt idx="28">
                  <c:v>42.275031575354156</c:v>
                </c:pt>
                <c:pt idx="29">
                  <c:v>42.384555384877963</c:v>
                </c:pt>
                <c:pt idx="30">
                  <c:v>42.47474297506556</c:v>
                </c:pt>
                <c:pt idx="31">
                  <c:v>41.342583659726515</c:v>
                </c:pt>
                <c:pt idx="32">
                  <c:v>42.028093863808145</c:v>
                </c:pt>
                <c:pt idx="33">
                  <c:v>41.678093863808151</c:v>
                </c:pt>
                <c:pt idx="34">
                  <c:v>42.349504190390896</c:v>
                </c:pt>
                <c:pt idx="35">
                  <c:v>41.684538203996333</c:v>
                </c:pt>
                <c:pt idx="36">
                  <c:v>42.108050108758235</c:v>
                </c:pt>
                <c:pt idx="37">
                  <c:v>42.424608550316677</c:v>
                </c:pt>
                <c:pt idx="38">
                  <c:v>43.032013050578321</c:v>
                </c:pt>
                <c:pt idx="39">
                  <c:v>43.501400805680362</c:v>
                </c:pt>
                <c:pt idx="40">
                  <c:v>43.756162710442261</c:v>
                </c:pt>
                <c:pt idx="41">
                  <c:v>42.41279471190186</c:v>
                </c:pt>
                <c:pt idx="42">
                  <c:v>42.556115676651395</c:v>
                </c:pt>
                <c:pt idx="43">
                  <c:v>43.11117520046092</c:v>
                </c:pt>
                <c:pt idx="44">
                  <c:v>42.942738907024626</c:v>
                </c:pt>
                <c:pt idx="45">
                  <c:v>42.739481171851992</c:v>
                </c:pt>
                <c:pt idx="46">
                  <c:v>42.268392736477843</c:v>
                </c:pt>
                <c:pt idx="47">
                  <c:v>42.241450380588113</c:v>
                </c:pt>
                <c:pt idx="48">
                  <c:v>42.632374271511999</c:v>
                </c:pt>
                <c:pt idx="49">
                  <c:v>43.218645143497163</c:v>
                </c:pt>
                <c:pt idx="50">
                  <c:v>43.287692762544786</c:v>
                </c:pt>
                <c:pt idx="51">
                  <c:v>43.52874810360013</c:v>
                </c:pt>
                <c:pt idx="52">
                  <c:v>43.973956870197476</c:v>
                </c:pt>
                <c:pt idx="53">
                  <c:v>44.301795698036294</c:v>
                </c:pt>
                <c:pt idx="54">
                  <c:v>43.888261863449834</c:v>
                </c:pt>
                <c:pt idx="55">
                  <c:v>43.745404720592695</c:v>
                </c:pt>
                <c:pt idx="56">
                  <c:v>42.442683632157312</c:v>
                </c:pt>
                <c:pt idx="57">
                  <c:v>41.560143949617625</c:v>
                </c:pt>
                <c:pt idx="58">
                  <c:v>42.103596330570021</c:v>
                </c:pt>
                <c:pt idx="59">
                  <c:v>42.413537851037852</c:v>
                </c:pt>
                <c:pt idx="60">
                  <c:v>41.263752853426766</c:v>
                </c:pt>
                <c:pt idx="61">
                  <c:v>41.299467139141051</c:v>
                </c:pt>
                <c:pt idx="62">
                  <c:v>41.708807798481715</c:v>
                </c:pt>
                <c:pt idx="63">
                  <c:v>42.805533988957905</c:v>
                </c:pt>
                <c:pt idx="64">
                  <c:v>42.955606139030053</c:v>
                </c:pt>
                <c:pt idx="65">
                  <c:v>42.423718383928012</c:v>
                </c:pt>
                <c:pt idx="66">
                  <c:v>42.528618314914901</c:v>
                </c:pt>
                <c:pt idx="67">
                  <c:v>42.329860550939735</c:v>
                </c:pt>
                <c:pt idx="68">
                  <c:v>42.508431979511172</c:v>
                </c:pt>
                <c:pt idx="69">
                  <c:v>41.972717693796888</c:v>
                </c:pt>
                <c:pt idx="70">
                  <c:v>42.155753408082603</c:v>
                </c:pt>
                <c:pt idx="71">
                  <c:v>41.655253907583095</c:v>
                </c:pt>
                <c:pt idx="72">
                  <c:v>41.402419440462914</c:v>
                </c:pt>
                <c:pt idx="73">
                  <c:v>40.048382173382166</c:v>
                </c:pt>
                <c:pt idx="74">
                  <c:v>40.526228964272441</c:v>
                </c:pt>
                <c:pt idx="75">
                  <c:v>40.773949329014087</c:v>
                </c:pt>
                <c:pt idx="76">
                  <c:v>41.069187424252178</c:v>
                </c:pt>
                <c:pt idx="77">
                  <c:v>40.290826079714364</c:v>
                </c:pt>
                <c:pt idx="78">
                  <c:v>40.617229406117694</c:v>
                </c:pt>
                <c:pt idx="79">
                  <c:v>39.953737342625629</c:v>
                </c:pt>
                <c:pt idx="80">
                  <c:v>40.765414361259168</c:v>
                </c:pt>
                <c:pt idx="81">
                  <c:v>41.02409331671231</c:v>
                </c:pt>
                <c:pt idx="82">
                  <c:v>41.042606718204432</c:v>
                </c:pt>
                <c:pt idx="83">
                  <c:v>41.156459532057262</c:v>
                </c:pt>
                <c:pt idx="84">
                  <c:v>41.762201828976025</c:v>
                </c:pt>
                <c:pt idx="85">
                  <c:v>41.853380920155118</c:v>
                </c:pt>
                <c:pt idx="86">
                  <c:v>41.863433830208024</c:v>
                </c:pt>
                <c:pt idx="87">
                  <c:v>41.944472791246987</c:v>
                </c:pt>
                <c:pt idx="88">
                  <c:v>41.466746216746223</c:v>
                </c:pt>
                <c:pt idx="89">
                  <c:v>40.751941021941022</c:v>
                </c:pt>
                <c:pt idx="90">
                  <c:v>40.952740222740225</c:v>
                </c:pt>
                <c:pt idx="91">
                  <c:v>41.300359270359273</c:v>
                </c:pt>
                <c:pt idx="92">
                  <c:v>41.826458171458171</c:v>
                </c:pt>
                <c:pt idx="93">
                  <c:v>41.432278277278279</c:v>
                </c:pt>
                <c:pt idx="94">
                  <c:v>41.206953601953607</c:v>
                </c:pt>
                <c:pt idx="95">
                  <c:v>41.607386502386497</c:v>
                </c:pt>
                <c:pt idx="96">
                  <c:v>42.065481740481744</c:v>
                </c:pt>
                <c:pt idx="97">
                  <c:v>42.27305194805195</c:v>
                </c:pt>
                <c:pt idx="98">
                  <c:v>41.897337662337655</c:v>
                </c:pt>
                <c:pt idx="99">
                  <c:v>40.981332371332371</c:v>
                </c:pt>
                <c:pt idx="100">
                  <c:v>41.373622620765481</c:v>
                </c:pt>
                <c:pt idx="101">
                  <c:v>40.540163974148932</c:v>
                </c:pt>
                <c:pt idx="102">
                  <c:v>40.636068070053035</c:v>
                </c:pt>
                <c:pt idx="103">
                  <c:v>40.118140899184688</c:v>
                </c:pt>
                <c:pt idx="104">
                  <c:v>40.268934549978333</c:v>
                </c:pt>
                <c:pt idx="105">
                  <c:v>39.594648835692617</c:v>
                </c:pt>
                <c:pt idx="106">
                  <c:v>40.244539144119514</c:v>
                </c:pt>
                <c:pt idx="107">
                  <c:v>40.787503698362265</c:v>
                </c:pt>
                <c:pt idx="108">
                  <c:v>41.13734889960066</c:v>
                </c:pt>
                <c:pt idx="109">
                  <c:v>41.571964284216044</c:v>
                </c:pt>
                <c:pt idx="110">
                  <c:v>41.372575437768369</c:v>
                </c:pt>
                <c:pt idx="111">
                  <c:v>40.624101689294619</c:v>
                </c:pt>
                <c:pt idx="112">
                  <c:v>40.957435022627955</c:v>
                </c:pt>
                <c:pt idx="113">
                  <c:v>40.207015613671963</c:v>
                </c:pt>
                <c:pt idx="114">
                  <c:v>40.531397998204724</c:v>
                </c:pt>
                <c:pt idx="115">
                  <c:v>40.510589674875391</c:v>
                </c:pt>
                <c:pt idx="116">
                  <c:v>39.832510857141401</c:v>
                </c:pt>
                <c:pt idx="117">
                  <c:v>40.444243951633112</c:v>
                </c:pt>
                <c:pt idx="118">
                  <c:v>40.745892303281458</c:v>
                </c:pt>
                <c:pt idx="119">
                  <c:v>40.464507021896182</c:v>
                </c:pt>
                <c:pt idx="120">
                  <c:v>40.688553728701514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5-48CE-B06B-6584DD9C3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Data'!$J$4</c:f>
              <c:strCache>
                <c:ptCount val="1"/>
                <c:pt idx="0">
                  <c:v>Average Proposer 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Data'!$J$5:$J$125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F-44A6-B440-312C722221DB}"/>
            </c:ext>
          </c:extLst>
        </c:ser>
        <c:ser>
          <c:idx val="2"/>
          <c:order val="1"/>
          <c:tx>
            <c:strRef>
              <c:f>'Averages Graph Data'!$K$4</c:f>
              <c:strCache>
                <c:ptCount val="1"/>
                <c:pt idx="0">
                  <c:v>Average Proposer Age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Data'!$K$5:$K$125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F-44A6-B440-312C72222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Data'!$N$4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Data'!$N$5:$N$125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6.3218390804597693E-2</c:v>
                </c:pt>
                <c:pt idx="2">
                  <c:v>6.5693430656934296E-2</c:v>
                </c:pt>
                <c:pt idx="3">
                  <c:v>6.1946902654867304E-2</c:v>
                </c:pt>
                <c:pt idx="4">
                  <c:v>4.1322314049586813E-2</c:v>
                </c:pt>
                <c:pt idx="5">
                  <c:v>3.1007751937984489E-2</c:v>
                </c:pt>
                <c:pt idx="6">
                  <c:v>4.0000000000000029E-2</c:v>
                </c:pt>
                <c:pt idx="7">
                  <c:v>3.3112582781456949E-2</c:v>
                </c:pt>
                <c:pt idx="8">
                  <c:v>2.5906735751295339E-2</c:v>
                </c:pt>
                <c:pt idx="9">
                  <c:v>8.6330935251798552E-2</c:v>
                </c:pt>
                <c:pt idx="10">
                  <c:v>7.5000000000000053E-2</c:v>
                </c:pt>
                <c:pt idx="11">
                  <c:v>5.4945054945054944E-2</c:v>
                </c:pt>
                <c:pt idx="12">
                  <c:v>6.0810810810810814E-2</c:v>
                </c:pt>
                <c:pt idx="13">
                  <c:v>5.7894736842105263E-2</c:v>
                </c:pt>
                <c:pt idx="14">
                  <c:v>5.5147058823529223E-2</c:v>
                </c:pt>
                <c:pt idx="15">
                  <c:v>4.2682926829268296E-2</c:v>
                </c:pt>
                <c:pt idx="16">
                  <c:v>5.8823529411764691E-2</c:v>
                </c:pt>
                <c:pt idx="17">
                  <c:v>4.4444444444444439E-2</c:v>
                </c:pt>
                <c:pt idx="18">
                  <c:v>8.0645161290322634E-2</c:v>
                </c:pt>
                <c:pt idx="19">
                  <c:v>6.3829787234042562E-2</c:v>
                </c:pt>
                <c:pt idx="20">
                  <c:v>6.1538461538461535E-2</c:v>
                </c:pt>
                <c:pt idx="21">
                  <c:v>5.3571428571428617E-2</c:v>
                </c:pt>
                <c:pt idx="22">
                  <c:v>4.0540540540540536E-2</c:v>
                </c:pt>
                <c:pt idx="23">
                  <c:v>4.2944785276073615E-2</c:v>
                </c:pt>
                <c:pt idx="24">
                  <c:v>7.843137254901969E-2</c:v>
                </c:pt>
                <c:pt idx="25">
                  <c:v>6.1224489795918366E-2</c:v>
                </c:pt>
                <c:pt idx="26">
                  <c:v>8.6614173228346525E-2</c:v>
                </c:pt>
                <c:pt idx="27">
                  <c:v>5.600000000000005E-2</c:v>
                </c:pt>
                <c:pt idx="28">
                  <c:v>7.2368421052631582E-2</c:v>
                </c:pt>
                <c:pt idx="29">
                  <c:v>8.2706766917293242E-2</c:v>
                </c:pt>
                <c:pt idx="30">
                  <c:v>6.1946902654867311E-2</c:v>
                </c:pt>
                <c:pt idx="31">
                  <c:v>6.3157894736842177E-2</c:v>
                </c:pt>
                <c:pt idx="32">
                  <c:v>4.0650406504065068E-2</c:v>
                </c:pt>
                <c:pt idx="33">
                  <c:v>8.0291970802919693E-2</c:v>
                </c:pt>
                <c:pt idx="34">
                  <c:v>0.12280701754385974</c:v>
                </c:pt>
                <c:pt idx="35">
                  <c:v>7.1942446043165464E-2</c:v>
                </c:pt>
                <c:pt idx="36">
                  <c:v>7.2289156626506021E-2</c:v>
                </c:pt>
                <c:pt idx="37">
                  <c:v>2.0408163265306124E-2</c:v>
                </c:pt>
                <c:pt idx="38">
                  <c:v>4.195804195804196E-2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0.10218978102189781</c:v>
                </c:pt>
                <c:pt idx="42">
                  <c:v>3.6363636363636397E-2</c:v>
                </c:pt>
                <c:pt idx="43">
                  <c:v>6.6326530612244902E-2</c:v>
                </c:pt>
                <c:pt idx="44">
                  <c:v>4.225352112676057E-2</c:v>
                </c:pt>
                <c:pt idx="45">
                  <c:v>4.9019607843137247E-2</c:v>
                </c:pt>
                <c:pt idx="46">
                  <c:v>7.3333333333333334E-2</c:v>
                </c:pt>
                <c:pt idx="47">
                  <c:v>6.7961165048543742E-2</c:v>
                </c:pt>
                <c:pt idx="48">
                  <c:v>5.1282051282051322E-2</c:v>
                </c:pt>
                <c:pt idx="49">
                  <c:v>7.3529411764705899E-2</c:v>
                </c:pt>
                <c:pt idx="50">
                  <c:v>8.2706766917293215E-2</c:v>
                </c:pt>
                <c:pt idx="51">
                  <c:v>8.2191780821917804E-2</c:v>
                </c:pt>
                <c:pt idx="52">
                  <c:v>8.8888888888888989E-2</c:v>
                </c:pt>
                <c:pt idx="53">
                  <c:v>4.1322314049586806E-2</c:v>
                </c:pt>
                <c:pt idx="54">
                  <c:v>0.12413793103448277</c:v>
                </c:pt>
                <c:pt idx="55">
                  <c:v>3.571428571428574E-2</c:v>
                </c:pt>
                <c:pt idx="56">
                  <c:v>0.12499999999999999</c:v>
                </c:pt>
                <c:pt idx="57">
                  <c:v>6.0150375939849621E-2</c:v>
                </c:pt>
                <c:pt idx="58">
                  <c:v>8.4745762711864389E-2</c:v>
                </c:pt>
                <c:pt idx="59">
                  <c:v>4.6296296296296328E-2</c:v>
                </c:pt>
                <c:pt idx="60">
                  <c:v>5.0847457627118682E-2</c:v>
                </c:pt>
                <c:pt idx="61">
                  <c:v>5.5555555555555608E-2</c:v>
                </c:pt>
                <c:pt idx="62">
                  <c:v>8.1967213114754162E-2</c:v>
                </c:pt>
                <c:pt idx="63">
                  <c:v>5.4545454545454598E-2</c:v>
                </c:pt>
                <c:pt idx="64">
                  <c:v>6.2992125984251982E-2</c:v>
                </c:pt>
                <c:pt idx="65">
                  <c:v>8.3333333333333398E-2</c:v>
                </c:pt>
                <c:pt idx="66">
                  <c:v>1.0869565217391316E-2</c:v>
                </c:pt>
                <c:pt idx="67">
                  <c:v>7.5000000000000067E-2</c:v>
                </c:pt>
                <c:pt idx="68">
                  <c:v>6.9565217391304418E-2</c:v>
                </c:pt>
                <c:pt idx="69">
                  <c:v>0.12121212121212122</c:v>
                </c:pt>
                <c:pt idx="70">
                  <c:v>5.9829059829059887E-2</c:v>
                </c:pt>
                <c:pt idx="71">
                  <c:v>0.10457516339869281</c:v>
                </c:pt>
                <c:pt idx="72">
                  <c:v>7.9646017699115126E-2</c:v>
                </c:pt>
                <c:pt idx="73">
                  <c:v>0.11320754716981143</c:v>
                </c:pt>
                <c:pt idx="74">
                  <c:v>4.4943820224719093E-2</c:v>
                </c:pt>
                <c:pt idx="75">
                  <c:v>7.9295154185021657E-2</c:v>
                </c:pt>
                <c:pt idx="76">
                  <c:v>7.2072072072072127E-2</c:v>
                </c:pt>
                <c:pt idx="77">
                  <c:v>7.3394495412844096E-2</c:v>
                </c:pt>
                <c:pt idx="78">
                  <c:v>6.993006993006993E-3</c:v>
                </c:pt>
                <c:pt idx="79">
                  <c:v>4.2253521126760556E-2</c:v>
                </c:pt>
                <c:pt idx="80">
                  <c:v>7.3394495412844096E-2</c:v>
                </c:pt>
                <c:pt idx="81">
                  <c:v>0.1212121212121212</c:v>
                </c:pt>
                <c:pt idx="82">
                  <c:v>9.2307692307692382E-2</c:v>
                </c:pt>
                <c:pt idx="83">
                  <c:v>5.0000000000000051E-2</c:v>
                </c:pt>
                <c:pt idx="84">
                  <c:v>4.91803278688525E-2</c:v>
                </c:pt>
                <c:pt idx="85">
                  <c:v>0.1094890510948905</c:v>
                </c:pt>
                <c:pt idx="86">
                  <c:v>4.1237113402061897E-2</c:v>
                </c:pt>
                <c:pt idx="87">
                  <c:v>3.2608695652173954E-2</c:v>
                </c:pt>
                <c:pt idx="88">
                  <c:v>9.6774193548387094E-2</c:v>
                </c:pt>
                <c:pt idx="89">
                  <c:v>8.0000000000000057E-2</c:v>
                </c:pt>
                <c:pt idx="90">
                  <c:v>8.3333333333333412E-2</c:v>
                </c:pt>
                <c:pt idx="91">
                  <c:v>4.5977011494252928E-2</c:v>
                </c:pt>
                <c:pt idx="92">
                  <c:v>8.3333333333333329E-2</c:v>
                </c:pt>
                <c:pt idx="93">
                  <c:v>4.6511627906976799E-2</c:v>
                </c:pt>
                <c:pt idx="94">
                  <c:v>7.7922077922078017E-2</c:v>
                </c:pt>
                <c:pt idx="95">
                  <c:v>6.2500000000000069E-2</c:v>
                </c:pt>
                <c:pt idx="96">
                  <c:v>8.6206896551724213E-2</c:v>
                </c:pt>
                <c:pt idx="97">
                  <c:v>5.2083333333333384E-2</c:v>
                </c:pt>
                <c:pt idx="98">
                  <c:v>8.4745762711864486E-2</c:v>
                </c:pt>
                <c:pt idx="99">
                  <c:v>7.1428571428571438E-2</c:v>
                </c:pt>
                <c:pt idx="100">
                  <c:v>0.10526315789473695</c:v>
                </c:pt>
                <c:pt idx="101">
                  <c:v>7.5949367088607694E-2</c:v>
                </c:pt>
                <c:pt idx="102">
                  <c:v>9.0909090909090981E-2</c:v>
                </c:pt>
                <c:pt idx="103">
                  <c:v>0.11578947368421066</c:v>
                </c:pt>
                <c:pt idx="104">
                  <c:v>7.0707070707070788E-2</c:v>
                </c:pt>
                <c:pt idx="105">
                  <c:v>0.10833333333333342</c:v>
                </c:pt>
                <c:pt idx="106">
                  <c:v>8.653846153846155E-2</c:v>
                </c:pt>
                <c:pt idx="107">
                  <c:v>3.2967032967033003E-2</c:v>
                </c:pt>
                <c:pt idx="108">
                  <c:v>7.7922077922078017E-2</c:v>
                </c:pt>
                <c:pt idx="109">
                  <c:v>0.13084112149532723</c:v>
                </c:pt>
                <c:pt idx="110">
                  <c:v>8.6419753086419873E-2</c:v>
                </c:pt>
                <c:pt idx="111">
                  <c:v>0.16438356164383583</c:v>
                </c:pt>
                <c:pt idx="112">
                  <c:v>5.1948051948052014E-2</c:v>
                </c:pt>
                <c:pt idx="113">
                  <c:v>0.12500000000000011</c:v>
                </c:pt>
                <c:pt idx="114">
                  <c:v>0.12765957446808526</c:v>
                </c:pt>
                <c:pt idx="115">
                  <c:v>5.4347826086956583E-2</c:v>
                </c:pt>
                <c:pt idx="116">
                  <c:v>5.8823529411764761E-2</c:v>
                </c:pt>
                <c:pt idx="117">
                  <c:v>5.7142857142857197E-2</c:v>
                </c:pt>
                <c:pt idx="118">
                  <c:v>7.6086956521739205E-2</c:v>
                </c:pt>
                <c:pt idx="119">
                  <c:v>8.7378640776699115E-2</c:v>
                </c:pt>
                <c:pt idx="120">
                  <c:v>0.10144927536231885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8-4223-8696-2C1E82796F08}"/>
            </c:ext>
          </c:extLst>
        </c:ser>
        <c:ser>
          <c:idx val="1"/>
          <c:order val="1"/>
          <c:tx>
            <c:strRef>
              <c:f>'Averages Graph Data'!$O$4</c:f>
              <c:strCache>
                <c:ptCount val="1"/>
                <c:pt idx="0">
                  <c:v>Average Proportion Under 25 - 7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Data'!$O$5:$O$125</c:f>
              <c:numCache>
                <c:formatCode>0.0%</c:formatCode>
                <c:ptCount val="121"/>
                <c:pt idx="6">
                  <c:v>4.7545488533371469E-2</c:v>
                </c:pt>
                <c:pt idx="7">
                  <c:v>4.804305326934679E-2</c:v>
                </c:pt>
                <c:pt idx="8">
                  <c:v>4.2712816833160742E-2</c:v>
                </c:pt>
                <c:pt idx="9">
                  <c:v>4.566103177528421E-2</c:v>
                </c:pt>
                <c:pt idx="10">
                  <c:v>4.7525759967446034E-2</c:v>
                </c:pt>
                <c:pt idx="11">
                  <c:v>4.9471865809655756E-2</c:v>
                </c:pt>
                <c:pt idx="12">
                  <c:v>5.3729445648630955E-2</c:v>
                </c:pt>
                <c:pt idx="13">
                  <c:v>5.6285836626074559E-2</c:v>
                </c:pt>
                <c:pt idx="14">
                  <c:v>5.9433618917799177E-2</c:v>
                </c:pt>
                <c:pt idx="15">
                  <c:v>6.1830217643223877E-2</c:v>
                </c:pt>
                <c:pt idx="16">
                  <c:v>5.7900588237504755E-2</c:v>
                </c:pt>
                <c:pt idx="17">
                  <c:v>5.3535508872425377E-2</c:v>
                </c:pt>
                <c:pt idx="18">
                  <c:v>5.7206952636035049E-2</c:v>
                </c:pt>
                <c:pt idx="19">
                  <c:v>5.7638234982211024E-2</c:v>
                </c:pt>
                <c:pt idx="20">
                  <c:v>5.8158767081690481E-2</c:v>
                </c:pt>
                <c:pt idx="21">
                  <c:v>5.7933677045676105E-2</c:v>
                </c:pt>
                <c:pt idx="22">
                  <c:v>5.7627621861572144E-2</c:v>
                </c:pt>
                <c:pt idx="23">
                  <c:v>5.5359229842187697E-2</c:v>
                </c:pt>
                <c:pt idx="24">
                  <c:v>6.0214505285698446E-2</c:v>
                </c:pt>
                <c:pt idx="25">
                  <c:v>5.7440123643640713E-2</c:v>
                </c:pt>
                <c:pt idx="26">
                  <c:v>6.0695035928541266E-2</c:v>
                </c:pt>
                <c:pt idx="27">
                  <c:v>5.9903827137332485E-2</c:v>
                </c:pt>
                <c:pt idx="28">
                  <c:v>6.2589111777504342E-2</c:v>
                </c:pt>
                <c:pt idx="29">
                  <c:v>6.8612858402754731E-2</c:v>
                </c:pt>
                <c:pt idx="30">
                  <c:v>7.1327446599725244E-2</c:v>
                </c:pt>
                <c:pt idx="31">
                  <c:v>6.9145521197985602E-2</c:v>
                </c:pt>
                <c:pt idx="32">
                  <c:v>6.6206366442006573E-2</c:v>
                </c:pt>
                <c:pt idx="33">
                  <c:v>6.5303194666945591E-2</c:v>
                </c:pt>
                <c:pt idx="34">
                  <c:v>7.4847054316068404E-2</c:v>
                </c:pt>
                <c:pt idx="35">
                  <c:v>7.478620074328754E-2</c:v>
                </c:pt>
                <c:pt idx="36">
                  <c:v>7.3297970701746498E-2</c:v>
                </c:pt>
                <c:pt idx="37">
                  <c:v>6.7363865074666338E-2</c:v>
                </c:pt>
                <c:pt idx="38">
                  <c:v>6.4335314677694877E-2</c:v>
                </c:pt>
                <c:pt idx="39">
                  <c:v>6.4065212308897099E-2</c:v>
                </c:pt>
                <c:pt idx="40">
                  <c:v>5.8263865005985668E-2</c:v>
                </c:pt>
                <c:pt idx="41">
                  <c:v>5.5318545502848239E-2</c:v>
                </c:pt>
                <c:pt idx="42">
                  <c:v>5.0235858405772653E-2</c:v>
                </c:pt>
                <c:pt idx="43">
                  <c:v>4.938405468944964E-2</c:v>
                </c:pt>
                <c:pt idx="44">
                  <c:v>5.2504820098228842E-2</c:v>
                </c:pt>
                <c:pt idx="45">
                  <c:v>5.3513615224671025E-2</c:v>
                </c:pt>
                <c:pt idx="46">
                  <c:v>5.8452707140507133E-2</c:v>
                </c:pt>
                <c:pt idx="47">
                  <c:v>6.2492510764222006E-2</c:v>
                </c:pt>
                <c:pt idx="48">
                  <c:v>5.5219977944243936E-2</c:v>
                </c:pt>
                <c:pt idx="49">
                  <c:v>6.0529374430111006E-2</c:v>
                </c:pt>
                <c:pt idx="50">
                  <c:v>6.2869408187975054E-2</c:v>
                </c:pt>
                <c:pt idx="51">
                  <c:v>6.8574873858711791E-2</c:v>
                </c:pt>
                <c:pt idx="52">
                  <c:v>7.4270485436676331E-2</c:v>
                </c:pt>
                <c:pt idx="53">
                  <c:v>6.9697482681855397E-2</c:v>
                </c:pt>
                <c:pt idx="54">
                  <c:v>7.7722734965560966E-2</c:v>
                </c:pt>
                <c:pt idx="55">
                  <c:v>7.5498768455880189E-2</c:v>
                </c:pt>
                <c:pt idx="56">
                  <c:v>8.2851709632350765E-2</c:v>
                </c:pt>
                <c:pt idx="57">
                  <c:v>7.9629368064144543E-2</c:v>
                </c:pt>
                <c:pt idx="58">
                  <c:v>7.9994222619851188E-2</c:v>
                </c:pt>
                <c:pt idx="59">
                  <c:v>7.3909566535195093E-2</c:v>
                </c:pt>
                <c:pt idx="60">
                  <c:v>7.5270301331985354E-2</c:v>
                </c:pt>
                <c:pt idx="61">
                  <c:v>6.5472819120710041E-2</c:v>
                </c:pt>
                <c:pt idx="62">
                  <c:v>7.2080380177919831E-2</c:v>
                </c:pt>
                <c:pt idx="63">
                  <c:v>6.2015445112984777E-2</c:v>
                </c:pt>
                <c:pt idx="64">
                  <c:v>6.2421409405042254E-2</c:v>
                </c:pt>
                <c:pt idx="65">
                  <c:v>6.2219633779537827E-2</c:v>
                </c:pt>
                <c:pt idx="66">
                  <c:v>5.7158672196837103E-2</c:v>
                </c:pt>
                <c:pt idx="67">
                  <c:v>6.0609035392963022E-2</c:v>
                </c:pt>
                <c:pt idx="68">
                  <c:v>6.2610415655212845E-2</c:v>
                </c:pt>
                <c:pt idx="69">
                  <c:v>6.8216831097693859E-2</c:v>
                </c:pt>
                <c:pt idx="70">
                  <c:v>6.8971631852494622E-2</c:v>
                </c:pt>
                <c:pt idx="71">
                  <c:v>7.4912065768843308E-2</c:v>
                </c:pt>
                <c:pt idx="72">
                  <c:v>7.4385306392526412E-2</c:v>
                </c:pt>
                <c:pt idx="73">
                  <c:v>8.9005018100015001E-2</c:v>
                </c:pt>
                <c:pt idx="74">
                  <c:v>8.4711278132117721E-2</c:v>
                </c:pt>
                <c:pt idx="75">
                  <c:v>8.6101269102648745E-2</c:v>
                </c:pt>
                <c:pt idx="76">
                  <c:v>7.908126208264174E-2</c:v>
                </c:pt>
                <c:pt idx="77">
                  <c:v>8.1019181451753769E-2</c:v>
                </c:pt>
                <c:pt idx="78">
                  <c:v>6.7078873393798644E-2</c:v>
                </c:pt>
                <c:pt idx="79">
                  <c:v>6.1737088169176564E-2</c:v>
                </c:pt>
                <c:pt idx="80">
                  <c:v>5.6049509346752659E-2</c:v>
                </c:pt>
                <c:pt idx="81">
                  <c:v>6.6944980916381541E-2</c:v>
                </c:pt>
                <c:pt idx="82">
                  <c:v>6.8803914933905932E-2</c:v>
                </c:pt>
                <c:pt idx="83">
                  <c:v>6.565076178075277E-2</c:v>
                </c:pt>
                <c:pt idx="84">
                  <c:v>6.219159498875397E-2</c:v>
                </c:pt>
                <c:pt idx="85">
                  <c:v>7.683388700330876E-2</c:v>
                </c:pt>
                <c:pt idx="86">
                  <c:v>7.6688685899780382E-2</c:v>
                </c:pt>
                <c:pt idx="87">
                  <c:v>7.0862143076827491E-2</c:v>
                </c:pt>
                <c:pt idx="88">
                  <c:v>6.7371010553436902E-2</c:v>
                </c:pt>
                <c:pt idx="89">
                  <c:v>6.5612768795195162E-2</c:v>
                </c:pt>
                <c:pt idx="90">
                  <c:v>7.037467355709992E-2</c:v>
                </c:pt>
                <c:pt idx="91">
                  <c:v>6.9917056932157121E-2</c:v>
                </c:pt>
                <c:pt idx="92">
                  <c:v>6.6180525823363243E-2</c:v>
                </c:pt>
                <c:pt idx="93">
                  <c:v>6.6934027895493936E-2</c:v>
                </c:pt>
                <c:pt idx="94">
                  <c:v>7.3407368219765942E-2</c:v>
                </c:pt>
                <c:pt idx="95">
                  <c:v>6.8511054855710657E-2</c:v>
                </c:pt>
                <c:pt idx="96">
                  <c:v>6.939775436309982E-2</c:v>
                </c:pt>
                <c:pt idx="97">
                  <c:v>6.4933468648814094E-2</c:v>
                </c:pt>
                <c:pt idx="98">
                  <c:v>7.0471861679901465E-2</c:v>
                </c:pt>
                <c:pt idx="99">
                  <c:v>6.8771181407792634E-2</c:v>
                </c:pt>
                <c:pt idx="100">
                  <c:v>7.7164257120329802E-2</c:v>
                </c:pt>
                <c:pt idx="101">
                  <c:v>7.6882441286976896E-2</c:v>
                </c:pt>
                <c:pt idx="102">
                  <c:v>8.0940882845418449E-2</c:v>
                </c:pt>
                <c:pt idx="103">
                  <c:v>8.5166965292916536E-2</c:v>
                </c:pt>
                <c:pt idx="104">
                  <c:v>8.782749920345044E-2</c:v>
                </c:pt>
                <c:pt idx="105">
                  <c:v>9.1197152149374558E-2</c:v>
                </c:pt>
                <c:pt idx="106">
                  <c:v>9.335570787935886E-2</c:v>
                </c:pt>
                <c:pt idx="107">
                  <c:v>8.3027690032543996E-2</c:v>
                </c:pt>
                <c:pt idx="108">
                  <c:v>8.3309505865896916E-2</c:v>
                </c:pt>
                <c:pt idx="109">
                  <c:v>8.9014081663930669E-2</c:v>
                </c:pt>
                <c:pt idx="110">
                  <c:v>8.4818407292817713E-2</c:v>
                </c:pt>
                <c:pt idx="111">
                  <c:v>9.8200763140926989E-2</c:v>
                </c:pt>
                <c:pt idx="112">
                  <c:v>9.0145722943029652E-2</c:v>
                </c:pt>
                <c:pt idx="113">
                  <c:v>9.5640228437535155E-2</c:v>
                </c:pt>
                <c:pt idx="114">
                  <c:v>0.1091677343662569</c:v>
                </c:pt>
                <c:pt idx="115">
                  <c:v>0.1057999841040967</c:v>
                </c:pt>
                <c:pt idx="116">
                  <c:v>9.5511756663587771E-2</c:v>
                </c:pt>
                <c:pt idx="117">
                  <c:v>9.1329342957364515E-2</c:v>
                </c:pt>
                <c:pt idx="118">
                  <c:v>7.8715542225636453E-2</c:v>
                </c:pt>
                <c:pt idx="119">
                  <c:v>8.3777054915443183E-2</c:v>
                </c:pt>
                <c:pt idx="120">
                  <c:v>8.0412665681488721E-2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8-4223-8696-2C1E82796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Data'!$X$4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Data'!$X$5:$X$125</c:f>
              <c:numCache>
                <c:formatCode>0.0%</c:formatCode>
                <c:ptCount val="121"/>
                <c:pt idx="0">
                  <c:v>4.9858928844964977E-2</c:v>
                </c:pt>
                <c:pt idx="1">
                  <c:v>0.10117339597563864</c:v>
                </c:pt>
                <c:pt idx="2">
                  <c:v>0.12753747666056767</c:v>
                </c:pt>
                <c:pt idx="3">
                  <c:v>7.6524228629647598E-2</c:v>
                </c:pt>
                <c:pt idx="4">
                  <c:v>6.2913365860605697E-2</c:v>
                </c:pt>
                <c:pt idx="5">
                  <c:v>4.8774114657685844E-2</c:v>
                </c:pt>
                <c:pt idx="6">
                  <c:v>5.9589204326503199E-2</c:v>
                </c:pt>
                <c:pt idx="7">
                  <c:v>6.9972928987768232E-2</c:v>
                </c:pt>
                <c:pt idx="8">
                  <c:v>4.0105505655715468E-2</c:v>
                </c:pt>
                <c:pt idx="9">
                  <c:v>0.1245486820089528</c:v>
                </c:pt>
                <c:pt idx="10">
                  <c:v>0.11506452693535424</c:v>
                </c:pt>
                <c:pt idx="11">
                  <c:v>7.4647894391154199E-2</c:v>
                </c:pt>
                <c:pt idx="12">
                  <c:v>9.3451527588207531E-2</c:v>
                </c:pt>
                <c:pt idx="13">
                  <c:v>8.7944262952753816E-2</c:v>
                </c:pt>
                <c:pt idx="14">
                  <c:v>7.9605572855139931E-2</c:v>
                </c:pt>
                <c:pt idx="15">
                  <c:v>7.0546568155781517E-2</c:v>
                </c:pt>
                <c:pt idx="16">
                  <c:v>9.2912096322613977E-2</c:v>
                </c:pt>
                <c:pt idx="17">
                  <c:v>5.5663939879058273E-2</c:v>
                </c:pt>
                <c:pt idx="18">
                  <c:v>0.1014073683614586</c:v>
                </c:pt>
                <c:pt idx="19">
                  <c:v>0.1072884424121216</c:v>
                </c:pt>
                <c:pt idx="20">
                  <c:v>0.11399943282637648</c:v>
                </c:pt>
                <c:pt idx="21">
                  <c:v>7.4311875248450787E-2</c:v>
                </c:pt>
                <c:pt idx="22">
                  <c:v>6.4208077768491092E-2</c:v>
                </c:pt>
                <c:pt idx="23">
                  <c:v>4.29105312027196E-2</c:v>
                </c:pt>
                <c:pt idx="24">
                  <c:v>9.7190274004119045E-2</c:v>
                </c:pt>
                <c:pt idx="25">
                  <c:v>0.11574640259158231</c:v>
                </c:pt>
                <c:pt idx="26">
                  <c:v>0.13596310335720019</c:v>
                </c:pt>
                <c:pt idx="27">
                  <c:v>7.0467009497236499E-2</c:v>
                </c:pt>
                <c:pt idx="28">
                  <c:v>0.12463942856861777</c:v>
                </c:pt>
                <c:pt idx="29">
                  <c:v>0.10774818203472339</c:v>
                </c:pt>
                <c:pt idx="30">
                  <c:v>0.10224671373934585</c:v>
                </c:pt>
                <c:pt idx="31">
                  <c:v>8.2431345682802665E-2</c:v>
                </c:pt>
                <c:pt idx="32">
                  <c:v>5.4969110835405052E-2</c:v>
                </c:pt>
                <c:pt idx="33">
                  <c:v>0.12879940977251444</c:v>
                </c:pt>
                <c:pt idx="34">
                  <c:v>0.16690587564242496</c:v>
                </c:pt>
                <c:pt idx="35">
                  <c:v>0.13133035673083834</c:v>
                </c:pt>
                <c:pt idx="36">
                  <c:v>0.10513057190747287</c:v>
                </c:pt>
                <c:pt idx="37">
                  <c:v>2.9344586537241389E-2</c:v>
                </c:pt>
                <c:pt idx="38">
                  <c:v>7.9760495386689861E-2</c:v>
                </c:pt>
                <c:pt idx="39">
                  <c:v>6.262301877684881E-2</c:v>
                </c:pt>
                <c:pt idx="40">
                  <c:v>6.7390719096265442E-2</c:v>
                </c:pt>
                <c:pt idx="41">
                  <c:v>0.13620445095455536</c:v>
                </c:pt>
                <c:pt idx="42">
                  <c:v>8.251819407566402E-2</c:v>
                </c:pt>
                <c:pt idx="43">
                  <c:v>9.744838254263688E-2</c:v>
                </c:pt>
                <c:pt idx="44">
                  <c:v>6.0066016665997202E-2</c:v>
                </c:pt>
                <c:pt idx="45">
                  <c:v>6.662709598809595E-2</c:v>
                </c:pt>
                <c:pt idx="46">
                  <c:v>8.495662725406887E-2</c:v>
                </c:pt>
                <c:pt idx="47">
                  <c:v>0.11076238094322595</c:v>
                </c:pt>
                <c:pt idx="48">
                  <c:v>4.7371932508291421E-2</c:v>
                </c:pt>
                <c:pt idx="49">
                  <c:v>0.13720782419276883</c:v>
                </c:pt>
                <c:pt idx="50">
                  <c:v>0.14605886353620678</c:v>
                </c:pt>
                <c:pt idx="51">
                  <c:v>0.11690195388118346</c:v>
                </c:pt>
                <c:pt idx="52">
                  <c:v>0.1754938467114622</c:v>
                </c:pt>
                <c:pt idx="53">
                  <c:v>5.8587937861689407E-2</c:v>
                </c:pt>
                <c:pt idx="54">
                  <c:v>0.20235922714712498</c:v>
                </c:pt>
                <c:pt idx="55">
                  <c:v>6.1180126053094933E-2</c:v>
                </c:pt>
                <c:pt idx="56">
                  <c:v>0.19550183631377063</c:v>
                </c:pt>
                <c:pt idx="57">
                  <c:v>8.359470705407307E-2</c:v>
                </c:pt>
                <c:pt idx="58">
                  <c:v>0.12102975302365515</c:v>
                </c:pt>
                <c:pt idx="59">
                  <c:v>7.4644695268254263E-2</c:v>
                </c:pt>
                <c:pt idx="60">
                  <c:v>5.4799620960470086E-2</c:v>
                </c:pt>
                <c:pt idx="61">
                  <c:v>6.9811007373246872E-2</c:v>
                </c:pt>
                <c:pt idx="62">
                  <c:v>0.12093904077334344</c:v>
                </c:pt>
                <c:pt idx="63">
                  <c:v>7.5960801553763752E-2</c:v>
                </c:pt>
                <c:pt idx="64">
                  <c:v>7.4489498163660628E-2</c:v>
                </c:pt>
                <c:pt idx="65">
                  <c:v>0.12739687751294099</c:v>
                </c:pt>
                <c:pt idx="66">
                  <c:v>2.7366387062501777E-2</c:v>
                </c:pt>
                <c:pt idx="67">
                  <c:v>0.13528263417347719</c:v>
                </c:pt>
                <c:pt idx="68">
                  <c:v>0.10148340950749432</c:v>
                </c:pt>
                <c:pt idx="69">
                  <c:v>0.14426992525818075</c:v>
                </c:pt>
                <c:pt idx="70">
                  <c:v>0.10831754600037019</c:v>
                </c:pt>
                <c:pt idx="71">
                  <c:v>0.16885296219447554</c:v>
                </c:pt>
                <c:pt idx="72">
                  <c:v>0.1301221667782749</c:v>
                </c:pt>
                <c:pt idx="73">
                  <c:v>0.18210925069866202</c:v>
                </c:pt>
                <c:pt idx="74">
                  <c:v>9.7289240776905844E-2</c:v>
                </c:pt>
                <c:pt idx="75">
                  <c:v>9.5402878452836515E-2</c:v>
                </c:pt>
                <c:pt idx="76">
                  <c:v>8.5608977618557611E-2</c:v>
                </c:pt>
                <c:pt idx="77">
                  <c:v>0.11269138304344349</c:v>
                </c:pt>
                <c:pt idx="78">
                  <c:v>1.4815831878661386E-2</c:v>
                </c:pt>
                <c:pt idx="79">
                  <c:v>5.2954485366209045E-2</c:v>
                </c:pt>
                <c:pt idx="80">
                  <c:v>8.118885501157648E-2</c:v>
                </c:pt>
                <c:pt idx="81">
                  <c:v>0.16695832648143669</c:v>
                </c:pt>
                <c:pt idx="82">
                  <c:v>0.10497123663737176</c:v>
                </c:pt>
                <c:pt idx="83">
                  <c:v>6.0048733143062132E-2</c:v>
                </c:pt>
                <c:pt idx="84">
                  <c:v>4.1586361064188511E-2</c:v>
                </c:pt>
                <c:pt idx="85">
                  <c:v>0.141516797586799</c:v>
                </c:pt>
                <c:pt idx="86">
                  <c:v>4.4198237684488363E-2</c:v>
                </c:pt>
                <c:pt idx="87">
                  <c:v>5.3607021050307055E-2</c:v>
                </c:pt>
                <c:pt idx="88">
                  <c:v>0.14375058071047658</c:v>
                </c:pt>
                <c:pt idx="89">
                  <c:v>0.11029575699041627</c:v>
                </c:pt>
                <c:pt idx="90">
                  <c:v>0.12920717662762643</c:v>
                </c:pt>
                <c:pt idx="91">
                  <c:v>5.5469036006140907E-2</c:v>
                </c:pt>
                <c:pt idx="92">
                  <c:v>0.11918045462690506</c:v>
                </c:pt>
                <c:pt idx="93">
                  <c:v>8.6189287781190976E-2</c:v>
                </c:pt>
                <c:pt idx="94">
                  <c:v>0.12138573900185279</c:v>
                </c:pt>
                <c:pt idx="95">
                  <c:v>5.9715718658209078E-2</c:v>
                </c:pt>
                <c:pt idx="96">
                  <c:v>0.14725387653345354</c:v>
                </c:pt>
                <c:pt idx="97">
                  <c:v>0.11119205315556059</c:v>
                </c:pt>
                <c:pt idx="98">
                  <c:v>0.11788217188233782</c:v>
                </c:pt>
                <c:pt idx="99">
                  <c:v>0.11452528911623269</c:v>
                </c:pt>
                <c:pt idx="100">
                  <c:v>0.19171337607661534</c:v>
                </c:pt>
                <c:pt idx="101">
                  <c:v>9.6010641742085442E-2</c:v>
                </c:pt>
                <c:pt idx="102">
                  <c:v>0.13603221239132002</c:v>
                </c:pt>
                <c:pt idx="103">
                  <c:v>0.1838634232755352</c:v>
                </c:pt>
                <c:pt idx="104">
                  <c:v>9.4387785862851778E-2</c:v>
                </c:pt>
                <c:pt idx="105">
                  <c:v>0.15912198451036605</c:v>
                </c:pt>
                <c:pt idx="106">
                  <c:v>0.10914935403521878</c:v>
                </c:pt>
                <c:pt idx="107">
                  <c:v>3.90580338490637E-2</c:v>
                </c:pt>
                <c:pt idx="108">
                  <c:v>7.8144121546254303E-2</c:v>
                </c:pt>
                <c:pt idx="109">
                  <c:v>0.19742844444283802</c:v>
                </c:pt>
                <c:pt idx="110">
                  <c:v>0.14244150552630319</c:v>
                </c:pt>
                <c:pt idx="111">
                  <c:v>0.23831541452417415</c:v>
                </c:pt>
                <c:pt idx="112">
                  <c:v>5.6042730806983132E-2</c:v>
                </c:pt>
                <c:pt idx="113">
                  <c:v>0.19958225415099137</c:v>
                </c:pt>
                <c:pt idx="114">
                  <c:v>0.21585494537265923</c:v>
                </c:pt>
                <c:pt idx="115">
                  <c:v>6.6510059593263046E-2</c:v>
                </c:pt>
                <c:pt idx="116">
                  <c:v>9.6031989278506466E-2</c:v>
                </c:pt>
                <c:pt idx="117">
                  <c:v>6.5030271051656999E-2</c:v>
                </c:pt>
                <c:pt idx="118">
                  <c:v>0.13245976886985161</c:v>
                </c:pt>
                <c:pt idx="119">
                  <c:v>0.10504581722803388</c:v>
                </c:pt>
                <c:pt idx="120">
                  <c:v>0.13598304056856095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ECB-BCB4-253871D76F00}"/>
            </c:ext>
          </c:extLst>
        </c:ser>
        <c:ser>
          <c:idx val="1"/>
          <c:order val="1"/>
          <c:tx>
            <c:strRef>
              <c:f>'Averages Graph Data'!$Y$4</c:f>
              <c:strCache>
                <c:ptCount val="1"/>
                <c:pt idx="0">
                  <c:v>Average Premium Proportion Under 25 - 7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Data'!$Y$5:$Y$125</c:f>
              <c:numCache>
                <c:formatCode>0.0%</c:formatCode>
                <c:ptCount val="121"/>
                <c:pt idx="6">
                  <c:v>7.5195816422230513E-2</c:v>
                </c:pt>
                <c:pt idx="7">
                  <c:v>7.8069245014059555E-2</c:v>
                </c:pt>
                <c:pt idx="8">
                  <c:v>6.9345260682641963E-2</c:v>
                </c:pt>
                <c:pt idx="9">
                  <c:v>6.8918290018125536E-2</c:v>
                </c:pt>
                <c:pt idx="10">
                  <c:v>7.4424046918940778E-2</c:v>
                </c:pt>
                <c:pt idx="11">
                  <c:v>7.6100408137590572E-2</c:v>
                </c:pt>
                <c:pt idx="12">
                  <c:v>8.2482895699093658E-2</c:v>
                </c:pt>
                <c:pt idx="13">
                  <c:v>8.6533618359986617E-2</c:v>
                </c:pt>
                <c:pt idx="14">
                  <c:v>8.7909710341039712E-2</c:v>
                </c:pt>
                <c:pt idx="15">
                  <c:v>9.2258433555334876E-2</c:v>
                </c:pt>
                <c:pt idx="16">
                  <c:v>8.7738921314429313E-2</c:v>
                </c:pt>
                <c:pt idx="17">
                  <c:v>7.9253123163529907E-2</c:v>
                </c:pt>
                <c:pt idx="18">
                  <c:v>8.3075905159287658E-2</c:v>
                </c:pt>
                <c:pt idx="19">
                  <c:v>8.5052607276989683E-2</c:v>
                </c:pt>
                <c:pt idx="20">
                  <c:v>8.8774774401792919E-2</c:v>
                </c:pt>
                <c:pt idx="21">
                  <c:v>8.8018531886551621E-2</c:v>
                </c:pt>
                <c:pt idx="22">
                  <c:v>8.711303325979583E-2</c:v>
                </c:pt>
                <c:pt idx="23">
                  <c:v>7.9969952528382349E-2</c:v>
                </c:pt>
                <c:pt idx="24">
                  <c:v>8.5902285974819609E-2</c:v>
                </c:pt>
                <c:pt idx="25">
                  <c:v>8.795071943626584E-2</c:v>
                </c:pt>
                <c:pt idx="26">
                  <c:v>9.2047099571277075E-2</c:v>
                </c:pt>
                <c:pt idx="27">
                  <c:v>8.58281819528285E-2</c:v>
                </c:pt>
                <c:pt idx="28">
                  <c:v>9.3017832427138056E-2</c:v>
                </c:pt>
                <c:pt idx="29">
                  <c:v>9.923784732231411E-2</c:v>
                </c:pt>
                <c:pt idx="30">
                  <c:v>0.10771444482754644</c:v>
                </c:pt>
                <c:pt idx="31">
                  <c:v>0.1056060264959298</c:v>
                </c:pt>
                <c:pt idx="32">
                  <c:v>9.6923556245047324E-2</c:v>
                </c:pt>
                <c:pt idx="33">
                  <c:v>9.5900171447235089E-2</c:v>
                </c:pt>
                <c:pt idx="34">
                  <c:v>0.10967715232511917</c:v>
                </c:pt>
                <c:pt idx="35">
                  <c:v>0.11063299920543639</c:v>
                </c:pt>
                <c:pt idx="36">
                  <c:v>0.11025905490154346</c:v>
                </c:pt>
                <c:pt idx="37">
                  <c:v>9.9844465301242816E-2</c:v>
                </c:pt>
                <c:pt idx="38">
                  <c:v>9.9462915258940993E-2</c:v>
                </c:pt>
                <c:pt idx="39">
                  <c:v>0.10055633067914724</c:v>
                </c:pt>
                <c:pt idx="40">
                  <c:v>9.1783660582540255E-2</c:v>
                </c:pt>
                <c:pt idx="41">
                  <c:v>8.7397742769987435E-2</c:v>
                </c:pt>
                <c:pt idx="42">
                  <c:v>8.0424576676391107E-2</c:v>
                </c:pt>
                <c:pt idx="43">
                  <c:v>7.9327121052843105E-2</c:v>
                </c:pt>
                <c:pt idx="44">
                  <c:v>8.3715896785522506E-2</c:v>
                </c:pt>
                <c:pt idx="45">
                  <c:v>8.1839696871437662E-2</c:v>
                </c:pt>
                <c:pt idx="46">
                  <c:v>8.503021236818338E-2</c:v>
                </c:pt>
                <c:pt idx="47">
                  <c:v>9.1226164060606324E-2</c:v>
                </c:pt>
                <c:pt idx="48">
                  <c:v>7.8535804282568608E-2</c:v>
                </c:pt>
                <c:pt idx="49">
                  <c:v>8.6348608585012157E-2</c:v>
                </c:pt>
                <c:pt idx="50">
                  <c:v>9.3292963012665001E-2</c:v>
                </c:pt>
                <c:pt idx="51">
                  <c:v>0.10141238261483447</c:v>
                </c:pt>
                <c:pt idx="52">
                  <c:v>0.11696477557531537</c:v>
                </c:pt>
                <c:pt idx="53">
                  <c:v>0.11319781994783258</c:v>
                </c:pt>
                <c:pt idx="54">
                  <c:v>0.12628308369124672</c:v>
                </c:pt>
                <c:pt idx="55">
                  <c:v>0.12825568276907579</c:v>
                </c:pt>
                <c:pt idx="56">
                  <c:v>0.13658339878636178</c:v>
                </c:pt>
                <c:pt idx="57">
                  <c:v>0.12765994786034268</c:v>
                </c:pt>
                <c:pt idx="58">
                  <c:v>0.12824963345212434</c:v>
                </c:pt>
                <c:pt idx="59">
                  <c:v>0.11384261181738033</c:v>
                </c:pt>
                <c:pt idx="60">
                  <c:v>0.11330142368863472</c:v>
                </c:pt>
                <c:pt idx="61">
                  <c:v>9.4365963720937862E-2</c:v>
                </c:pt>
                <c:pt idx="62">
                  <c:v>0.10290295153811622</c:v>
                </c:pt>
                <c:pt idx="63">
                  <c:v>8.5825660858115244E-2</c:v>
                </c:pt>
                <c:pt idx="64">
                  <c:v>8.4524916730913446E-2</c:v>
                </c:pt>
                <c:pt idx="65">
                  <c:v>8.5434505943668568E-2</c:v>
                </c:pt>
                <c:pt idx="66">
                  <c:v>7.8680461914275371E-2</c:v>
                </c:pt>
                <c:pt idx="67">
                  <c:v>9.0178035230419243E-2</c:v>
                </c:pt>
                <c:pt idx="68">
                  <c:v>9.4702664106740303E-2</c:v>
                </c:pt>
                <c:pt idx="69">
                  <c:v>9.8035647604574186E-2</c:v>
                </c:pt>
                <c:pt idx="70">
                  <c:v>0.1026580396683751</c:v>
                </c:pt>
                <c:pt idx="71">
                  <c:v>0.1161385345299201</c:v>
                </c:pt>
                <c:pt idx="72">
                  <c:v>0.11652786156782494</c:v>
                </c:pt>
                <c:pt idx="73">
                  <c:v>0.13863398494441928</c:v>
                </c:pt>
                <c:pt idx="74">
                  <c:v>0.13320635731633765</c:v>
                </c:pt>
                <c:pt idx="75">
                  <c:v>0.13233771002281511</c:v>
                </c:pt>
                <c:pt idx="76">
                  <c:v>0.12395757464572608</c:v>
                </c:pt>
                <c:pt idx="77">
                  <c:v>0.12458240850902226</c:v>
                </c:pt>
                <c:pt idx="78">
                  <c:v>0.10257710417819169</c:v>
                </c:pt>
                <c:pt idx="79">
                  <c:v>9.1553149690753705E-2</c:v>
                </c:pt>
                <c:pt idx="80">
                  <c:v>7.7135950306884346E-2</c:v>
                </c:pt>
                <c:pt idx="81">
                  <c:v>8.7088676836103024E-2</c:v>
                </c:pt>
                <c:pt idx="82">
                  <c:v>8.84555851481795E-2</c:v>
                </c:pt>
                <c:pt idx="83">
                  <c:v>8.4804121651680137E-2</c:v>
                </c:pt>
                <c:pt idx="84">
                  <c:v>7.464626136892942E-2</c:v>
                </c:pt>
                <c:pt idx="85">
                  <c:v>9.2746399327234816E-2</c:v>
                </c:pt>
                <c:pt idx="86">
                  <c:v>9.1495506801274704E-2</c:v>
                </c:pt>
                <c:pt idx="87">
                  <c:v>8.7555244806807639E-2</c:v>
                </c:pt>
                <c:pt idx="88">
                  <c:v>8.4239852553813346E-2</c:v>
                </c:pt>
                <c:pt idx="89">
                  <c:v>8.5000498318533985E-2</c:v>
                </c:pt>
                <c:pt idx="90">
                  <c:v>9.4880275959186022E-2</c:v>
                </c:pt>
                <c:pt idx="91">
                  <c:v>9.6863515236607814E-2</c:v>
                </c:pt>
                <c:pt idx="92">
                  <c:v>9.3672609099480095E-2</c:v>
                </c:pt>
                <c:pt idx="93">
                  <c:v>9.9671330541866179E-2</c:v>
                </c:pt>
                <c:pt idx="94">
                  <c:v>0.10935400453494414</c:v>
                </c:pt>
                <c:pt idx="95">
                  <c:v>9.7349024241763074E-2</c:v>
                </c:pt>
                <c:pt idx="96">
                  <c:v>0.10262875560505412</c:v>
                </c:pt>
                <c:pt idx="97">
                  <c:v>0.10005516653761613</c:v>
                </c:pt>
                <c:pt idx="98">
                  <c:v>0.10897132880564427</c:v>
                </c:pt>
                <c:pt idx="99">
                  <c:v>0.10830630516126251</c:v>
                </c:pt>
                <c:pt idx="100">
                  <c:v>0.12338117491775169</c:v>
                </c:pt>
                <c:pt idx="101">
                  <c:v>0.1197561610234992</c:v>
                </c:pt>
                <c:pt idx="102">
                  <c:v>0.13065851727108649</c:v>
                </c:pt>
                <c:pt idx="103">
                  <c:v>0.13588845251995529</c:v>
                </c:pt>
                <c:pt idx="104">
                  <c:v>0.13348784290671117</c:v>
                </c:pt>
                <c:pt idx="105">
                  <c:v>0.13937924471071522</c:v>
                </c:pt>
                <c:pt idx="106">
                  <c:v>0.1386112539848561</c:v>
                </c:pt>
                <c:pt idx="107">
                  <c:v>0.11680334795234872</c:v>
                </c:pt>
                <c:pt idx="108">
                  <c:v>0.11425098792437283</c:v>
                </c:pt>
                <c:pt idx="109">
                  <c:v>0.12302187821744683</c:v>
                </c:pt>
                <c:pt idx="110">
                  <c:v>0.11710446139612797</c:v>
                </c:pt>
                <c:pt idx="111">
                  <c:v>0.1376655512048883</c:v>
                </c:pt>
                <c:pt idx="112">
                  <c:v>0.12293994353297645</c:v>
                </c:pt>
                <c:pt idx="113">
                  <c:v>0.13585892926380114</c:v>
                </c:pt>
                <c:pt idx="114">
                  <c:v>0.16111563091002903</c:v>
                </c:pt>
                <c:pt idx="115">
                  <c:v>0.15945362205960173</c:v>
                </c:pt>
                <c:pt idx="116">
                  <c:v>0.14496841417898293</c:v>
                </c:pt>
                <c:pt idx="117">
                  <c:v>0.13390966639689064</c:v>
                </c:pt>
                <c:pt idx="118">
                  <c:v>0.11878743130341597</c:v>
                </c:pt>
                <c:pt idx="119">
                  <c:v>0.12578787222070895</c:v>
                </c:pt>
                <c:pt idx="120">
                  <c:v>0.11670227028036173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E-4ECB-BCB4-253871D76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4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Data'!$P$4</c:f>
              <c:strCache>
                <c:ptCount val="1"/>
                <c:pt idx="0">
                  <c:v>Average Proportion Under 25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Data'!$P$5:$P$125</c:f>
              <c:numCache>
                <c:formatCode>0.0%</c:formatCode>
                <c:ptCount val="121"/>
                <c:pt idx="0">
                  <c:v>0</c:v>
                </c:pt>
                <c:pt idx="1">
                  <c:v>2.9411764705882353E-2</c:v>
                </c:pt>
                <c:pt idx="2">
                  <c:v>3.3333333333333333E-2</c:v>
                </c:pt>
                <c:pt idx="3">
                  <c:v>7.6923076923076913E-2</c:v>
                </c:pt>
                <c:pt idx="4">
                  <c:v>0</c:v>
                </c:pt>
                <c:pt idx="5">
                  <c:v>0</c:v>
                </c:pt>
                <c:pt idx="6">
                  <c:v>7.1428571428571425E-2</c:v>
                </c:pt>
                <c:pt idx="7">
                  <c:v>7.5000000000000011E-2</c:v>
                </c:pt>
                <c:pt idx="8">
                  <c:v>0</c:v>
                </c:pt>
                <c:pt idx="9">
                  <c:v>0.13043478260869565</c:v>
                </c:pt>
                <c:pt idx="10">
                  <c:v>0.11428571428571428</c:v>
                </c:pt>
                <c:pt idx="11">
                  <c:v>3.3333333333333333E-2</c:v>
                </c:pt>
                <c:pt idx="12">
                  <c:v>7.1428571428571425E-2</c:v>
                </c:pt>
                <c:pt idx="13">
                  <c:v>2.8571428571428571E-2</c:v>
                </c:pt>
                <c:pt idx="14">
                  <c:v>6.7567567567567655E-2</c:v>
                </c:pt>
                <c:pt idx="15">
                  <c:v>3.5714285714285712E-2</c:v>
                </c:pt>
                <c:pt idx="16">
                  <c:v>0.1212121212121212</c:v>
                </c:pt>
                <c:pt idx="17">
                  <c:v>3.03030303030303E-2</c:v>
                </c:pt>
                <c:pt idx="18">
                  <c:v>6.25E-2</c:v>
                </c:pt>
                <c:pt idx="19">
                  <c:v>7.1428571428571425E-2</c:v>
                </c:pt>
                <c:pt idx="20">
                  <c:v>0.10714285714285714</c:v>
                </c:pt>
                <c:pt idx="21">
                  <c:v>0</c:v>
                </c:pt>
                <c:pt idx="22">
                  <c:v>3.3333333333333333E-2</c:v>
                </c:pt>
                <c:pt idx="23">
                  <c:v>5.5555555555555546E-2</c:v>
                </c:pt>
                <c:pt idx="24">
                  <c:v>0.12903225806451613</c:v>
                </c:pt>
                <c:pt idx="25">
                  <c:v>3.9999999999999994E-2</c:v>
                </c:pt>
                <c:pt idx="26">
                  <c:v>3.125E-2</c:v>
                </c:pt>
                <c:pt idx="27">
                  <c:v>0.11111111111111112</c:v>
                </c:pt>
                <c:pt idx="28">
                  <c:v>8.3333333333333329E-2</c:v>
                </c:pt>
                <c:pt idx="29">
                  <c:v>6.6666666666666666E-2</c:v>
                </c:pt>
                <c:pt idx="30">
                  <c:v>0</c:v>
                </c:pt>
                <c:pt idx="31">
                  <c:v>7.1428571428571425E-2</c:v>
                </c:pt>
                <c:pt idx="32">
                  <c:v>7.1428571428571425E-2</c:v>
                </c:pt>
                <c:pt idx="33">
                  <c:v>3.3333333333333333E-2</c:v>
                </c:pt>
                <c:pt idx="34">
                  <c:v>0.13793103448275862</c:v>
                </c:pt>
                <c:pt idx="35">
                  <c:v>0.10714285714285714</c:v>
                </c:pt>
                <c:pt idx="36">
                  <c:v>9.375E-2</c:v>
                </c:pt>
                <c:pt idx="37">
                  <c:v>7.5000000000000011E-2</c:v>
                </c:pt>
                <c:pt idx="38">
                  <c:v>2.564102564102564E-2</c:v>
                </c:pt>
                <c:pt idx="39">
                  <c:v>3.5714285714285712E-2</c:v>
                </c:pt>
                <c:pt idx="40">
                  <c:v>4.1666666666666664E-2</c:v>
                </c:pt>
                <c:pt idx="41">
                  <c:v>0.11111111111111112</c:v>
                </c:pt>
                <c:pt idx="42">
                  <c:v>4.5454545454545456E-2</c:v>
                </c:pt>
                <c:pt idx="43">
                  <c:v>0</c:v>
                </c:pt>
                <c:pt idx="44">
                  <c:v>2.7027027027027025E-2</c:v>
                </c:pt>
                <c:pt idx="45">
                  <c:v>0.10638297872340424</c:v>
                </c:pt>
                <c:pt idx="46">
                  <c:v>0.11111111111111112</c:v>
                </c:pt>
                <c:pt idx="47">
                  <c:v>0.10526315789473684</c:v>
                </c:pt>
                <c:pt idx="48">
                  <c:v>7.6923076923076913E-2</c:v>
                </c:pt>
                <c:pt idx="49">
                  <c:v>3.5714285714285712E-2</c:v>
                </c:pt>
                <c:pt idx="50">
                  <c:v>0</c:v>
                </c:pt>
                <c:pt idx="51">
                  <c:v>9.9999999999999992E-2</c:v>
                </c:pt>
                <c:pt idx="52">
                  <c:v>0.10526315789473684</c:v>
                </c:pt>
                <c:pt idx="53">
                  <c:v>7.6923076923076913E-2</c:v>
                </c:pt>
                <c:pt idx="54">
                  <c:v>0.17142857142857143</c:v>
                </c:pt>
                <c:pt idx="55">
                  <c:v>3.8461538461538457E-2</c:v>
                </c:pt>
                <c:pt idx="56">
                  <c:v>0.22222222222222218</c:v>
                </c:pt>
                <c:pt idx="57">
                  <c:v>5.5555555555555546E-2</c:v>
                </c:pt>
                <c:pt idx="58">
                  <c:v>0.125</c:v>
                </c:pt>
                <c:pt idx="59">
                  <c:v>5.5555555555555546E-2</c:v>
                </c:pt>
                <c:pt idx="60">
                  <c:v>0.17391304347826086</c:v>
                </c:pt>
                <c:pt idx="61">
                  <c:v>0.16666666666666666</c:v>
                </c:pt>
                <c:pt idx="62">
                  <c:v>6.25E-2</c:v>
                </c:pt>
                <c:pt idx="63">
                  <c:v>9.375E-2</c:v>
                </c:pt>
                <c:pt idx="64">
                  <c:v>4.5454545454545456E-2</c:v>
                </c:pt>
                <c:pt idx="65">
                  <c:v>0</c:v>
                </c:pt>
                <c:pt idx="66">
                  <c:v>0</c:v>
                </c:pt>
                <c:pt idx="67">
                  <c:v>0.13043478260869565</c:v>
                </c:pt>
                <c:pt idx="68">
                  <c:v>4.5454545454545456E-2</c:v>
                </c:pt>
                <c:pt idx="69">
                  <c:v>0.11538461538461538</c:v>
                </c:pt>
                <c:pt idx="70">
                  <c:v>0</c:v>
                </c:pt>
                <c:pt idx="71">
                  <c:v>0.19230769230769229</c:v>
                </c:pt>
                <c:pt idx="72">
                  <c:v>0.16666666666666666</c:v>
                </c:pt>
                <c:pt idx="73">
                  <c:v>0.13043478260869565</c:v>
                </c:pt>
                <c:pt idx="74">
                  <c:v>0.13333333333333333</c:v>
                </c:pt>
                <c:pt idx="75">
                  <c:v>0.1702127659574468</c:v>
                </c:pt>
                <c:pt idx="76">
                  <c:v>0.13333333333333333</c:v>
                </c:pt>
                <c:pt idx="77">
                  <c:v>0.14705882352941177</c:v>
                </c:pt>
                <c:pt idx="78">
                  <c:v>0</c:v>
                </c:pt>
                <c:pt idx="79">
                  <c:v>6.6666666666666666E-2</c:v>
                </c:pt>
                <c:pt idx="80">
                  <c:v>0.12</c:v>
                </c:pt>
                <c:pt idx="81">
                  <c:v>0</c:v>
                </c:pt>
                <c:pt idx="82">
                  <c:v>0.1212121212121212</c:v>
                </c:pt>
                <c:pt idx="83">
                  <c:v>9.0909090909090912E-2</c:v>
                </c:pt>
                <c:pt idx="84">
                  <c:v>8.3333333333333329E-2</c:v>
                </c:pt>
                <c:pt idx="85">
                  <c:v>0.11538461538461538</c:v>
                </c:pt>
                <c:pt idx="86">
                  <c:v>0.11111111111111112</c:v>
                </c:pt>
                <c:pt idx="87">
                  <c:v>4.5454545454545456E-2</c:v>
                </c:pt>
                <c:pt idx="88">
                  <c:v>0.22222222222222218</c:v>
                </c:pt>
                <c:pt idx="89">
                  <c:v>7.9999999999999988E-2</c:v>
                </c:pt>
                <c:pt idx="90">
                  <c:v>0.11538461538461538</c:v>
                </c:pt>
                <c:pt idx="91">
                  <c:v>0</c:v>
                </c:pt>
                <c:pt idx="92">
                  <c:v>0</c:v>
                </c:pt>
                <c:pt idx="93">
                  <c:v>0.11111111111111109</c:v>
                </c:pt>
                <c:pt idx="94">
                  <c:v>0</c:v>
                </c:pt>
                <c:pt idx="95">
                  <c:v>9.0909090909090912E-2</c:v>
                </c:pt>
                <c:pt idx="96">
                  <c:v>9.9999999999999992E-2</c:v>
                </c:pt>
                <c:pt idx="97">
                  <c:v>0.11111111111111109</c:v>
                </c:pt>
                <c:pt idx="98">
                  <c:v>3.9999999999999994E-2</c:v>
                </c:pt>
                <c:pt idx="99">
                  <c:v>3.7037037037037035E-2</c:v>
                </c:pt>
                <c:pt idx="100">
                  <c:v>7.1428571428571425E-2</c:v>
                </c:pt>
                <c:pt idx="101">
                  <c:v>0.10526315789473684</c:v>
                </c:pt>
                <c:pt idx="102">
                  <c:v>3.8461538461538457E-2</c:v>
                </c:pt>
                <c:pt idx="103">
                  <c:v>0.11764705882352941</c:v>
                </c:pt>
                <c:pt idx="104">
                  <c:v>5.5555555555555546E-2</c:v>
                </c:pt>
                <c:pt idx="105">
                  <c:v>3.9999999999999994E-2</c:v>
                </c:pt>
                <c:pt idx="106">
                  <c:v>9.7560975609756087E-2</c:v>
                </c:pt>
                <c:pt idx="107">
                  <c:v>5.2631578947368418E-2</c:v>
                </c:pt>
                <c:pt idx="108">
                  <c:v>0.11764705882352941</c:v>
                </c:pt>
                <c:pt idx="109">
                  <c:v>0.25</c:v>
                </c:pt>
                <c:pt idx="110">
                  <c:v>0.13636363636363635</c:v>
                </c:pt>
                <c:pt idx="111">
                  <c:v>0.15384615384615383</c:v>
                </c:pt>
                <c:pt idx="112">
                  <c:v>6.6666666666666666E-2</c:v>
                </c:pt>
                <c:pt idx="113">
                  <c:v>0.18518518518518517</c:v>
                </c:pt>
                <c:pt idx="114">
                  <c:v>7.1428571428571425E-2</c:v>
                </c:pt>
                <c:pt idx="115">
                  <c:v>9.5238095238095233E-2</c:v>
                </c:pt>
                <c:pt idx="116">
                  <c:v>0.13793103448275862</c:v>
                </c:pt>
                <c:pt idx="117">
                  <c:v>6.8965517241379309E-2</c:v>
                </c:pt>
                <c:pt idx="118">
                  <c:v>0.15000000000000002</c:v>
                </c:pt>
                <c:pt idx="119">
                  <c:v>0.18181818181818182</c:v>
                </c:pt>
                <c:pt idx="120">
                  <c:v>6.8965517241379309E-2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6-48CE-82F8-89EF34D19903}"/>
            </c:ext>
          </c:extLst>
        </c:ser>
        <c:ser>
          <c:idx val="1"/>
          <c:order val="1"/>
          <c:tx>
            <c:strRef>
              <c:f>'Averages Graph Data'!$Q$4</c:f>
              <c:strCache>
                <c:ptCount val="1"/>
                <c:pt idx="0">
                  <c:v>Average Proportion Under 25 - 7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Data'!$Q$5:$Q$125</c:f>
              <c:numCache>
                <c:formatCode>0.0%</c:formatCode>
                <c:ptCount val="121"/>
                <c:pt idx="6">
                  <c:v>3.0156678055837719E-2</c:v>
                </c:pt>
                <c:pt idx="7">
                  <c:v>4.0870963770123434E-2</c:v>
                </c:pt>
                <c:pt idx="8">
                  <c:v>3.666928309785452E-2</c:v>
                </c:pt>
                <c:pt idx="9">
                  <c:v>5.0540918708620576E-2</c:v>
                </c:pt>
                <c:pt idx="10">
                  <c:v>5.5878438331854477E-2</c:v>
                </c:pt>
                <c:pt idx="11">
                  <c:v>6.0640343093759243E-2</c:v>
                </c:pt>
                <c:pt idx="12">
                  <c:v>7.0844424726412294E-2</c:v>
                </c:pt>
                <c:pt idx="13">
                  <c:v>6.4721975746820468E-2</c:v>
                </c:pt>
                <c:pt idx="14">
                  <c:v>6.3660199685044425E-2</c:v>
                </c:pt>
                <c:pt idx="15">
                  <c:v>6.8762240501370947E-2</c:v>
                </c:pt>
                <c:pt idx="16">
                  <c:v>6.7444717444717459E-2</c:v>
                </c:pt>
                <c:pt idx="17">
                  <c:v>5.5447191161476887E-2</c:v>
                </c:pt>
                <c:pt idx="18">
                  <c:v>5.9613857828143546E-2</c:v>
                </c:pt>
                <c:pt idx="19">
                  <c:v>5.9613857828143546E-2</c:v>
                </c:pt>
                <c:pt idx="20">
                  <c:v>7.0838347624061909E-2</c:v>
                </c:pt>
                <c:pt idx="21">
                  <c:v>6.1185837971552255E-2</c:v>
                </c:pt>
                <c:pt idx="22">
                  <c:v>6.0845701917130478E-2</c:v>
                </c:pt>
                <c:pt idx="23">
                  <c:v>5.1466192537621101E-2</c:v>
                </c:pt>
                <c:pt idx="24">
                  <c:v>6.5570367932119081E-2</c:v>
                </c:pt>
                <c:pt idx="25">
                  <c:v>6.2356082217833356E-2</c:v>
                </c:pt>
                <c:pt idx="26">
                  <c:v>5.6616286299466016E-2</c:v>
                </c:pt>
                <c:pt idx="27">
                  <c:v>5.71831797235023E-2</c:v>
                </c:pt>
                <c:pt idx="28">
                  <c:v>6.9087941628264204E-2</c:v>
                </c:pt>
                <c:pt idx="29">
                  <c:v>7.3849846390168977E-2</c:v>
                </c:pt>
                <c:pt idx="30">
                  <c:v>6.5913338453661027E-2</c:v>
                </c:pt>
                <c:pt idx="31">
                  <c:v>5.7684240362811785E-2</c:v>
                </c:pt>
                <c:pt idx="32">
                  <c:v>6.2174036281179124E-2</c:v>
                </c:pt>
                <c:pt idx="33">
                  <c:v>6.2471655328798184E-2</c:v>
                </c:pt>
                <c:pt idx="34">
                  <c:v>6.6303072953319248E-2</c:v>
                </c:pt>
                <c:pt idx="35">
                  <c:v>6.9704433497536938E-2</c:v>
                </c:pt>
                <c:pt idx="36">
                  <c:v>7.3573481116584558E-2</c:v>
                </c:pt>
                <c:pt idx="37">
                  <c:v>8.4287766830870262E-2</c:v>
                </c:pt>
                <c:pt idx="38">
                  <c:v>7.7746688861220867E-2</c:v>
                </c:pt>
                <c:pt idx="39">
                  <c:v>7.2644648044894358E-2</c:v>
                </c:pt>
                <c:pt idx="40">
                  <c:v>7.3835124235370544E-2</c:v>
                </c:pt>
                <c:pt idx="41">
                  <c:v>7.0003706610849467E-2</c:v>
                </c:pt>
                <c:pt idx="42">
                  <c:v>6.1191090655376375E-2</c:v>
                </c:pt>
                <c:pt idx="43">
                  <c:v>4.7798233512519231E-2</c:v>
                </c:pt>
                <c:pt idx="44">
                  <c:v>4.094495165923738E-2</c:v>
                </c:pt>
                <c:pt idx="45">
                  <c:v>5.2479516385291462E-2</c:v>
                </c:pt>
                <c:pt idx="46">
                  <c:v>6.3250491441980805E-2</c:v>
                </c:pt>
                <c:pt idx="47">
                  <c:v>7.2335704474562251E-2</c:v>
                </c:pt>
                <c:pt idx="48">
                  <c:v>6.7451699590557371E-2</c:v>
                </c:pt>
                <c:pt idx="49">
                  <c:v>6.6060233913377411E-2</c:v>
                </c:pt>
                <c:pt idx="50">
                  <c:v>6.6060233913377411E-2</c:v>
                </c:pt>
                <c:pt idx="51">
                  <c:v>7.6484944338087835E-2</c:v>
                </c:pt>
                <c:pt idx="52">
                  <c:v>7.6324969933992487E-2</c:v>
                </c:pt>
                <c:pt idx="53">
                  <c:v>7.1440965049987606E-2</c:v>
                </c:pt>
                <c:pt idx="54">
                  <c:v>8.089316698339255E-2</c:v>
                </c:pt>
                <c:pt idx="55">
                  <c:v>7.5398661488887048E-2</c:v>
                </c:pt>
                <c:pt idx="56">
                  <c:v>0.10204265241859226</c:v>
                </c:pt>
                <c:pt idx="57">
                  <c:v>0.10997916035510021</c:v>
                </c:pt>
                <c:pt idx="58">
                  <c:v>0.11355058892652878</c:v>
                </c:pt>
                <c:pt idx="59">
                  <c:v>0.10644950287807431</c:v>
                </c:pt>
                <c:pt idx="60">
                  <c:v>0.12030521238595772</c:v>
                </c:pt>
                <c:pt idx="61">
                  <c:v>0.11962494027711416</c:v>
                </c:pt>
                <c:pt idx="62">
                  <c:v>0.12305900621118011</c:v>
                </c:pt>
                <c:pt idx="63">
                  <c:v>0.10470583160800552</c:v>
                </c:pt>
                <c:pt idx="64">
                  <c:v>0.10326283016500407</c:v>
                </c:pt>
                <c:pt idx="65">
                  <c:v>8.5405687307861217E-2</c:v>
                </c:pt>
                <c:pt idx="66">
                  <c:v>7.7469179371353267E-2</c:v>
                </c:pt>
                <c:pt idx="67">
                  <c:v>7.125799924712968E-2</c:v>
                </c:pt>
                <c:pt idx="68">
                  <c:v>5.3941981931112368E-2</c:v>
                </c:pt>
                <c:pt idx="69">
                  <c:v>6.1496926986057417E-2</c:v>
                </c:pt>
                <c:pt idx="70">
                  <c:v>4.8104069843200273E-2</c:v>
                </c:pt>
                <c:pt idx="71">
                  <c:v>6.9083090822221249E-2</c:v>
                </c:pt>
                <c:pt idx="72">
                  <c:v>9.2892614631745057E-2</c:v>
                </c:pt>
                <c:pt idx="73">
                  <c:v>0.11152615500441587</c:v>
                </c:pt>
                <c:pt idx="74">
                  <c:v>0.11194023367936411</c:v>
                </c:pt>
                <c:pt idx="75">
                  <c:v>0.12976283660835003</c:v>
                </c:pt>
                <c:pt idx="76">
                  <c:v>0.13232693917245258</c:v>
                </c:pt>
                <c:pt idx="77">
                  <c:v>0.1533353425337971</c:v>
                </c:pt>
                <c:pt idx="78">
                  <c:v>0.12586281506126965</c:v>
                </c:pt>
                <c:pt idx="79">
                  <c:v>0.11157710077555537</c:v>
                </c:pt>
                <c:pt idx="80">
                  <c:v>0.11008641754574169</c:v>
                </c:pt>
                <c:pt idx="81">
                  <c:v>9.1038798498122658E-2</c:v>
                </c:pt>
                <c:pt idx="82">
                  <c:v>8.4038706391647566E-2</c:v>
                </c:pt>
                <c:pt idx="83">
                  <c:v>7.7978100331041508E-2</c:v>
                </c:pt>
                <c:pt idx="84">
                  <c:v>6.887445887445888E-2</c:v>
                </c:pt>
                <c:pt idx="85">
                  <c:v>8.535797535797536E-2</c:v>
                </c:pt>
                <c:pt idx="86">
                  <c:v>9.1707181707181715E-2</c:v>
                </c:pt>
                <c:pt idx="87">
                  <c:v>8.1057831057831042E-2</c:v>
                </c:pt>
                <c:pt idx="88">
                  <c:v>0.11280386280386279</c:v>
                </c:pt>
                <c:pt idx="89">
                  <c:v>0.10691641691641691</c:v>
                </c:pt>
                <c:pt idx="90">
                  <c:v>0.1104129204129204</c:v>
                </c:pt>
                <c:pt idx="91">
                  <c:v>9.85081585081585E-2</c:v>
                </c:pt>
                <c:pt idx="92">
                  <c:v>8.2024642024642019E-2</c:v>
                </c:pt>
                <c:pt idx="93">
                  <c:v>8.2024642024642005E-2</c:v>
                </c:pt>
                <c:pt idx="94">
                  <c:v>7.5531135531135524E-2</c:v>
                </c:pt>
                <c:pt idx="95">
                  <c:v>5.6772116772116764E-2</c:v>
                </c:pt>
                <c:pt idx="96">
                  <c:v>5.9629259629259627E-2</c:v>
                </c:pt>
                <c:pt idx="97">
                  <c:v>5.9018759018759012E-2</c:v>
                </c:pt>
                <c:pt idx="98">
                  <c:v>6.4733044733044726E-2</c:v>
                </c:pt>
                <c:pt idx="99">
                  <c:v>7.0024050024050016E-2</c:v>
                </c:pt>
                <c:pt idx="100">
                  <c:v>6.4355115783687217E-2</c:v>
                </c:pt>
                <c:pt idx="101">
                  <c:v>7.9392709768649622E-2</c:v>
                </c:pt>
                <c:pt idx="102">
                  <c:v>7.1900202276142119E-2</c:v>
                </c:pt>
                <c:pt idx="103">
                  <c:v>7.4421210679503469E-2</c:v>
                </c:pt>
                <c:pt idx="104">
                  <c:v>6.6484702742995519E-2</c:v>
                </c:pt>
                <c:pt idx="105">
                  <c:v>6.6484702742995533E-2</c:v>
                </c:pt>
                <c:pt idx="106">
                  <c:v>7.5130979681955382E-2</c:v>
                </c:pt>
                <c:pt idx="107">
                  <c:v>7.2445695041783525E-2</c:v>
                </c:pt>
                <c:pt idx="108">
                  <c:v>7.421482374589676E-2</c:v>
                </c:pt>
                <c:pt idx="109">
                  <c:v>0.10443460396567697</c:v>
                </c:pt>
                <c:pt idx="110">
                  <c:v>0.10710840075712083</c:v>
                </c:pt>
                <c:pt idx="111">
                  <c:v>0.12114991479863488</c:v>
                </c:pt>
                <c:pt idx="112">
                  <c:v>0.12495943860815868</c:v>
                </c:pt>
                <c:pt idx="113">
                  <c:v>0.13747718283321997</c:v>
                </c:pt>
                <c:pt idx="114">
                  <c:v>0.14016246747339184</c:v>
                </c:pt>
                <c:pt idx="115">
                  <c:v>0.13696118696118695</c:v>
                </c:pt>
                <c:pt idx="116">
                  <c:v>0.12095133474443817</c:v>
                </c:pt>
                <c:pt idx="117">
                  <c:v>0.11132303201268719</c:v>
                </c:pt>
                <c:pt idx="118">
                  <c:v>0.11077358146323665</c:v>
                </c:pt>
                <c:pt idx="119">
                  <c:v>0.12722379791345309</c:v>
                </c:pt>
                <c:pt idx="120">
                  <c:v>0.11062098820719511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6-48CE-82F8-89EF34D19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Data'!$T$5:$T$125</c:f>
              <c:numCache>
                <c:formatCode>0.0%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0-4E95-BA75-88313932FBD4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Proportion Under 25 - 7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Data'!$U$5:$U$125</c:f>
              <c:numCache>
                <c:formatCode>0.0%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0-4E95-BA75-88313932F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Data'!$Z$4</c:f>
              <c:strCache>
                <c:ptCount val="1"/>
                <c:pt idx="0">
                  <c:v>Average Premium Proportion Under 25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Data'!$Z$5:$Z$125</c:f>
              <c:numCache>
                <c:formatCode>0.0%</c:formatCode>
                <c:ptCount val="121"/>
                <c:pt idx="0">
                  <c:v>0</c:v>
                </c:pt>
                <c:pt idx="1">
                  <c:v>5.0453364332662218E-2</c:v>
                </c:pt>
                <c:pt idx="2">
                  <c:v>3.8754455350191723E-2</c:v>
                </c:pt>
                <c:pt idx="3">
                  <c:v>5.9731898653497428E-2</c:v>
                </c:pt>
                <c:pt idx="4">
                  <c:v>0</c:v>
                </c:pt>
                <c:pt idx="5">
                  <c:v>0</c:v>
                </c:pt>
                <c:pt idx="6">
                  <c:v>0.13077060725986031</c:v>
                </c:pt>
                <c:pt idx="7">
                  <c:v>0.19776187937800938</c:v>
                </c:pt>
                <c:pt idx="8">
                  <c:v>0</c:v>
                </c:pt>
                <c:pt idx="9">
                  <c:v>0.14869364585013334</c:v>
                </c:pt>
                <c:pt idx="10">
                  <c:v>0.16317621579187686</c:v>
                </c:pt>
                <c:pt idx="11">
                  <c:v>4.8583759925292055E-2</c:v>
                </c:pt>
                <c:pt idx="12">
                  <c:v>0.13921353734582725</c:v>
                </c:pt>
                <c:pt idx="13">
                  <c:v>3.2857536661539538E-2</c:v>
                </c:pt>
                <c:pt idx="14">
                  <c:v>9.1602141930863371E-2</c:v>
                </c:pt>
                <c:pt idx="15">
                  <c:v>0.13261746637177785</c:v>
                </c:pt>
                <c:pt idx="16">
                  <c:v>0.10231375021248959</c:v>
                </c:pt>
                <c:pt idx="17">
                  <c:v>6.9225148906080697E-2</c:v>
                </c:pt>
                <c:pt idx="18">
                  <c:v>8.6685874931534013E-2</c:v>
                </c:pt>
                <c:pt idx="19">
                  <c:v>0.12514367243012725</c:v>
                </c:pt>
                <c:pt idx="20">
                  <c:v>0.28424374130046509</c:v>
                </c:pt>
                <c:pt idx="21">
                  <c:v>0</c:v>
                </c:pt>
                <c:pt idx="22">
                  <c:v>3.4027429254425999E-2</c:v>
                </c:pt>
                <c:pt idx="23">
                  <c:v>2.7666258069637874E-2</c:v>
                </c:pt>
                <c:pt idx="24">
                  <c:v>0.2007045797277589</c:v>
                </c:pt>
                <c:pt idx="25">
                  <c:v>0.10621230693734561</c:v>
                </c:pt>
                <c:pt idx="26">
                  <c:v>0.11867895548915929</c:v>
                </c:pt>
                <c:pt idx="27">
                  <c:v>0.13965826749383722</c:v>
                </c:pt>
                <c:pt idx="28">
                  <c:v>0.15485547798212493</c:v>
                </c:pt>
                <c:pt idx="29">
                  <c:v>5.3371572194628604E-2</c:v>
                </c:pt>
                <c:pt idx="30">
                  <c:v>0</c:v>
                </c:pt>
                <c:pt idx="31">
                  <c:v>6.2787790528798598E-2</c:v>
                </c:pt>
                <c:pt idx="32">
                  <c:v>0.15403076497780679</c:v>
                </c:pt>
                <c:pt idx="33">
                  <c:v>5.7914904152358379E-2</c:v>
                </c:pt>
                <c:pt idx="34">
                  <c:v>0.22152283805564835</c:v>
                </c:pt>
                <c:pt idx="35">
                  <c:v>0.2072427245353331</c:v>
                </c:pt>
                <c:pt idx="36">
                  <c:v>9.2273879540013592E-2</c:v>
                </c:pt>
                <c:pt idx="37">
                  <c:v>0.11842266980453008</c:v>
                </c:pt>
                <c:pt idx="38">
                  <c:v>3.2837157905343188E-2</c:v>
                </c:pt>
                <c:pt idx="39">
                  <c:v>4.0761195191591569E-2</c:v>
                </c:pt>
                <c:pt idx="40">
                  <c:v>6.9351577379919649E-2</c:v>
                </c:pt>
                <c:pt idx="41">
                  <c:v>0.16375866182227178</c:v>
                </c:pt>
                <c:pt idx="42">
                  <c:v>0.17777905736059291</c:v>
                </c:pt>
                <c:pt idx="43">
                  <c:v>0</c:v>
                </c:pt>
                <c:pt idx="44">
                  <c:v>7.1917425676414487E-2</c:v>
                </c:pt>
                <c:pt idx="45">
                  <c:v>0.1960991815063319</c:v>
                </c:pt>
                <c:pt idx="46">
                  <c:v>0.12568341819754686</c:v>
                </c:pt>
                <c:pt idx="47">
                  <c:v>0.20760466158958288</c:v>
                </c:pt>
                <c:pt idx="48">
                  <c:v>4.7523611232834051E-2</c:v>
                </c:pt>
                <c:pt idx="49">
                  <c:v>5.3979896711377824E-2</c:v>
                </c:pt>
                <c:pt idx="50">
                  <c:v>0</c:v>
                </c:pt>
                <c:pt idx="51">
                  <c:v>0.16596454405710309</c:v>
                </c:pt>
                <c:pt idx="52">
                  <c:v>0.2568718130040662</c:v>
                </c:pt>
                <c:pt idx="53">
                  <c:v>0.10141925438362617</c:v>
                </c:pt>
                <c:pt idx="54">
                  <c:v>0.41103136088104092</c:v>
                </c:pt>
                <c:pt idx="55">
                  <c:v>7.4141324017829552E-2</c:v>
                </c:pt>
                <c:pt idx="56">
                  <c:v>0.2608948730073769</c:v>
                </c:pt>
                <c:pt idx="57">
                  <c:v>5.7086696717785913E-2</c:v>
                </c:pt>
                <c:pt idx="58">
                  <c:v>6.5553172367026652E-2</c:v>
                </c:pt>
                <c:pt idx="59">
                  <c:v>9.6277421994219944E-2</c:v>
                </c:pt>
                <c:pt idx="60">
                  <c:v>0.22635189888421881</c:v>
                </c:pt>
                <c:pt idx="61">
                  <c:v>0.2835103662804197</c:v>
                </c:pt>
                <c:pt idx="62">
                  <c:v>9.0896630598184591E-2</c:v>
                </c:pt>
                <c:pt idx="63">
                  <c:v>0.12499951072509299</c:v>
                </c:pt>
                <c:pt idx="64">
                  <c:v>5.1998081322418614E-2</c:v>
                </c:pt>
                <c:pt idx="65">
                  <c:v>0</c:v>
                </c:pt>
                <c:pt idx="66">
                  <c:v>0</c:v>
                </c:pt>
                <c:pt idx="67">
                  <c:v>0.17486851666664277</c:v>
                </c:pt>
                <c:pt idx="68">
                  <c:v>8.8563732920693666E-2</c:v>
                </c:pt>
                <c:pt idx="69">
                  <c:v>0.17754639783380891</c:v>
                </c:pt>
                <c:pt idx="70">
                  <c:v>0</c:v>
                </c:pt>
                <c:pt idx="71">
                  <c:v>0.32506059509170526</c:v>
                </c:pt>
                <c:pt idx="72">
                  <c:v>0.25697983419049319</c:v>
                </c:pt>
                <c:pt idx="73">
                  <c:v>0.22982967262793463</c:v>
                </c:pt>
                <c:pt idx="74">
                  <c:v>0.2442777704706369</c:v>
                </c:pt>
                <c:pt idx="75">
                  <c:v>0.28783141160330378</c:v>
                </c:pt>
                <c:pt idx="76">
                  <c:v>0.11551242810740427</c:v>
                </c:pt>
                <c:pt idx="77">
                  <c:v>0.25400122716720658</c:v>
                </c:pt>
                <c:pt idx="78">
                  <c:v>0</c:v>
                </c:pt>
                <c:pt idx="79">
                  <c:v>8.5129633675941924E-2</c:v>
                </c:pt>
                <c:pt idx="80">
                  <c:v>0.13495362546258677</c:v>
                </c:pt>
                <c:pt idx="81">
                  <c:v>0</c:v>
                </c:pt>
                <c:pt idx="82">
                  <c:v>0.13396854049662293</c:v>
                </c:pt>
                <c:pt idx="83">
                  <c:v>0.13123490962125445</c:v>
                </c:pt>
                <c:pt idx="84">
                  <c:v>0.10134629207587194</c:v>
                </c:pt>
                <c:pt idx="85">
                  <c:v>0.13524704945417848</c:v>
                </c:pt>
                <c:pt idx="86">
                  <c:v>0.10095581753728163</c:v>
                </c:pt>
                <c:pt idx="87">
                  <c:v>4.6112594861667161E-2</c:v>
                </c:pt>
                <c:pt idx="88">
                  <c:v>0.39874451079460538</c:v>
                </c:pt>
                <c:pt idx="89">
                  <c:v>0.1572615088115103</c:v>
                </c:pt>
                <c:pt idx="90">
                  <c:v>0.22838616872602291</c:v>
                </c:pt>
                <c:pt idx="91">
                  <c:v>0</c:v>
                </c:pt>
                <c:pt idx="92">
                  <c:v>0</c:v>
                </c:pt>
                <c:pt idx="93">
                  <c:v>0.18543311861327569</c:v>
                </c:pt>
                <c:pt idx="94">
                  <c:v>0</c:v>
                </c:pt>
                <c:pt idx="95">
                  <c:v>7.7025375186921846E-2</c:v>
                </c:pt>
                <c:pt idx="96">
                  <c:v>9.2454271904270746E-2</c:v>
                </c:pt>
                <c:pt idx="97">
                  <c:v>0.2168437889279618</c:v>
                </c:pt>
                <c:pt idx="98">
                  <c:v>6.6431116709359972E-2</c:v>
                </c:pt>
                <c:pt idx="99">
                  <c:v>6.0562577668786741E-2</c:v>
                </c:pt>
                <c:pt idx="100">
                  <c:v>0.13346023851674005</c:v>
                </c:pt>
                <c:pt idx="101">
                  <c:v>7.1815275042687199E-2</c:v>
                </c:pt>
                <c:pt idx="102">
                  <c:v>3.1918925540438375E-2</c:v>
                </c:pt>
                <c:pt idx="103">
                  <c:v>0.19488863520622351</c:v>
                </c:pt>
                <c:pt idx="104">
                  <c:v>8.0872149817079797E-2</c:v>
                </c:pt>
                <c:pt idx="105">
                  <c:v>0.10550395556958932</c:v>
                </c:pt>
                <c:pt idx="106">
                  <c:v>0.2179886313834738</c:v>
                </c:pt>
                <c:pt idx="107">
                  <c:v>0.10759077945000715</c:v>
                </c:pt>
                <c:pt idx="108">
                  <c:v>0.14627204656972237</c:v>
                </c:pt>
                <c:pt idx="109">
                  <c:v>0.36136830864748681</c:v>
                </c:pt>
                <c:pt idx="110">
                  <c:v>0.15327936900815958</c:v>
                </c:pt>
                <c:pt idx="111">
                  <c:v>0.25146648622617029</c:v>
                </c:pt>
                <c:pt idx="112">
                  <c:v>9.4038854937594271E-2</c:v>
                </c:pt>
                <c:pt idx="113">
                  <c:v>0.34874350561420692</c:v>
                </c:pt>
                <c:pt idx="114">
                  <c:v>9.9157321479912061E-2</c:v>
                </c:pt>
                <c:pt idx="115">
                  <c:v>0.10944005773006674</c:v>
                </c:pt>
                <c:pt idx="116">
                  <c:v>0.25445771220607044</c:v>
                </c:pt>
                <c:pt idx="117">
                  <c:v>6.6311474738522169E-2</c:v>
                </c:pt>
                <c:pt idx="118">
                  <c:v>0.28025591461104021</c:v>
                </c:pt>
                <c:pt idx="119">
                  <c:v>0.29691885853887301</c:v>
                </c:pt>
                <c:pt idx="120">
                  <c:v>0.10452584157836672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2-4150-A80F-509641F757BA}"/>
            </c:ext>
          </c:extLst>
        </c:ser>
        <c:ser>
          <c:idx val="1"/>
          <c:order val="1"/>
          <c:tx>
            <c:strRef>
              <c:f>'Averages Graph Data'!$AA$4</c:f>
              <c:strCache>
                <c:ptCount val="1"/>
                <c:pt idx="0">
                  <c:v>Average Premium Proportion Under 25 - 7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Data'!$AA$5:$AA$125</c:f>
              <c:numCache>
                <c:formatCode>0.0%</c:formatCode>
                <c:ptCount val="121"/>
                <c:pt idx="6">
                  <c:v>3.9958617942315956E-2</c:v>
                </c:pt>
                <c:pt idx="7">
                  <c:v>6.8210314996317287E-2</c:v>
                </c:pt>
                <c:pt idx="8">
                  <c:v>6.1002691520222689E-2</c:v>
                </c:pt>
                <c:pt idx="9">
                  <c:v>7.6708290163071485E-2</c:v>
                </c:pt>
                <c:pt idx="10">
                  <c:v>9.1486049754268564E-2</c:v>
                </c:pt>
                <c:pt idx="11">
                  <c:v>9.8426586886453143E-2</c:v>
                </c:pt>
                <c:pt idx="12">
                  <c:v>0.11831423507871418</c:v>
                </c:pt>
                <c:pt idx="13">
                  <c:v>0.10432665356466833</c:v>
                </c:pt>
                <c:pt idx="14">
                  <c:v>8.9160976786504628E-2</c:v>
                </c:pt>
                <c:pt idx="15">
                  <c:v>0.10810632912533004</c:v>
                </c:pt>
                <c:pt idx="16">
                  <c:v>0.10148062974852379</c:v>
                </c:pt>
                <c:pt idx="17">
                  <c:v>8.8059048764838624E-2</c:v>
                </c:pt>
                <c:pt idx="18">
                  <c:v>9.3502208051444616E-2</c:v>
                </c:pt>
                <c:pt idx="19">
                  <c:v>9.1492227349201746E-2</c:v>
                </c:pt>
                <c:pt idx="20">
                  <c:v>0.12740454229761969</c:v>
                </c:pt>
                <c:pt idx="21">
                  <c:v>0.11431852202178207</c:v>
                </c:pt>
                <c:pt idx="22">
                  <c:v>0.10023423100501752</c:v>
                </c:pt>
                <c:pt idx="23">
                  <c:v>8.9570303556038705E-2</c:v>
                </c:pt>
                <c:pt idx="24">
                  <c:v>0.10835307938770701</c:v>
                </c:pt>
                <c:pt idx="25">
                  <c:v>0.11114256967425153</c:v>
                </c:pt>
                <c:pt idx="26">
                  <c:v>0.11021903868268468</c:v>
                </c:pt>
                <c:pt idx="27">
                  <c:v>8.9563970996023562E-2</c:v>
                </c:pt>
                <c:pt idx="28">
                  <c:v>0.11168618213632713</c:v>
                </c:pt>
                <c:pt idx="29">
                  <c:v>0.11444963112778464</c:v>
                </c:pt>
                <c:pt idx="30">
                  <c:v>0.11049730854640781</c:v>
                </c:pt>
                <c:pt idx="31">
                  <c:v>9.0794910089413455E-2</c:v>
                </c:pt>
                <c:pt idx="32">
                  <c:v>9.7626118380907914E-2</c:v>
                </c:pt>
                <c:pt idx="33">
                  <c:v>8.8945539618507791E-2</c:v>
                </c:pt>
                <c:pt idx="34">
                  <c:v>0.10064047827019509</c:v>
                </c:pt>
                <c:pt idx="35">
                  <c:v>0.10812437063493911</c:v>
                </c:pt>
                <c:pt idx="36">
                  <c:v>0.11368184311285126</c:v>
                </c:pt>
                <c:pt idx="37">
                  <c:v>0.13059936737064129</c:v>
                </c:pt>
                <c:pt idx="38">
                  <c:v>0.1263207055672905</c:v>
                </c:pt>
                <c:pt idx="39">
                  <c:v>0.11013933845497403</c:v>
                </c:pt>
                <c:pt idx="40">
                  <c:v>0.11177314891605421</c:v>
                </c:pt>
                <c:pt idx="41">
                  <c:v>0.10352112373985757</c:v>
                </c:pt>
                <c:pt idx="42">
                  <c:v>9.9312028429180382E-2</c:v>
                </c:pt>
                <c:pt idx="43">
                  <c:v>8.6130045637749869E-2</c:v>
                </c:pt>
                <c:pt idx="44">
                  <c:v>7.9486439333733366E-2</c:v>
                </c:pt>
                <c:pt idx="45">
                  <c:v>0.10280958556244604</c:v>
                </c:pt>
                <c:pt idx="46">
                  <c:v>0.11494133170615393</c:v>
                </c:pt>
                <c:pt idx="47">
                  <c:v>0.1346917723075344</c:v>
                </c:pt>
                <c:pt idx="48">
                  <c:v>0.11808676508047188</c:v>
                </c:pt>
                <c:pt idx="49">
                  <c:v>0.10040117070201258</c:v>
                </c:pt>
                <c:pt idx="50">
                  <c:v>0.10040117070201258</c:v>
                </c:pt>
                <c:pt idx="51">
                  <c:v>0.11383647332782523</c:v>
                </c:pt>
                <c:pt idx="52">
                  <c:v>0.12251827782750155</c:v>
                </c:pt>
                <c:pt idx="53">
                  <c:v>0.11905196871122717</c:v>
                </c:pt>
                <c:pt idx="54">
                  <c:v>0.14811292575286403</c:v>
                </c:pt>
                <c:pt idx="55">
                  <c:v>0.15191545615072052</c:v>
                </c:pt>
                <c:pt idx="56">
                  <c:v>0.18147473847872039</c:v>
                </c:pt>
                <c:pt idx="57">
                  <c:v>0.18962998086697552</c:v>
                </c:pt>
                <c:pt idx="58">
                  <c:v>0.17528549919696459</c:v>
                </c:pt>
                <c:pt idx="59">
                  <c:v>0.15234344333841515</c:v>
                </c:pt>
                <c:pt idx="60">
                  <c:v>0.17019096398135694</c:v>
                </c:pt>
                <c:pt idx="61">
                  <c:v>0.15197367903841105</c:v>
                </c:pt>
                <c:pt idx="62">
                  <c:v>0.15436729426417609</c:v>
                </c:pt>
                <c:pt idx="63">
                  <c:v>0.13495367108099265</c:v>
                </c:pt>
                <c:pt idx="64">
                  <c:v>0.13422672602451161</c:v>
                </c:pt>
                <c:pt idx="65">
                  <c:v>0.12486198711493637</c:v>
                </c:pt>
                <c:pt idx="66">
                  <c:v>0.11110806968719067</c:v>
                </c:pt>
                <c:pt idx="67">
                  <c:v>0.10375330079896553</c:v>
                </c:pt>
                <c:pt idx="68">
                  <c:v>7.5903781747576088E-2</c:v>
                </c:pt>
                <c:pt idx="69">
                  <c:v>8.8282319924093841E-2</c:v>
                </c:pt>
                <c:pt idx="70">
                  <c:v>7.0425246963366273E-2</c:v>
                </c:pt>
                <c:pt idx="71">
                  <c:v>0.1094341775018358</c:v>
                </c:pt>
                <c:pt idx="72">
                  <c:v>0.14614558238619196</c:v>
                </c:pt>
                <c:pt idx="73">
                  <c:v>0.17897839276161123</c:v>
                </c:pt>
                <c:pt idx="74">
                  <c:v>0.18889400044789609</c:v>
                </c:pt>
                <c:pt idx="75">
                  <c:v>0.21736081168826896</c:v>
                </c:pt>
                <c:pt idx="76">
                  <c:v>0.2084988160130683</c:v>
                </c:pt>
                <c:pt idx="77">
                  <c:v>0.24478470560838353</c:v>
                </c:pt>
                <c:pt idx="78">
                  <c:v>0.1983474777381399</c:v>
                </c:pt>
                <c:pt idx="79">
                  <c:v>0.17379744909320399</c:v>
                </c:pt>
                <c:pt idx="80">
                  <c:v>0.1602437280695829</c:v>
                </c:pt>
                <c:pt idx="81">
                  <c:v>0.12534690371663476</c:v>
                </c:pt>
                <c:pt idx="82">
                  <c:v>0.10336649355853747</c:v>
                </c:pt>
                <c:pt idx="83">
                  <c:v>0.10561256234623038</c:v>
                </c:pt>
                <c:pt idx="84">
                  <c:v>8.3804714476039724E-2</c:v>
                </c:pt>
                <c:pt idx="85">
                  <c:v>0.10312572154092235</c:v>
                </c:pt>
                <c:pt idx="86">
                  <c:v>0.10538660494968517</c:v>
                </c:pt>
                <c:pt idx="87">
                  <c:v>9.2695029149553812E-2</c:v>
                </c:pt>
                <c:pt idx="88">
                  <c:v>0.14965853069164028</c:v>
                </c:pt>
                <c:pt idx="89">
                  <c:v>0.15298609759376705</c:v>
                </c:pt>
                <c:pt idx="90">
                  <c:v>0.16686484889444825</c:v>
                </c:pt>
                <c:pt idx="91">
                  <c:v>0.15238680716932371</c:v>
                </c:pt>
                <c:pt idx="92">
                  <c:v>0.13306580010444108</c:v>
                </c:pt>
                <c:pt idx="93">
                  <c:v>0.14513398597244018</c:v>
                </c:pt>
                <c:pt idx="94">
                  <c:v>0.13854647242077348</c:v>
                </c:pt>
                <c:pt idx="95">
                  <c:v>9.2586595905390104E-2</c:v>
                </c:pt>
                <c:pt idx="96">
                  <c:v>8.3328419204355894E-2</c:v>
                </c:pt>
                <c:pt idx="97">
                  <c:v>8.1679507804632873E-2</c:v>
                </c:pt>
                <c:pt idx="98">
                  <c:v>9.1169667334541446E-2</c:v>
                </c:pt>
                <c:pt idx="99">
                  <c:v>9.9821464144368113E-2</c:v>
                </c:pt>
                <c:pt idx="100">
                  <c:v>9.2396766987720161E-2</c:v>
                </c:pt>
                <c:pt idx="101">
                  <c:v>0.10265609199381832</c:v>
                </c:pt>
                <c:pt idx="102">
                  <c:v>9.621231347289215E-2</c:v>
                </c:pt>
                <c:pt idx="103">
                  <c:v>0.11084579394459967</c:v>
                </c:pt>
                <c:pt idx="104">
                  <c:v>9.1421274071616529E-2</c:v>
                </c:pt>
                <c:pt idx="105">
                  <c:v>9.7003108194506443E-2</c:v>
                </c:pt>
                <c:pt idx="106">
                  <c:v>0.11949254443946174</c:v>
                </c:pt>
                <c:pt idx="107">
                  <c:v>0.11579690742992846</c:v>
                </c:pt>
                <c:pt idx="108">
                  <c:v>0.12643358907664776</c:v>
                </c:pt>
                <c:pt idx="109">
                  <c:v>0.17349778666336896</c:v>
                </c:pt>
                <c:pt idx="110">
                  <c:v>0.16755360577793124</c:v>
                </c:pt>
                <c:pt idx="111">
                  <c:v>0.19192422526494418</c:v>
                </c:pt>
                <c:pt idx="112">
                  <c:v>0.19028635374608774</c:v>
                </c:pt>
                <c:pt idx="113">
                  <c:v>0.20896562149333536</c:v>
                </c:pt>
                <c:pt idx="114">
                  <c:v>0.20776084178332174</c:v>
                </c:pt>
                <c:pt idx="115">
                  <c:v>0.20249912909194237</c:v>
                </c:pt>
                <c:pt idx="116">
                  <c:v>0.18722618674316863</c:v>
                </c:pt>
                <c:pt idx="117">
                  <c:v>0.17480220184750614</c:v>
                </c:pt>
                <c:pt idx="118">
                  <c:v>0.17891497733105899</c:v>
                </c:pt>
                <c:pt idx="119">
                  <c:v>0.20789783498838452</c:v>
                </c:pt>
                <c:pt idx="120">
                  <c:v>0.17300959726897874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2-4150-A80F-509641F75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4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Data'!$AD$4</c:f>
              <c:strCache>
                <c:ptCount val="1"/>
                <c:pt idx="0">
                  <c:v>Average Premium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Data'!$AD$5:$AD$125</c:f>
              <c:numCache>
                <c:formatCode>0.0%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1-4591-8EB5-DC42AB7929D9}"/>
            </c:ext>
          </c:extLst>
        </c:ser>
        <c:ser>
          <c:idx val="1"/>
          <c:order val="1"/>
          <c:tx>
            <c:strRef>
              <c:f>'Averages Graph Data'!$AE$4</c:f>
              <c:strCache>
                <c:ptCount val="1"/>
                <c:pt idx="0">
                  <c:v>Average Premium Proportion Under 25 - 7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Data'!$AE$5:$AE$125</c:f>
              <c:numCache>
                <c:formatCode>0.0%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1-4591-8EB5-DC42AB792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Data'!$AH$4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Data'!$AH$5:$AH$125</c:f>
              <c:numCache>
                <c:formatCode>#,##0</c:formatCode>
                <c:ptCount val="121"/>
                <c:pt idx="0">
                  <c:v>7248.0444444444438</c:v>
                </c:pt>
                <c:pt idx="1">
                  <c:v>7204.0114942528735</c:v>
                </c:pt>
                <c:pt idx="2">
                  <c:v>7003.649635036496</c:v>
                </c:pt>
                <c:pt idx="3">
                  <c:v>7354.7168141592983</c:v>
                </c:pt>
                <c:pt idx="4">
                  <c:v>6938.0082644628164</c:v>
                </c:pt>
                <c:pt idx="5">
                  <c:v>7220.9302325581384</c:v>
                </c:pt>
                <c:pt idx="6">
                  <c:v>7501.1920000000055</c:v>
                </c:pt>
                <c:pt idx="7">
                  <c:v>7381.0993377483437</c:v>
                </c:pt>
                <c:pt idx="8">
                  <c:v>7375.3886010362703</c:v>
                </c:pt>
                <c:pt idx="9">
                  <c:v>7524</c:v>
                </c:pt>
                <c:pt idx="10">
                  <c:v>7149.9916666666722</c:v>
                </c:pt>
                <c:pt idx="11">
                  <c:v>7584.5219780219668</c:v>
                </c:pt>
                <c:pt idx="12">
                  <c:v>8025.6418918918916</c:v>
                </c:pt>
                <c:pt idx="13">
                  <c:v>7880.8157894736632</c:v>
                </c:pt>
                <c:pt idx="14">
                  <c:v>7209.3713235294017</c:v>
                </c:pt>
                <c:pt idx="15">
                  <c:v>7225.6097560975622</c:v>
                </c:pt>
                <c:pt idx="16">
                  <c:v>7401.9084967320259</c:v>
                </c:pt>
                <c:pt idx="17">
                  <c:v>7394.1185185185177</c:v>
                </c:pt>
                <c:pt idx="18">
                  <c:v>7092.7258064516191</c:v>
                </c:pt>
                <c:pt idx="19">
                  <c:v>7588.6524822695037</c:v>
                </c:pt>
                <c:pt idx="20">
                  <c:v>7472.3076923076915</c:v>
                </c:pt>
                <c:pt idx="21">
                  <c:v>7026.6428571428632</c:v>
                </c:pt>
                <c:pt idx="22">
                  <c:v>7243.9189189189183</c:v>
                </c:pt>
                <c:pt idx="23">
                  <c:v>6871.1595092024536</c:v>
                </c:pt>
                <c:pt idx="24">
                  <c:v>7341.7647058823604</c:v>
                </c:pt>
                <c:pt idx="25">
                  <c:v>6813.9387755102052</c:v>
                </c:pt>
                <c:pt idx="26">
                  <c:v>6811.7401574803207</c:v>
                </c:pt>
                <c:pt idx="27">
                  <c:v>7360.8000000000056</c:v>
                </c:pt>
                <c:pt idx="28">
                  <c:v>7238.7828947368425</c:v>
                </c:pt>
                <c:pt idx="29">
                  <c:v>7687.9699248120305</c:v>
                </c:pt>
                <c:pt idx="30">
                  <c:v>7177.4247787610684</c:v>
                </c:pt>
                <c:pt idx="31">
                  <c:v>7412.2105263157964</c:v>
                </c:pt>
                <c:pt idx="32">
                  <c:v>7141.4552845528515</c:v>
                </c:pt>
                <c:pt idx="33">
                  <c:v>7179.5620437956195</c:v>
                </c:pt>
                <c:pt idx="34">
                  <c:v>7251.3070175438661</c:v>
                </c:pt>
                <c:pt idx="35">
                  <c:v>7638.8345323741005</c:v>
                </c:pt>
                <c:pt idx="36">
                  <c:v>6908.8795180722891</c:v>
                </c:pt>
                <c:pt idx="37">
                  <c:v>6949.3197278911575</c:v>
                </c:pt>
                <c:pt idx="38">
                  <c:v>7283.2167832167834</c:v>
                </c:pt>
                <c:pt idx="39">
                  <c:v>7175.9689922480611</c:v>
                </c:pt>
                <c:pt idx="40">
                  <c:v>7030.1587301587297</c:v>
                </c:pt>
                <c:pt idx="41">
                  <c:v>7318.2481751824816</c:v>
                </c:pt>
                <c:pt idx="42">
                  <c:v>7577.2727272727352</c:v>
                </c:pt>
                <c:pt idx="43">
                  <c:v>7336.7704081632864</c:v>
                </c:pt>
                <c:pt idx="44">
                  <c:v>7577.8380281690152</c:v>
                </c:pt>
                <c:pt idx="45">
                  <c:v>7348.0245098039313</c:v>
                </c:pt>
                <c:pt idx="46">
                  <c:v>7579.6466666666665</c:v>
                </c:pt>
                <c:pt idx="47">
                  <c:v>7028.1456310679678</c:v>
                </c:pt>
                <c:pt idx="48">
                  <c:v>7418.1965811965874</c:v>
                </c:pt>
                <c:pt idx="49">
                  <c:v>7455.1323529411766</c:v>
                </c:pt>
                <c:pt idx="50">
                  <c:v>7486.3082706766909</c:v>
                </c:pt>
                <c:pt idx="51">
                  <c:v>7337.7260273972588</c:v>
                </c:pt>
                <c:pt idx="52">
                  <c:v>7217.7777777777865</c:v>
                </c:pt>
                <c:pt idx="53">
                  <c:v>6685.9090909090974</c:v>
                </c:pt>
                <c:pt idx="54">
                  <c:v>6803.9999999999991</c:v>
                </c:pt>
                <c:pt idx="55">
                  <c:v>8111.598214285722</c:v>
                </c:pt>
                <c:pt idx="56">
                  <c:v>7253.6640625</c:v>
                </c:pt>
                <c:pt idx="57">
                  <c:v>7005.4962406015029</c:v>
                </c:pt>
                <c:pt idx="58">
                  <c:v>7637.2881355932204</c:v>
                </c:pt>
                <c:pt idx="59">
                  <c:v>7031.4259259259325</c:v>
                </c:pt>
                <c:pt idx="60">
                  <c:v>6997.3728813559374</c:v>
                </c:pt>
                <c:pt idx="61">
                  <c:v>7244.0555555555629</c:v>
                </c:pt>
                <c:pt idx="62">
                  <c:v>7122.9508196721372</c:v>
                </c:pt>
                <c:pt idx="63">
                  <c:v>6985.4545454545514</c:v>
                </c:pt>
                <c:pt idx="64">
                  <c:v>7307.4645669291349</c:v>
                </c:pt>
                <c:pt idx="65">
                  <c:v>7058.275000000006</c:v>
                </c:pt>
                <c:pt idx="66">
                  <c:v>6386.2826086956602</c:v>
                </c:pt>
                <c:pt idx="67">
                  <c:v>6770.8333333333394</c:v>
                </c:pt>
                <c:pt idx="68">
                  <c:v>7322.2695652173979</c:v>
                </c:pt>
                <c:pt idx="69">
                  <c:v>7197.80303030303</c:v>
                </c:pt>
                <c:pt idx="70">
                  <c:v>6672.7521367521431</c:v>
                </c:pt>
                <c:pt idx="71">
                  <c:v>6875.8169934640528</c:v>
                </c:pt>
                <c:pt idx="72">
                  <c:v>7127.4247787610684</c:v>
                </c:pt>
                <c:pt idx="73">
                  <c:v>7198.1132075471769</c:v>
                </c:pt>
                <c:pt idx="74">
                  <c:v>6689.1460674157297</c:v>
                </c:pt>
                <c:pt idx="75">
                  <c:v>6651.7841409691237</c:v>
                </c:pt>
                <c:pt idx="76">
                  <c:v>6872.9639639639699</c:v>
                </c:pt>
                <c:pt idx="77">
                  <c:v>7267.889908256886</c:v>
                </c:pt>
                <c:pt idx="78">
                  <c:v>6805.62937062937</c:v>
                </c:pt>
                <c:pt idx="79">
                  <c:v>6886.6197183098593</c:v>
                </c:pt>
                <c:pt idx="80">
                  <c:v>6831.7798165137674</c:v>
                </c:pt>
                <c:pt idx="81">
                  <c:v>6559.075757575758</c:v>
                </c:pt>
                <c:pt idx="82">
                  <c:v>7265.3846153846216</c:v>
                </c:pt>
                <c:pt idx="83">
                  <c:v>6794.9800000000068</c:v>
                </c:pt>
                <c:pt idx="84">
                  <c:v>6188.5163934426282</c:v>
                </c:pt>
                <c:pt idx="85">
                  <c:v>6543.7956204379561</c:v>
                </c:pt>
                <c:pt idx="86">
                  <c:v>7048.4536082474306</c:v>
                </c:pt>
                <c:pt idx="87">
                  <c:v>6596.7282608695732</c:v>
                </c:pt>
                <c:pt idx="88">
                  <c:v>6898.3064516129034</c:v>
                </c:pt>
                <c:pt idx="89">
                  <c:v>6644.8000000000056</c:v>
                </c:pt>
                <c:pt idx="90">
                  <c:v>7232.1875000000073</c:v>
                </c:pt>
                <c:pt idx="91">
                  <c:v>6602.2758620689729</c:v>
                </c:pt>
                <c:pt idx="92">
                  <c:v>6962.9833333333336</c:v>
                </c:pt>
                <c:pt idx="93">
                  <c:v>7002.3139534883803</c:v>
                </c:pt>
                <c:pt idx="94">
                  <c:v>7281.8181818181911</c:v>
                </c:pt>
                <c:pt idx="95">
                  <c:v>6920.2812500000073</c:v>
                </c:pt>
                <c:pt idx="96">
                  <c:v>6605.1724137931096</c:v>
                </c:pt>
                <c:pt idx="97">
                  <c:v>6744.7812500000073</c:v>
                </c:pt>
                <c:pt idx="98">
                  <c:v>6478.3898305084804</c:v>
                </c:pt>
                <c:pt idx="99">
                  <c:v>6551.3428571428576</c:v>
                </c:pt>
                <c:pt idx="100">
                  <c:v>6648.6052631579014</c:v>
                </c:pt>
                <c:pt idx="101">
                  <c:v>7379.7468354430475</c:v>
                </c:pt>
                <c:pt idx="102">
                  <c:v>6380.1157024793447</c:v>
                </c:pt>
                <c:pt idx="103">
                  <c:v>6840.4526315789544</c:v>
                </c:pt>
                <c:pt idx="104">
                  <c:v>6488.4444444444516</c:v>
                </c:pt>
                <c:pt idx="105">
                  <c:v>7063.3333333333394</c:v>
                </c:pt>
                <c:pt idx="106">
                  <c:v>6676.4423076923076</c:v>
                </c:pt>
                <c:pt idx="107">
                  <c:v>7463.5164835164915</c:v>
                </c:pt>
                <c:pt idx="108">
                  <c:v>6244.1428571428651</c:v>
                </c:pt>
                <c:pt idx="109">
                  <c:v>6501.8224299065487</c:v>
                </c:pt>
                <c:pt idx="110">
                  <c:v>6925.9259259259352</c:v>
                </c:pt>
                <c:pt idx="111">
                  <c:v>6336.9178082191866</c:v>
                </c:pt>
                <c:pt idx="112">
                  <c:v>6963.6363636363731</c:v>
                </c:pt>
                <c:pt idx="113">
                  <c:v>6927.7232142857201</c:v>
                </c:pt>
                <c:pt idx="114">
                  <c:v>7063.4468085106473</c:v>
                </c:pt>
                <c:pt idx="115">
                  <c:v>7244.5652173913131</c:v>
                </c:pt>
                <c:pt idx="116">
                  <c:v>6673.9495798319394</c:v>
                </c:pt>
                <c:pt idx="117">
                  <c:v>7168.5714285714348</c:v>
                </c:pt>
                <c:pt idx="118">
                  <c:v>6992.3913043478333</c:v>
                </c:pt>
                <c:pt idx="119">
                  <c:v>6998.6310679611734</c:v>
                </c:pt>
                <c:pt idx="120">
                  <c:v>6889.9057971014499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1-441B-A888-2AC62943971D}"/>
            </c:ext>
          </c:extLst>
        </c:ser>
        <c:ser>
          <c:idx val="1"/>
          <c:order val="1"/>
          <c:tx>
            <c:strRef>
              <c:f>'Averages Graph Data'!$AI$4</c:f>
              <c:strCache>
                <c:ptCount val="1"/>
                <c:pt idx="0">
                  <c:v>Average Mileage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Data'!$AI$5:$AI$125</c:f>
              <c:numCache>
                <c:formatCode>#,##0</c:formatCode>
                <c:ptCount val="121"/>
                <c:pt idx="6">
                  <c:v>7210.078983559154</c:v>
                </c:pt>
                <c:pt idx="7">
                  <c:v>7229.0868254597099</c:v>
                </c:pt>
                <c:pt idx="8">
                  <c:v>7253.5692692859093</c:v>
                </c:pt>
                <c:pt idx="9">
                  <c:v>7327.9050357092683</c:v>
                </c:pt>
                <c:pt idx="10">
                  <c:v>7298.6585860674631</c:v>
                </c:pt>
                <c:pt idx="11">
                  <c:v>7391.0176880044846</c:v>
                </c:pt>
                <c:pt idx="12">
                  <c:v>7505.9764964807355</c:v>
                </c:pt>
                <c:pt idx="13">
                  <c:v>7560.2084664055446</c:v>
                </c:pt>
                <c:pt idx="14">
                  <c:v>7535.6758929456946</c:v>
                </c:pt>
                <c:pt idx="15">
                  <c:v>7514.2789150973094</c:v>
                </c:pt>
                <c:pt idx="16">
                  <c:v>7496.8372717733128</c:v>
                </c:pt>
                <c:pt idx="17">
                  <c:v>7531.7125363235755</c:v>
                </c:pt>
                <c:pt idx="18">
                  <c:v>7461.4559403849544</c:v>
                </c:pt>
                <c:pt idx="19">
                  <c:v>7399.0288818674717</c:v>
                </c:pt>
                <c:pt idx="20">
                  <c:v>7340.6705822723325</c:v>
                </c:pt>
                <c:pt idx="21">
                  <c:v>7314.5665156456826</c:v>
                </c:pt>
                <c:pt idx="22">
                  <c:v>7317.1821103344482</c:v>
                </c:pt>
                <c:pt idx="23">
                  <c:v>7241.360826401652</c:v>
                </c:pt>
                <c:pt idx="24">
                  <c:v>7233.8817103107722</c:v>
                </c:pt>
                <c:pt idx="25">
                  <c:v>7194.0549916048558</c:v>
                </c:pt>
                <c:pt idx="26">
                  <c:v>7083.0675166349738</c:v>
                </c:pt>
                <c:pt idx="27">
                  <c:v>7067.1378463053043</c:v>
                </c:pt>
                <c:pt idx="28">
                  <c:v>7097.4435659615856</c:v>
                </c:pt>
                <c:pt idx="29">
                  <c:v>7160.8794239463168</c:v>
                </c:pt>
                <c:pt idx="30">
                  <c:v>7204.6316053118335</c:v>
                </c:pt>
                <c:pt idx="31">
                  <c:v>7214.6952939451803</c:v>
                </c:pt>
                <c:pt idx="32">
                  <c:v>7261.4833666655595</c:v>
                </c:pt>
                <c:pt idx="33">
                  <c:v>7314.0293504248884</c:v>
                </c:pt>
                <c:pt idx="34">
                  <c:v>7298.3874957882963</c:v>
                </c:pt>
                <c:pt idx="35">
                  <c:v>7355.5377297364766</c:v>
                </c:pt>
                <c:pt idx="36">
                  <c:v>7244.2391002022277</c:v>
                </c:pt>
                <c:pt idx="37">
                  <c:v>7211.6526643636689</c:v>
                </c:pt>
                <c:pt idx="38">
                  <c:v>7193.2249867780947</c:v>
                </c:pt>
                <c:pt idx="39">
                  <c:v>7198.1555164488391</c:v>
                </c:pt>
                <c:pt idx="40">
                  <c:v>7176.8121859292833</c:v>
                </c:pt>
                <c:pt idx="41">
                  <c:v>7186.3752084490861</c:v>
                </c:pt>
                <c:pt idx="42">
                  <c:v>7177.5806648631769</c:v>
                </c:pt>
                <c:pt idx="43">
                  <c:v>7238.7079348761763</c:v>
                </c:pt>
                <c:pt idx="44">
                  <c:v>7328.4962634872982</c:v>
                </c:pt>
                <c:pt idx="45">
                  <c:v>7337.7545101426058</c:v>
                </c:pt>
                <c:pt idx="46">
                  <c:v>7395.4227493452636</c:v>
                </c:pt>
                <c:pt idx="47">
                  <c:v>7395.1351637608686</c:v>
                </c:pt>
                <c:pt idx="48">
                  <c:v>7409.4135074771693</c:v>
                </c:pt>
                <c:pt idx="49">
                  <c:v>7391.9648825726608</c:v>
                </c:pt>
                <c:pt idx="50">
                  <c:v>7413.3274343602907</c:v>
                </c:pt>
                <c:pt idx="51">
                  <c:v>7379.0257199643247</c:v>
                </c:pt>
                <c:pt idx="52">
                  <c:v>7360.41904396059</c:v>
                </c:pt>
                <c:pt idx="53">
                  <c:v>7232.7422474237956</c:v>
                </c:pt>
                <c:pt idx="54">
                  <c:v>7200.7214429855139</c:v>
                </c:pt>
                <c:pt idx="55">
                  <c:v>7299.7788191411046</c:v>
                </c:pt>
                <c:pt idx="56">
                  <c:v>7270.9976347923657</c:v>
                </c:pt>
                <c:pt idx="57">
                  <c:v>7202.3102019244816</c:v>
                </c:pt>
                <c:pt idx="58">
                  <c:v>7245.1047888096191</c:v>
                </c:pt>
                <c:pt idx="59">
                  <c:v>7218.4830956879241</c:v>
                </c:pt>
                <c:pt idx="60">
                  <c:v>7262.9779228946163</c:v>
                </c:pt>
                <c:pt idx="61">
                  <c:v>7325.8430022596967</c:v>
                </c:pt>
                <c:pt idx="62">
                  <c:v>7184.6076601720415</c:v>
                </c:pt>
                <c:pt idx="63">
                  <c:v>7146.2920148798348</c:v>
                </c:pt>
                <c:pt idx="64">
                  <c:v>7189.4303472123529</c:v>
                </c:pt>
                <c:pt idx="65">
                  <c:v>7106.7141849847521</c:v>
                </c:pt>
                <c:pt idx="66">
                  <c:v>7014.5508539518569</c:v>
                </c:pt>
                <c:pt idx="67">
                  <c:v>6982.1880613772</c:v>
                </c:pt>
                <c:pt idx="68">
                  <c:v>6993.3614913288893</c:v>
                </c:pt>
                <c:pt idx="69">
                  <c:v>7004.054664276161</c:v>
                </c:pt>
                <c:pt idx="70">
                  <c:v>6959.3828916043867</c:v>
                </c:pt>
                <c:pt idx="71">
                  <c:v>6897.7189525379463</c:v>
                </c:pt>
                <c:pt idx="72">
                  <c:v>6907.5974923609547</c:v>
                </c:pt>
                <c:pt idx="73">
                  <c:v>7023.5732921968865</c:v>
                </c:pt>
                <c:pt idx="74">
                  <c:v>7011.9036827800855</c:v>
                </c:pt>
                <c:pt idx="75">
                  <c:v>6916.1200507446183</c:v>
                </c:pt>
                <c:pt idx="76">
                  <c:v>6869.7144698390384</c:v>
                </c:pt>
                <c:pt idx="77">
                  <c:v>6954.7341514825739</c:v>
                </c:pt>
                <c:pt idx="78">
                  <c:v>6944.7073482204751</c:v>
                </c:pt>
                <c:pt idx="79">
                  <c:v>6910.3066252988747</c:v>
                </c:pt>
                <c:pt idx="80">
                  <c:v>6857.973283722672</c:v>
                </c:pt>
                <c:pt idx="81">
                  <c:v>6839.39181088839</c:v>
                </c:pt>
                <c:pt idx="82">
                  <c:v>6927.0490215191767</c:v>
                </c:pt>
                <c:pt idx="83">
                  <c:v>6915.9084552386112</c:v>
                </c:pt>
                <c:pt idx="84">
                  <c:v>6761.7122388365733</c:v>
                </c:pt>
                <c:pt idx="85">
                  <c:v>6724.3074173806581</c:v>
                </c:pt>
                <c:pt idx="86">
                  <c:v>6747.4265445145957</c:v>
                </c:pt>
                <c:pt idx="87">
                  <c:v>6713.8477508511396</c:v>
                </c:pt>
                <c:pt idx="88">
                  <c:v>6762.3092785707313</c:v>
                </c:pt>
                <c:pt idx="89">
                  <c:v>6673.6543335157849</c:v>
                </c:pt>
                <c:pt idx="90">
                  <c:v>6736.1125478015001</c:v>
                </c:pt>
                <c:pt idx="91">
                  <c:v>6795.2210433195496</c:v>
                </c:pt>
                <c:pt idx="92">
                  <c:v>6855.1050023046037</c:v>
                </c:pt>
                <c:pt idx="93">
                  <c:v>6848.5136230533117</c:v>
                </c:pt>
                <c:pt idx="94">
                  <c:v>6946.3836117602559</c:v>
                </c:pt>
                <c:pt idx="95">
                  <c:v>6949.5228686726996</c:v>
                </c:pt>
                <c:pt idx="96">
                  <c:v>6943.8617849288576</c:v>
                </c:pt>
                <c:pt idx="97">
                  <c:v>6874.232320643142</c:v>
                </c:pt>
                <c:pt idx="98">
                  <c:v>6856.5343161345018</c:v>
                </c:pt>
                <c:pt idx="99">
                  <c:v>6797.7285338215761</c:v>
                </c:pt>
                <c:pt idx="100">
                  <c:v>6747.1987209172221</c:v>
                </c:pt>
                <c:pt idx="101">
                  <c:v>6761.1885285779153</c:v>
                </c:pt>
                <c:pt idx="102">
                  <c:v>6684.0220217892493</c:v>
                </c:pt>
                <c:pt idx="103">
                  <c:v>6717.6334814729416</c:v>
                </c:pt>
                <c:pt idx="104">
                  <c:v>6681.0139378221484</c:v>
                </c:pt>
                <c:pt idx="105">
                  <c:v>6764.5772953685564</c:v>
                </c:pt>
                <c:pt idx="106">
                  <c:v>6782.4486454470489</c:v>
                </c:pt>
                <c:pt idx="107">
                  <c:v>6898.8645340697049</c:v>
                </c:pt>
                <c:pt idx="108">
                  <c:v>6736.6353943125359</c:v>
                </c:pt>
                <c:pt idx="109">
                  <c:v>6754.0220696592796</c:v>
                </c:pt>
                <c:pt idx="110">
                  <c:v>6766.2325402802762</c:v>
                </c:pt>
                <c:pt idx="111">
                  <c:v>6744.5858779623823</c:v>
                </c:pt>
                <c:pt idx="112">
                  <c:v>6730.3434537199582</c:v>
                </c:pt>
                <c:pt idx="113">
                  <c:v>6766.2407260904456</c:v>
                </c:pt>
                <c:pt idx="114">
                  <c:v>6709.0879153753249</c:v>
                </c:pt>
                <c:pt idx="115">
                  <c:v>6852.0053954108171</c:v>
                </c:pt>
                <c:pt idx="116">
                  <c:v>6876.5949882573022</c:v>
                </c:pt>
                <c:pt idx="117">
                  <c:v>6911.2586314923738</c:v>
                </c:pt>
                <c:pt idx="118">
                  <c:v>7004.8977023678945</c:v>
                </c:pt>
                <c:pt idx="119">
                  <c:v>7009.8969458428646</c:v>
                </c:pt>
                <c:pt idx="120">
                  <c:v>7004.4944576736834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1-441B-A888-2AC629439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Mileage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Data'!$AJ$5:$AJ$125</c:f>
              <c:numCache>
                <c:formatCode>#,##0</c:formatCode>
                <c:ptCount val="121"/>
                <c:pt idx="0">
                  <c:v>6062.5000000000009</c:v>
                </c:pt>
                <c:pt idx="1">
                  <c:v>7838.2352941176468</c:v>
                </c:pt>
                <c:pt idx="2">
                  <c:v>7466.6666666666661</c:v>
                </c:pt>
                <c:pt idx="3">
                  <c:v>7653.8461538461543</c:v>
                </c:pt>
                <c:pt idx="4">
                  <c:v>6729.166666666667</c:v>
                </c:pt>
                <c:pt idx="5">
                  <c:v>8285.7142857142844</c:v>
                </c:pt>
                <c:pt idx="6">
                  <c:v>7517.8571428571422</c:v>
                </c:pt>
                <c:pt idx="7">
                  <c:v>7550.0000000000009</c:v>
                </c:pt>
                <c:pt idx="8">
                  <c:v>7392.8571428571431</c:v>
                </c:pt>
                <c:pt idx="9">
                  <c:v>6934.782608695652</c:v>
                </c:pt>
                <c:pt idx="10">
                  <c:v>7485.6857142857152</c:v>
                </c:pt>
                <c:pt idx="11">
                  <c:v>7589.9999999999991</c:v>
                </c:pt>
                <c:pt idx="12">
                  <c:v>8392.8571428571431</c:v>
                </c:pt>
                <c:pt idx="13">
                  <c:v>7442.8285714285721</c:v>
                </c:pt>
                <c:pt idx="14">
                  <c:v>7097.9729729729825</c:v>
                </c:pt>
                <c:pt idx="15">
                  <c:v>6732.1428571428569</c:v>
                </c:pt>
                <c:pt idx="16">
                  <c:v>8212.121212121212</c:v>
                </c:pt>
                <c:pt idx="17">
                  <c:v>7605.9393939393931</c:v>
                </c:pt>
                <c:pt idx="18">
                  <c:v>6306.21875</c:v>
                </c:pt>
                <c:pt idx="19">
                  <c:v>7839.2857142857138</c:v>
                </c:pt>
                <c:pt idx="20">
                  <c:v>7535.7142857142853</c:v>
                </c:pt>
                <c:pt idx="21">
                  <c:v>7631.5789473684208</c:v>
                </c:pt>
                <c:pt idx="22">
                  <c:v>7266.6666666666661</c:v>
                </c:pt>
                <c:pt idx="23">
                  <c:v>7027.75</c:v>
                </c:pt>
                <c:pt idx="24">
                  <c:v>7145.1612903225805</c:v>
                </c:pt>
                <c:pt idx="25">
                  <c:v>6564</c:v>
                </c:pt>
                <c:pt idx="26">
                  <c:v>7046.84375</c:v>
                </c:pt>
                <c:pt idx="27">
                  <c:v>8007.4074074074069</c:v>
                </c:pt>
                <c:pt idx="28">
                  <c:v>7638.7499999999991</c:v>
                </c:pt>
                <c:pt idx="29">
                  <c:v>8233.3333333333321</c:v>
                </c:pt>
                <c:pt idx="30">
                  <c:v>7461.3636363636369</c:v>
                </c:pt>
                <c:pt idx="31">
                  <c:v>7880.7499999999991</c:v>
                </c:pt>
                <c:pt idx="32">
                  <c:v>6714.2857142857147</c:v>
                </c:pt>
                <c:pt idx="33">
                  <c:v>7449.9999999999991</c:v>
                </c:pt>
                <c:pt idx="34">
                  <c:v>7103.4482758620697</c:v>
                </c:pt>
                <c:pt idx="35">
                  <c:v>7446.3928571428569</c:v>
                </c:pt>
                <c:pt idx="36">
                  <c:v>7140.625</c:v>
                </c:pt>
                <c:pt idx="37">
                  <c:v>7162.5000000000009</c:v>
                </c:pt>
                <c:pt idx="38">
                  <c:v>7174.3589743589746</c:v>
                </c:pt>
                <c:pt idx="39">
                  <c:v>7214.2857142857147</c:v>
                </c:pt>
                <c:pt idx="40">
                  <c:v>7650.0000000000009</c:v>
                </c:pt>
                <c:pt idx="41">
                  <c:v>7537.0370370370383</c:v>
                </c:pt>
                <c:pt idx="42">
                  <c:v>7409.0909090909099</c:v>
                </c:pt>
                <c:pt idx="43">
                  <c:v>6429.5</c:v>
                </c:pt>
                <c:pt idx="44">
                  <c:v>7851.3513513513508</c:v>
                </c:pt>
                <c:pt idx="45">
                  <c:v>7329.7872340425538</c:v>
                </c:pt>
                <c:pt idx="46">
                  <c:v>6703.7037037037044</c:v>
                </c:pt>
                <c:pt idx="47">
                  <c:v>6573.6315789473683</c:v>
                </c:pt>
                <c:pt idx="48">
                  <c:v>6923.0769230769238</c:v>
                </c:pt>
                <c:pt idx="49">
                  <c:v>8535.7142857142844</c:v>
                </c:pt>
                <c:pt idx="50">
                  <c:v>8050.0000000000009</c:v>
                </c:pt>
                <c:pt idx="51">
                  <c:v>8049.9666666666662</c:v>
                </c:pt>
                <c:pt idx="52">
                  <c:v>6421.0526315789475</c:v>
                </c:pt>
                <c:pt idx="53">
                  <c:v>7576.9230769230771</c:v>
                </c:pt>
                <c:pt idx="54">
                  <c:v>7242.8571428571431</c:v>
                </c:pt>
                <c:pt idx="55">
                  <c:v>9769.2307692307695</c:v>
                </c:pt>
                <c:pt idx="56">
                  <c:v>6747.7222222222217</c:v>
                </c:pt>
                <c:pt idx="57">
                  <c:v>7111.1111111111104</c:v>
                </c:pt>
                <c:pt idx="58">
                  <c:v>5718.7500000000009</c:v>
                </c:pt>
                <c:pt idx="59">
                  <c:v>7027.7777777777774</c:v>
                </c:pt>
                <c:pt idx="60">
                  <c:v>6878.260869565217</c:v>
                </c:pt>
                <c:pt idx="61">
                  <c:v>6866.666666666667</c:v>
                </c:pt>
                <c:pt idx="62">
                  <c:v>6906.25</c:v>
                </c:pt>
                <c:pt idx="63">
                  <c:v>7453.125</c:v>
                </c:pt>
                <c:pt idx="64">
                  <c:v>7863.636363636364</c:v>
                </c:pt>
                <c:pt idx="65">
                  <c:v>7446.4285714285716</c:v>
                </c:pt>
                <c:pt idx="66">
                  <c:v>6571.217391304348</c:v>
                </c:pt>
                <c:pt idx="67">
                  <c:v>7673.913043478261</c:v>
                </c:pt>
                <c:pt idx="68">
                  <c:v>8135.2272727272739</c:v>
                </c:pt>
                <c:pt idx="69">
                  <c:v>6699.9615384615381</c:v>
                </c:pt>
                <c:pt idx="70">
                  <c:v>7446.333333333333</c:v>
                </c:pt>
                <c:pt idx="71">
                  <c:v>7288.461538461539</c:v>
                </c:pt>
                <c:pt idx="72">
                  <c:v>7605.5</c:v>
                </c:pt>
                <c:pt idx="73">
                  <c:v>7434.782608695652</c:v>
                </c:pt>
                <c:pt idx="74">
                  <c:v>6805.5999999999995</c:v>
                </c:pt>
                <c:pt idx="75">
                  <c:v>6792.7021276595742</c:v>
                </c:pt>
                <c:pt idx="76">
                  <c:v>7033.3333333333321</c:v>
                </c:pt>
                <c:pt idx="77">
                  <c:v>7711.7647058823532</c:v>
                </c:pt>
                <c:pt idx="78">
                  <c:v>7160.5945945945941</c:v>
                </c:pt>
                <c:pt idx="79">
                  <c:v>6733.333333333333</c:v>
                </c:pt>
                <c:pt idx="80">
                  <c:v>6260</c:v>
                </c:pt>
                <c:pt idx="81">
                  <c:v>6689.5806451612898</c:v>
                </c:pt>
                <c:pt idx="82">
                  <c:v>7787.878787878788</c:v>
                </c:pt>
                <c:pt idx="83">
                  <c:v>6954.545454545455</c:v>
                </c:pt>
                <c:pt idx="84">
                  <c:v>6666.666666666667</c:v>
                </c:pt>
                <c:pt idx="85">
                  <c:v>6634.6153846153848</c:v>
                </c:pt>
                <c:pt idx="86">
                  <c:v>7444.4444444444453</c:v>
                </c:pt>
                <c:pt idx="87">
                  <c:v>6227.2727272727279</c:v>
                </c:pt>
                <c:pt idx="88">
                  <c:v>5944.4444444444434</c:v>
                </c:pt>
                <c:pt idx="89">
                  <c:v>6360</c:v>
                </c:pt>
                <c:pt idx="90">
                  <c:v>9096.1538461538457</c:v>
                </c:pt>
                <c:pt idx="91">
                  <c:v>6825.0000000000009</c:v>
                </c:pt>
                <c:pt idx="92">
                  <c:v>6750</c:v>
                </c:pt>
                <c:pt idx="93">
                  <c:v>5416.6111111111113</c:v>
                </c:pt>
                <c:pt idx="94">
                  <c:v>8125.0000000000009</c:v>
                </c:pt>
                <c:pt idx="95">
                  <c:v>6952.1363636363649</c:v>
                </c:pt>
                <c:pt idx="96">
                  <c:v>6563.333333333333</c:v>
                </c:pt>
                <c:pt idx="97">
                  <c:v>6888.8888888888878</c:v>
                </c:pt>
                <c:pt idx="98">
                  <c:v>7040</c:v>
                </c:pt>
                <c:pt idx="99">
                  <c:v>6537.0370370370374</c:v>
                </c:pt>
                <c:pt idx="100">
                  <c:v>7428.5714285714284</c:v>
                </c:pt>
                <c:pt idx="101">
                  <c:v>6578.9473684210525</c:v>
                </c:pt>
                <c:pt idx="102">
                  <c:v>6846.1538461538466</c:v>
                </c:pt>
                <c:pt idx="103">
                  <c:v>7117.6470588235297</c:v>
                </c:pt>
                <c:pt idx="104">
                  <c:v>7333.333333333333</c:v>
                </c:pt>
                <c:pt idx="105">
                  <c:v>7204</c:v>
                </c:pt>
                <c:pt idx="106">
                  <c:v>6609.7560975609749</c:v>
                </c:pt>
                <c:pt idx="107">
                  <c:v>7210.5263157894733</c:v>
                </c:pt>
                <c:pt idx="108">
                  <c:v>7529.4117647058829</c:v>
                </c:pt>
                <c:pt idx="109">
                  <c:v>6700</c:v>
                </c:pt>
                <c:pt idx="110">
                  <c:v>6477.2727272727279</c:v>
                </c:pt>
                <c:pt idx="111">
                  <c:v>6807.6923076923076</c:v>
                </c:pt>
                <c:pt idx="112">
                  <c:v>7699.9999999999991</c:v>
                </c:pt>
                <c:pt idx="113">
                  <c:v>6877.5925925925922</c:v>
                </c:pt>
                <c:pt idx="114">
                  <c:v>6015.4285714285716</c:v>
                </c:pt>
                <c:pt idx="115">
                  <c:v>6857.1428571428569</c:v>
                </c:pt>
                <c:pt idx="116">
                  <c:v>6862.0689655172418</c:v>
                </c:pt>
                <c:pt idx="117">
                  <c:v>7655.1724137931033</c:v>
                </c:pt>
                <c:pt idx="118">
                  <c:v>7835.0000000000009</c:v>
                </c:pt>
                <c:pt idx="119">
                  <c:v>7363.590909090909</c:v>
                </c:pt>
                <c:pt idx="120">
                  <c:v>6844.8275862068967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9-4D3E-ABE1-D8C18E6A6432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Mileage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Data'!$AK$5:$AK$125</c:f>
              <c:numCache>
                <c:formatCode>#,##0</c:formatCode>
                <c:ptCount val="121"/>
                <c:pt idx="6">
                  <c:v>7364.8551728383663</c:v>
                </c:pt>
                <c:pt idx="7">
                  <c:v>7577.3551728383663</c:v>
                </c:pt>
                <c:pt idx="8">
                  <c:v>7513.729722658295</c:v>
                </c:pt>
                <c:pt idx="9">
                  <c:v>7437.7462858052913</c:v>
                </c:pt>
                <c:pt idx="10">
                  <c:v>7413.7233658680861</c:v>
                </c:pt>
                <c:pt idx="11">
                  <c:v>7536.6995563442779</c:v>
                </c:pt>
                <c:pt idx="12">
                  <c:v>7552.0056787932572</c:v>
                </c:pt>
                <c:pt idx="13">
                  <c:v>7541.2873114463191</c:v>
                </c:pt>
                <c:pt idx="14">
                  <c:v>7476.7120218710306</c:v>
                </c:pt>
                <c:pt idx="15">
                  <c:v>7382.3242667689892</c:v>
                </c:pt>
                <c:pt idx="16">
                  <c:v>7564.8012101154973</c:v>
                </c:pt>
                <c:pt idx="17">
                  <c:v>7581.9803072088789</c:v>
                </c:pt>
                <c:pt idx="18">
                  <c:v>7398.5829857803083</c:v>
                </c:pt>
                <c:pt idx="19">
                  <c:v>7319.501353127248</c:v>
                </c:pt>
                <c:pt idx="20">
                  <c:v>7332.7707408823489</c:v>
                </c:pt>
                <c:pt idx="21">
                  <c:v>7409.000165795982</c:v>
                </c:pt>
                <c:pt idx="22">
                  <c:v>7485.3607100136696</c:v>
                </c:pt>
                <c:pt idx="23">
                  <c:v>7316.1648225677827</c:v>
                </c:pt>
                <c:pt idx="24">
                  <c:v>7250.3393791939525</c:v>
                </c:pt>
                <c:pt idx="25">
                  <c:v>7287.1652720510956</c:v>
                </c:pt>
                <c:pt idx="26">
                  <c:v>7173.959277153137</c:v>
                </c:pt>
                <c:pt idx="27">
                  <c:v>7241.344008823582</c:v>
                </c:pt>
                <c:pt idx="28">
                  <c:v>7242.3684449138082</c:v>
                </c:pt>
                <c:pt idx="29">
                  <c:v>7380.4636830090458</c:v>
                </c:pt>
                <c:pt idx="30">
                  <c:v>7442.4084882038514</c:v>
                </c:pt>
                <c:pt idx="31">
                  <c:v>7547.4925895863407</c:v>
                </c:pt>
                <c:pt idx="32">
                  <c:v>7568.9619773414424</c:v>
                </c:pt>
                <c:pt idx="33">
                  <c:v>7626.5557273414406</c:v>
                </c:pt>
                <c:pt idx="34">
                  <c:v>7497.4187085492513</c:v>
                </c:pt>
                <c:pt idx="35">
                  <c:v>7469.939116712515</c:v>
                </c:pt>
                <c:pt idx="36">
                  <c:v>7313.8379262363251</c:v>
                </c:pt>
                <c:pt idx="37">
                  <c:v>7271.1431210415194</c:v>
                </c:pt>
                <c:pt idx="38">
                  <c:v>7170.2301173785163</c:v>
                </c:pt>
                <c:pt idx="39">
                  <c:v>7241.6586888070888</c:v>
                </c:pt>
                <c:pt idx="40">
                  <c:v>7270.2301173785172</c:v>
                </c:pt>
                <c:pt idx="41">
                  <c:v>7332.1713689749404</c:v>
                </c:pt>
                <c:pt idx="42">
                  <c:v>7326.842519253235</c:v>
                </c:pt>
                <c:pt idx="43">
                  <c:v>7225.2532335389487</c:v>
                </c:pt>
                <c:pt idx="44">
                  <c:v>7323.6605694462851</c:v>
                </c:pt>
                <c:pt idx="45">
                  <c:v>7345.8646065439389</c:v>
                </c:pt>
                <c:pt idx="46">
                  <c:v>7272.9243193179364</c:v>
                </c:pt>
                <c:pt idx="47">
                  <c:v>7119.1574020247035</c:v>
                </c:pt>
                <c:pt idx="48">
                  <c:v>7031.4488143161152</c:v>
                </c:pt>
                <c:pt idx="49">
                  <c:v>7192.3950109765965</c:v>
                </c:pt>
                <c:pt idx="50">
                  <c:v>7423.8950109765965</c:v>
                </c:pt>
                <c:pt idx="51">
                  <c:v>7452.2686274502139</c:v>
                </c:pt>
                <c:pt idx="52">
                  <c:v>7322.4493985268418</c:v>
                </c:pt>
                <c:pt idx="53">
                  <c:v>7447.1950232724676</c:v>
                </c:pt>
                <c:pt idx="54">
                  <c:v>7542.798675259578</c:v>
                </c:pt>
                <c:pt idx="55">
                  <c:v>7949.3920818529832</c:v>
                </c:pt>
                <c:pt idx="56">
                  <c:v>7693.9646442112617</c:v>
                </c:pt>
                <c:pt idx="57">
                  <c:v>7559.8376600842766</c:v>
                </c:pt>
                <c:pt idx="58">
                  <c:v>7226.8067077033247</c:v>
                </c:pt>
                <c:pt idx="59">
                  <c:v>7313.4817285888712</c:v>
                </c:pt>
                <c:pt idx="60">
                  <c:v>7213.6728418234625</c:v>
                </c:pt>
                <c:pt idx="61">
                  <c:v>7159.9313452248225</c:v>
                </c:pt>
                <c:pt idx="62">
                  <c:v>6750.9340924775697</c:v>
                </c:pt>
                <c:pt idx="63">
                  <c:v>6851.7059178743957</c:v>
                </c:pt>
                <c:pt idx="64">
                  <c:v>6959.2095253780035</c:v>
                </c:pt>
                <c:pt idx="65">
                  <c:v>7206.0207498677992</c:v>
                </c:pt>
                <c:pt idx="66">
                  <c:v>7140.797837514453</c:v>
                </c:pt>
                <c:pt idx="67">
                  <c:v>7254.4624337877458</c:v>
                </c:pt>
                <c:pt idx="68">
                  <c:v>7435.6853775106883</c:v>
                </c:pt>
                <c:pt idx="69">
                  <c:v>7406.2155972909086</c:v>
                </c:pt>
                <c:pt idx="70">
                  <c:v>7405.245359195671</c:v>
                </c:pt>
                <c:pt idx="71">
                  <c:v>7323.0775270278382</c:v>
                </c:pt>
                <c:pt idx="72">
                  <c:v>7345.8020168237563</c:v>
                </c:pt>
                <c:pt idx="73">
                  <c:v>7469.1684764510846</c:v>
                </c:pt>
                <c:pt idx="74">
                  <c:v>7345.1237559541905</c:v>
                </c:pt>
                <c:pt idx="75">
                  <c:v>7153.3344495159481</c:v>
                </c:pt>
                <c:pt idx="76">
                  <c:v>7200.9589916404902</c:v>
                </c:pt>
                <c:pt idx="77">
                  <c:v>7238.8777591474918</c:v>
                </c:pt>
                <c:pt idx="78">
                  <c:v>7220.6110528807858</c:v>
                </c:pt>
                <c:pt idx="79">
                  <c:v>7096.0158147855482</c:v>
                </c:pt>
                <c:pt idx="80">
                  <c:v>6928.1897278290271</c:v>
                </c:pt>
                <c:pt idx="81">
                  <c:v>6911.6155342806387</c:v>
                </c:pt>
                <c:pt idx="82">
                  <c:v>7053.7836285976682</c:v>
                </c:pt>
                <c:pt idx="83">
                  <c:v>7042.5282173422584</c:v>
                </c:pt>
                <c:pt idx="84">
                  <c:v>6893.2284974543027</c:v>
                </c:pt>
                <c:pt idx="85">
                  <c:v>6818.0886103144157</c:v>
                </c:pt>
                <c:pt idx="86">
                  <c:v>6919.6759119017179</c:v>
                </c:pt>
                <c:pt idx="87">
                  <c:v>6915.0005872263937</c:v>
                </c:pt>
                <c:pt idx="88">
                  <c:v>6808.5525585525593</c:v>
                </c:pt>
                <c:pt idx="89">
                  <c:v>6604.5698745698746</c:v>
                </c:pt>
                <c:pt idx="90">
                  <c:v>6910.5139305139301</c:v>
                </c:pt>
                <c:pt idx="91">
                  <c:v>6933.1329781329778</c:v>
                </c:pt>
                <c:pt idx="92">
                  <c:v>6949.6164946164945</c:v>
                </c:pt>
                <c:pt idx="93">
                  <c:v>6659.9260184260183</c:v>
                </c:pt>
                <c:pt idx="94">
                  <c:v>6931.0299145299141</c:v>
                </c:pt>
                <c:pt idx="95">
                  <c:v>7074.9859029859044</c:v>
                </c:pt>
                <c:pt idx="96">
                  <c:v>7104.0335220335237</c:v>
                </c:pt>
                <c:pt idx="97">
                  <c:v>6788.7099567099576</c:v>
                </c:pt>
                <c:pt idx="98">
                  <c:v>6819.4242424242429</c:v>
                </c:pt>
                <c:pt idx="99">
                  <c:v>6789.0009620009614</c:v>
                </c:pt>
                <c:pt idx="100">
                  <c:v>7076.4238644952929</c:v>
                </c:pt>
                <c:pt idx="101">
                  <c:v>6855.5592028411575</c:v>
                </c:pt>
                <c:pt idx="102">
                  <c:v>6840.4188432007968</c:v>
                </c:pt>
                <c:pt idx="103">
                  <c:v>6919.6065182708253</c:v>
                </c:pt>
                <c:pt idx="104">
                  <c:v>6983.0985817628898</c:v>
                </c:pt>
                <c:pt idx="105">
                  <c:v>7006.5271531914614</c:v>
                </c:pt>
                <c:pt idx="106">
                  <c:v>7016.9155904091667</c:v>
                </c:pt>
                <c:pt idx="107">
                  <c:v>6985.7662885831733</c:v>
                </c:pt>
                <c:pt idx="108">
                  <c:v>7121.5469166238627</c:v>
                </c:pt>
                <c:pt idx="109">
                  <c:v>7100.6677957447419</c:v>
                </c:pt>
                <c:pt idx="110">
                  <c:v>7009.1857483803415</c:v>
                </c:pt>
                <c:pt idx="111">
                  <c:v>6934.0941732887659</c:v>
                </c:pt>
                <c:pt idx="112">
                  <c:v>7004.951316145909</c:v>
                </c:pt>
                <c:pt idx="113">
                  <c:v>7043.2136725789969</c:v>
                </c:pt>
                <c:pt idx="114">
                  <c:v>6872.4854233845826</c:v>
                </c:pt>
                <c:pt idx="115">
                  <c:v>6776.4470080184374</c:v>
                </c:pt>
                <c:pt idx="116">
                  <c:v>6799.5997173780415</c:v>
                </c:pt>
                <c:pt idx="117">
                  <c:v>6967.8711011666674</c:v>
                </c:pt>
                <c:pt idx="118">
                  <c:v>7114.6293429249081</c:v>
                </c:pt>
                <c:pt idx="119">
                  <c:v>7066.5709013664682</c:v>
                </c:pt>
                <c:pt idx="120">
                  <c:v>7061.8901861685126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9-4D3E-ABE1-D8C18E6A6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Data'!$AN$4</c:f>
              <c:strCache>
                <c:ptCount val="1"/>
                <c:pt idx="0">
                  <c:v>Average Mileage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Data'!$AN$5:$AN$125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A-41B8-9303-49BA72F29BCE}"/>
            </c:ext>
          </c:extLst>
        </c:ser>
        <c:ser>
          <c:idx val="1"/>
          <c:order val="1"/>
          <c:tx>
            <c:strRef>
              <c:f>'Averages Graph Data'!$AO$4</c:f>
              <c:strCache>
                <c:ptCount val="1"/>
                <c:pt idx="0">
                  <c:v>Average Mileage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Data'!$AO$5:$AO$125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A-41B8-9303-49BA72F29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7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Data'!$BL$4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Data'!$BL$5:$BL$125</c:f>
              <c:numCache>
                <c:formatCode>#,##0</c:formatCode>
                <c:ptCount val="121"/>
                <c:pt idx="0">
                  <c:v>5440.3333333333321</c:v>
                </c:pt>
                <c:pt idx="1">
                  <c:v>5471.8793103448279</c:v>
                </c:pt>
                <c:pt idx="2">
                  <c:v>6568.3284671532847</c:v>
                </c:pt>
                <c:pt idx="3">
                  <c:v>6065.0619469026606</c:v>
                </c:pt>
                <c:pt idx="4">
                  <c:v>4866.2396694214922</c:v>
                </c:pt>
                <c:pt idx="5">
                  <c:v>5298.9379844961231</c:v>
                </c:pt>
                <c:pt idx="6">
                  <c:v>5254.1200000000035</c:v>
                </c:pt>
                <c:pt idx="7">
                  <c:v>5393.7682119205301</c:v>
                </c:pt>
                <c:pt idx="8">
                  <c:v>5930.4145077720214</c:v>
                </c:pt>
                <c:pt idx="9">
                  <c:v>6057.7338129496402</c:v>
                </c:pt>
                <c:pt idx="10">
                  <c:v>4739.1166666666704</c:v>
                </c:pt>
                <c:pt idx="11">
                  <c:v>5579.5879120879126</c:v>
                </c:pt>
                <c:pt idx="12">
                  <c:v>5319.3243243243242</c:v>
                </c:pt>
                <c:pt idx="13">
                  <c:v>5880.2473684210527</c:v>
                </c:pt>
                <c:pt idx="14">
                  <c:v>5955.4595588235015</c:v>
                </c:pt>
                <c:pt idx="15">
                  <c:v>5162.2256097560976</c:v>
                </c:pt>
                <c:pt idx="16">
                  <c:v>5176.1241830065355</c:v>
                </c:pt>
                <c:pt idx="17">
                  <c:v>6719.6444444444433</c:v>
                </c:pt>
                <c:pt idx="18">
                  <c:v>6431.9677419354894</c:v>
                </c:pt>
                <c:pt idx="19">
                  <c:v>5031.8794326241132</c:v>
                </c:pt>
                <c:pt idx="20">
                  <c:v>4896.7538461538461</c:v>
                </c:pt>
                <c:pt idx="21">
                  <c:v>5675.5803571428623</c:v>
                </c:pt>
                <c:pt idx="22">
                  <c:v>6345.9391891891883</c:v>
                </c:pt>
                <c:pt idx="23">
                  <c:v>5641.625766871166</c:v>
                </c:pt>
                <c:pt idx="24">
                  <c:v>5004.9019607843193</c:v>
                </c:pt>
                <c:pt idx="25">
                  <c:v>5797.5510204081629</c:v>
                </c:pt>
                <c:pt idx="26">
                  <c:v>6148.1496062992182</c:v>
                </c:pt>
                <c:pt idx="27">
                  <c:v>4931.8880000000045</c:v>
                </c:pt>
                <c:pt idx="28">
                  <c:v>5618.4144736842109</c:v>
                </c:pt>
                <c:pt idx="29">
                  <c:v>6004.3984962406021</c:v>
                </c:pt>
                <c:pt idx="30">
                  <c:v>5400.6725663716861</c:v>
                </c:pt>
                <c:pt idx="31">
                  <c:v>6883.8315789473754</c:v>
                </c:pt>
                <c:pt idx="32">
                  <c:v>7276.3414634146402</c:v>
                </c:pt>
                <c:pt idx="33">
                  <c:v>5589.7080291970797</c:v>
                </c:pt>
                <c:pt idx="34">
                  <c:v>6268.5087719298299</c:v>
                </c:pt>
                <c:pt idx="35">
                  <c:v>4686.0431654676249</c:v>
                </c:pt>
                <c:pt idx="36">
                  <c:v>6734.4819277108427</c:v>
                </c:pt>
                <c:pt idx="37">
                  <c:v>6862.5442176870756</c:v>
                </c:pt>
                <c:pt idx="38">
                  <c:v>5542.1678321678319</c:v>
                </c:pt>
                <c:pt idx="39">
                  <c:v>6030.1937984496108</c:v>
                </c:pt>
                <c:pt idx="40">
                  <c:v>5802.9285714285706</c:v>
                </c:pt>
                <c:pt idx="41">
                  <c:v>6272.7956204379552</c:v>
                </c:pt>
                <c:pt idx="42">
                  <c:v>5049.6818181818235</c:v>
                </c:pt>
                <c:pt idx="43">
                  <c:v>5572.1683673469443</c:v>
                </c:pt>
                <c:pt idx="44">
                  <c:v>6779.1760563380285</c:v>
                </c:pt>
                <c:pt idx="45">
                  <c:v>5893.156862745097</c:v>
                </c:pt>
                <c:pt idx="46">
                  <c:v>4650.7666666666664</c:v>
                </c:pt>
                <c:pt idx="47">
                  <c:v>4450.9611650485476</c:v>
                </c:pt>
                <c:pt idx="48">
                  <c:v>5357.7350427350466</c:v>
                </c:pt>
                <c:pt idx="49">
                  <c:v>5642.1102941176478</c:v>
                </c:pt>
                <c:pt idx="50">
                  <c:v>6052.3909774436088</c:v>
                </c:pt>
                <c:pt idx="51">
                  <c:v>6064.8424657534242</c:v>
                </c:pt>
                <c:pt idx="52">
                  <c:v>5482.888888888896</c:v>
                </c:pt>
                <c:pt idx="53">
                  <c:v>6538.4958677686009</c:v>
                </c:pt>
                <c:pt idx="54">
                  <c:v>5022.4137931034484</c:v>
                </c:pt>
                <c:pt idx="55">
                  <c:v>5969.1071428571477</c:v>
                </c:pt>
                <c:pt idx="56">
                  <c:v>4931.5234375</c:v>
                </c:pt>
                <c:pt idx="57">
                  <c:v>6210.1729323308264</c:v>
                </c:pt>
                <c:pt idx="58">
                  <c:v>5150.07627118644</c:v>
                </c:pt>
                <c:pt idx="59">
                  <c:v>6978.8796296296359</c:v>
                </c:pt>
                <c:pt idx="60">
                  <c:v>6070.5932203389875</c:v>
                </c:pt>
                <c:pt idx="61">
                  <c:v>5578.5925925925976</c:v>
                </c:pt>
                <c:pt idx="62">
                  <c:v>6185.8606557377107</c:v>
                </c:pt>
                <c:pt idx="63">
                  <c:v>6962.3181818181884</c:v>
                </c:pt>
                <c:pt idx="64">
                  <c:v>6252.7007874015753</c:v>
                </c:pt>
                <c:pt idx="65">
                  <c:v>6088.7833333333392</c:v>
                </c:pt>
                <c:pt idx="66">
                  <c:v>5331.1847826087023</c:v>
                </c:pt>
                <c:pt idx="67">
                  <c:v>6104.6833333333379</c:v>
                </c:pt>
                <c:pt idx="68">
                  <c:v>7228.0173913043536</c:v>
                </c:pt>
                <c:pt idx="69">
                  <c:v>6779.1136363636369</c:v>
                </c:pt>
                <c:pt idx="70">
                  <c:v>7301.9401709401782</c:v>
                </c:pt>
                <c:pt idx="71">
                  <c:v>5513.8235294117649</c:v>
                </c:pt>
                <c:pt idx="72">
                  <c:v>5801.5044247787664</c:v>
                </c:pt>
                <c:pt idx="73">
                  <c:v>5678.2547169811378</c:v>
                </c:pt>
                <c:pt idx="74">
                  <c:v>6158.6067415730331</c:v>
                </c:pt>
                <c:pt idx="75">
                  <c:v>5808.8193832598863</c:v>
                </c:pt>
                <c:pt idx="76">
                  <c:v>6238.5405405405463</c:v>
                </c:pt>
                <c:pt idx="77">
                  <c:v>6735.4587155963354</c:v>
                </c:pt>
                <c:pt idx="78">
                  <c:v>6328.8321678321681</c:v>
                </c:pt>
                <c:pt idx="79">
                  <c:v>7528.2887323943651</c:v>
                </c:pt>
                <c:pt idx="80">
                  <c:v>6343.2568807339503</c:v>
                </c:pt>
                <c:pt idx="81">
                  <c:v>6861.80303030303</c:v>
                </c:pt>
                <c:pt idx="82">
                  <c:v>4960.1153846153893</c:v>
                </c:pt>
                <c:pt idx="83">
                  <c:v>6795.5700000000079</c:v>
                </c:pt>
                <c:pt idx="84">
                  <c:v>4426.1065573770529</c:v>
                </c:pt>
                <c:pt idx="85">
                  <c:v>5620.2700729927001</c:v>
                </c:pt>
                <c:pt idx="86">
                  <c:v>7719.4432989690795</c:v>
                </c:pt>
                <c:pt idx="87">
                  <c:v>5612.6304347826162</c:v>
                </c:pt>
                <c:pt idx="88">
                  <c:v>5415.8629032258059</c:v>
                </c:pt>
                <c:pt idx="89">
                  <c:v>6240.6800000000057</c:v>
                </c:pt>
                <c:pt idx="90">
                  <c:v>6754.7395833333403</c:v>
                </c:pt>
                <c:pt idx="91">
                  <c:v>7462.0114942528817</c:v>
                </c:pt>
                <c:pt idx="92">
                  <c:v>5368.9166666666661</c:v>
                </c:pt>
                <c:pt idx="93">
                  <c:v>5787.5000000000064</c:v>
                </c:pt>
                <c:pt idx="94">
                  <c:v>4979.740259740267</c:v>
                </c:pt>
                <c:pt idx="95">
                  <c:v>4774.8958333333385</c:v>
                </c:pt>
                <c:pt idx="96">
                  <c:v>5633.8189655172464</c:v>
                </c:pt>
                <c:pt idx="97">
                  <c:v>6590.1770833333403</c:v>
                </c:pt>
                <c:pt idx="98">
                  <c:v>6789.7372881355986</c:v>
                </c:pt>
                <c:pt idx="99">
                  <c:v>7799.8928571428569</c:v>
                </c:pt>
                <c:pt idx="100">
                  <c:v>4908.6929824561448</c:v>
                </c:pt>
                <c:pt idx="101">
                  <c:v>5190.2405063291208</c:v>
                </c:pt>
                <c:pt idx="102">
                  <c:v>4942.5041322314091</c:v>
                </c:pt>
                <c:pt idx="103">
                  <c:v>5353.6842105263213</c:v>
                </c:pt>
                <c:pt idx="104">
                  <c:v>5753.404040404047</c:v>
                </c:pt>
                <c:pt idx="105">
                  <c:v>4990.5833333333376</c:v>
                </c:pt>
                <c:pt idx="106">
                  <c:v>6400.9663461538357</c:v>
                </c:pt>
                <c:pt idx="107">
                  <c:v>5515.0329670329729</c:v>
                </c:pt>
                <c:pt idx="108">
                  <c:v>7192.1688311688404</c:v>
                </c:pt>
                <c:pt idx="109">
                  <c:v>6221.1588785046788</c:v>
                </c:pt>
                <c:pt idx="110">
                  <c:v>5168.2098765432174</c:v>
                </c:pt>
                <c:pt idx="111">
                  <c:v>5394.5205479452125</c:v>
                </c:pt>
                <c:pt idx="112">
                  <c:v>6669.6103896103987</c:v>
                </c:pt>
                <c:pt idx="113">
                  <c:v>6217.1875000000055</c:v>
                </c:pt>
                <c:pt idx="114">
                  <c:v>5938.7659574468162</c:v>
                </c:pt>
                <c:pt idx="115">
                  <c:v>4566.3478260869624</c:v>
                </c:pt>
                <c:pt idx="116">
                  <c:v>5008.7226890756356</c:v>
                </c:pt>
                <c:pt idx="117">
                  <c:v>6006.0476190476247</c:v>
                </c:pt>
                <c:pt idx="118">
                  <c:v>6262.2173913043553</c:v>
                </c:pt>
                <c:pt idx="119">
                  <c:v>5988.1456310679678</c:v>
                </c:pt>
                <c:pt idx="120">
                  <c:v>5650.275362318841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7-46F1-8A2C-A5272EBFEC3D}"/>
            </c:ext>
          </c:extLst>
        </c:ser>
        <c:ser>
          <c:idx val="1"/>
          <c:order val="1"/>
          <c:tx>
            <c:strRef>
              <c:f>'Averages Graph Data'!$BM$4</c:f>
              <c:strCache>
                <c:ptCount val="1"/>
                <c:pt idx="0">
                  <c:v>Average Vehicle Value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Data'!$BM$5:$BM$125</c:f>
              <c:numCache>
                <c:formatCode>#,##0</c:formatCode>
                <c:ptCount val="121"/>
                <c:pt idx="6">
                  <c:v>5566.414387378818</c:v>
                </c:pt>
                <c:pt idx="7">
                  <c:v>5559.7622271769878</c:v>
                </c:pt>
                <c:pt idx="8">
                  <c:v>5625.2672553808734</c:v>
                </c:pt>
                <c:pt idx="9">
                  <c:v>5552.3251619232105</c:v>
                </c:pt>
                <c:pt idx="10">
                  <c:v>5362.9044076037826</c:v>
                </c:pt>
                <c:pt idx="11">
                  <c:v>5464.8112994132707</c:v>
                </c:pt>
                <c:pt idx="12">
                  <c:v>5467.7236336744436</c:v>
                </c:pt>
                <c:pt idx="13">
                  <c:v>5557.1704005917354</c:v>
                </c:pt>
                <c:pt idx="14">
                  <c:v>5637.4120215778748</c:v>
                </c:pt>
                <c:pt idx="15">
                  <c:v>5527.6707504327424</c:v>
                </c:pt>
                <c:pt idx="16">
                  <c:v>5401.7265175837283</c:v>
                </c:pt>
                <c:pt idx="17">
                  <c:v>5684.6590572662672</c:v>
                </c:pt>
                <c:pt idx="18">
                  <c:v>5806.4276043873488</c:v>
                </c:pt>
                <c:pt idx="19">
                  <c:v>5765.3640484301768</c:v>
                </c:pt>
                <c:pt idx="20">
                  <c:v>5624.8649738205759</c:v>
                </c:pt>
                <c:pt idx="21">
                  <c:v>5584.8822307233404</c:v>
                </c:pt>
                <c:pt idx="22">
                  <c:v>5753.9841706423531</c:v>
                </c:pt>
                <c:pt idx="23">
                  <c:v>5820.4843969087297</c:v>
                </c:pt>
                <c:pt idx="24">
                  <c:v>5575.5211849572852</c:v>
                </c:pt>
                <c:pt idx="25">
                  <c:v>5484.8902247390943</c:v>
                </c:pt>
                <c:pt idx="26">
                  <c:v>5644.357392406966</c:v>
                </c:pt>
                <c:pt idx="27">
                  <c:v>5649.3765572421316</c:v>
                </c:pt>
                <c:pt idx="28">
                  <c:v>5641.2100024623242</c:v>
                </c:pt>
                <c:pt idx="29">
                  <c:v>5592.4184748982416</c:v>
                </c:pt>
                <c:pt idx="30">
                  <c:v>5557.9965891125994</c:v>
                </c:pt>
                <c:pt idx="31">
                  <c:v>5826.4151059930373</c:v>
                </c:pt>
                <c:pt idx="32">
                  <c:v>6037.6708835653908</c:v>
                </c:pt>
                <c:pt idx="33">
                  <c:v>5957.8935154079427</c:v>
                </c:pt>
                <c:pt idx="34">
                  <c:v>6148.8393399693459</c:v>
                </c:pt>
                <c:pt idx="35">
                  <c:v>6015.6434387955478</c:v>
                </c:pt>
                <c:pt idx="36">
                  <c:v>6119.9410718627259</c:v>
                </c:pt>
                <c:pt idx="37">
                  <c:v>6328.7798791934965</c:v>
                </c:pt>
                <c:pt idx="38">
                  <c:v>6137.1136296535615</c:v>
                </c:pt>
                <c:pt idx="39">
                  <c:v>5959.0925346585564</c:v>
                </c:pt>
                <c:pt idx="40">
                  <c:v>5989.5526121201983</c:v>
                </c:pt>
                <c:pt idx="41">
                  <c:v>5990.1650190499304</c:v>
                </c:pt>
                <c:pt idx="42">
                  <c:v>6042.1133980091026</c:v>
                </c:pt>
                <c:pt idx="43">
                  <c:v>5876.0686036714023</c:v>
                </c:pt>
                <c:pt idx="44">
                  <c:v>5864.1588663358243</c:v>
                </c:pt>
                <c:pt idx="45">
                  <c:v>5914.3001564182905</c:v>
                </c:pt>
                <c:pt idx="46">
                  <c:v>5717.2391375921561</c:v>
                </c:pt>
                <c:pt idx="47">
                  <c:v>5524.100936680722</c:v>
                </c:pt>
                <c:pt idx="48">
                  <c:v>5393.3779970088799</c:v>
                </c:pt>
                <c:pt idx="49">
                  <c:v>5478.0106364282829</c:v>
                </c:pt>
                <c:pt idx="50">
                  <c:v>5546.6138664420923</c:v>
                </c:pt>
                <c:pt idx="51">
                  <c:v>5444.5662106442915</c:v>
                </c:pt>
                <c:pt idx="52">
                  <c:v>5385.9565000934044</c:v>
                </c:pt>
                <c:pt idx="53">
                  <c:v>5655.6321002508248</c:v>
                </c:pt>
                <c:pt idx="54">
                  <c:v>5737.2681899729523</c:v>
                </c:pt>
                <c:pt idx="55">
                  <c:v>5824.6070614189675</c:v>
                </c:pt>
                <c:pt idx="56">
                  <c:v>5723.0946533307315</c:v>
                </c:pt>
                <c:pt idx="57">
                  <c:v>5745.6349326003347</c:v>
                </c:pt>
                <c:pt idx="58">
                  <c:v>5614.9540476621933</c:v>
                </c:pt>
                <c:pt idx="59">
                  <c:v>5828.6670106251568</c:v>
                </c:pt>
                <c:pt idx="60">
                  <c:v>5761.8237752780697</c:v>
                </c:pt>
                <c:pt idx="61">
                  <c:v>5841.2778894908051</c:v>
                </c:pt>
                <c:pt idx="62">
                  <c:v>5872.2426770451711</c:v>
                </c:pt>
                <c:pt idx="63">
                  <c:v>6162.3562119477701</c:v>
                </c:pt>
                <c:pt idx="64">
                  <c:v>6168.4316198150191</c:v>
                </c:pt>
                <c:pt idx="65">
                  <c:v>6302.5326286931477</c:v>
                </c:pt>
                <c:pt idx="66">
                  <c:v>6067.1476505472992</c:v>
                </c:pt>
                <c:pt idx="67">
                  <c:v>6072.0176666893512</c:v>
                </c:pt>
                <c:pt idx="68">
                  <c:v>6307.64978079103</c:v>
                </c:pt>
                <c:pt idx="69">
                  <c:v>6392.4002065947343</c:v>
                </c:pt>
                <c:pt idx="70">
                  <c:v>6440.9176336121609</c:v>
                </c:pt>
                <c:pt idx="71">
                  <c:v>6335.3637396136155</c:v>
                </c:pt>
                <c:pt idx="72">
                  <c:v>6294.3238955343913</c:v>
                </c:pt>
                <c:pt idx="73">
                  <c:v>6343.905314730453</c:v>
                </c:pt>
                <c:pt idx="74">
                  <c:v>6351.608658764696</c:v>
                </c:pt>
                <c:pt idx="75">
                  <c:v>6148.8660861869148</c:v>
                </c:pt>
                <c:pt idx="76">
                  <c:v>6071.6413582121877</c:v>
                </c:pt>
                <c:pt idx="77">
                  <c:v>5990.7154360202103</c:v>
                </c:pt>
                <c:pt idx="78">
                  <c:v>6107.1452415088397</c:v>
                </c:pt>
                <c:pt idx="79">
                  <c:v>6353.8287140253533</c:v>
                </c:pt>
                <c:pt idx="80">
                  <c:v>6448.8290231328983</c:v>
                </c:pt>
                <c:pt idx="81">
                  <c:v>6549.2856358086119</c:v>
                </c:pt>
                <c:pt idx="82">
                  <c:v>6428.0422074308271</c:v>
                </c:pt>
                <c:pt idx="83">
                  <c:v>6507.6178444964635</c:v>
                </c:pt>
                <c:pt idx="84">
                  <c:v>6177.7103933222807</c:v>
                </c:pt>
                <c:pt idx="85">
                  <c:v>6076.4872369166424</c:v>
                </c:pt>
                <c:pt idx="86">
                  <c:v>6103.795032141601</c:v>
                </c:pt>
                <c:pt idx="87">
                  <c:v>5999.4198255771244</c:v>
                </c:pt>
                <c:pt idx="88">
                  <c:v>5792.8569502803794</c:v>
                </c:pt>
                <c:pt idx="89">
                  <c:v>5975.7947524781821</c:v>
                </c:pt>
                <c:pt idx="90">
                  <c:v>5969.961835811514</c:v>
                </c:pt>
                <c:pt idx="91">
                  <c:v>6403.6625410794904</c:v>
                </c:pt>
                <c:pt idx="92">
                  <c:v>6367.7549116043429</c:v>
                </c:pt>
                <c:pt idx="93">
                  <c:v>6091.7630117516173</c:v>
                </c:pt>
                <c:pt idx="94">
                  <c:v>6001.3501296027107</c:v>
                </c:pt>
                <c:pt idx="95">
                  <c:v>5909.7834053323586</c:v>
                </c:pt>
                <c:pt idx="96">
                  <c:v>5823.0889718348208</c:v>
                </c:pt>
                <c:pt idx="97">
                  <c:v>5799.5800432633923</c:v>
                </c:pt>
                <c:pt idx="98">
                  <c:v>5703.5408709609237</c:v>
                </c:pt>
                <c:pt idx="99">
                  <c:v>6050.8231838860938</c:v>
                </c:pt>
                <c:pt idx="100">
                  <c:v>5925.2793242369708</c:v>
                </c:pt>
                <c:pt idx="101">
                  <c:v>5955.3507880353782</c:v>
                </c:pt>
                <c:pt idx="102">
                  <c:v>5979.2948307351026</c:v>
                </c:pt>
                <c:pt idx="103">
                  <c:v>5939.275580022113</c:v>
                </c:pt>
                <c:pt idx="104">
                  <c:v>5819.7365738893577</c:v>
                </c:pt>
                <c:pt idx="105">
                  <c:v>5562.7145803461763</c:v>
                </c:pt>
                <c:pt idx="106">
                  <c:v>5362.8679359191738</c:v>
                </c:pt>
                <c:pt idx="107">
                  <c:v>5449.4879337158636</c:v>
                </c:pt>
                <c:pt idx="108">
                  <c:v>5735.4776944072519</c:v>
                </c:pt>
                <c:pt idx="109">
                  <c:v>5918.1426581605765</c:v>
                </c:pt>
                <c:pt idx="110">
                  <c:v>5891.6463247344191</c:v>
                </c:pt>
                <c:pt idx="111">
                  <c:v>5840.3772543831565</c:v>
                </c:pt>
                <c:pt idx="112">
                  <c:v>6080.2382624227366</c:v>
                </c:pt>
                <c:pt idx="113">
                  <c:v>6053.9841415436176</c:v>
                </c:pt>
                <c:pt idx="114">
                  <c:v>6114.5174258884526</c:v>
                </c:pt>
                <c:pt idx="115">
                  <c:v>5739.4001394481847</c:v>
                </c:pt>
                <c:pt idx="116">
                  <c:v>5566.1949695297499</c:v>
                </c:pt>
                <c:pt idx="117">
                  <c:v>5685.8860756018084</c:v>
                </c:pt>
                <c:pt idx="118">
                  <c:v>5809.8427675102575</c:v>
                </c:pt>
                <c:pt idx="119">
                  <c:v>5712.4906591470517</c:v>
                </c:pt>
                <c:pt idx="120">
                  <c:v>5631.5032109068861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7-46F1-8A2C-A5272EBFE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3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Data'!$BN$4</c:f>
              <c:strCache>
                <c:ptCount val="1"/>
                <c:pt idx="0">
                  <c:v>Average Vehicle Value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Data'!$BN$5:$BN$125</c:f>
              <c:numCache>
                <c:formatCode>#,##0</c:formatCode>
                <c:ptCount val="121"/>
                <c:pt idx="0">
                  <c:v>10048.125000000002</c:v>
                </c:pt>
                <c:pt idx="1">
                  <c:v>4768.1470588235297</c:v>
                </c:pt>
                <c:pt idx="2">
                  <c:v>7686.166666666667</c:v>
                </c:pt>
                <c:pt idx="3">
                  <c:v>8706.1538461538457</c:v>
                </c:pt>
                <c:pt idx="4">
                  <c:v>6147.083333333333</c:v>
                </c:pt>
                <c:pt idx="5">
                  <c:v>6894.9642857142862</c:v>
                </c:pt>
                <c:pt idx="6">
                  <c:v>6871.0714285714284</c:v>
                </c:pt>
                <c:pt idx="7">
                  <c:v>7661.0750000000007</c:v>
                </c:pt>
                <c:pt idx="8">
                  <c:v>8430.5357142857138</c:v>
                </c:pt>
                <c:pt idx="9">
                  <c:v>8293.0434782608681</c:v>
                </c:pt>
                <c:pt idx="10">
                  <c:v>5874.5714285714294</c:v>
                </c:pt>
                <c:pt idx="11">
                  <c:v>9350.5</c:v>
                </c:pt>
                <c:pt idx="12">
                  <c:v>8065.1785714285706</c:v>
                </c:pt>
                <c:pt idx="13">
                  <c:v>7506.0000000000009</c:v>
                </c:pt>
                <c:pt idx="14">
                  <c:v>7251.7837837837942</c:v>
                </c:pt>
                <c:pt idx="15">
                  <c:v>7238.5714285714284</c:v>
                </c:pt>
                <c:pt idx="16">
                  <c:v>7033.636363636364</c:v>
                </c:pt>
                <c:pt idx="17">
                  <c:v>8230.2727272727261</c:v>
                </c:pt>
                <c:pt idx="18">
                  <c:v>7622.5</c:v>
                </c:pt>
                <c:pt idx="19">
                  <c:v>8086.4285714285706</c:v>
                </c:pt>
                <c:pt idx="20">
                  <c:v>5624.9642857142853</c:v>
                </c:pt>
                <c:pt idx="21">
                  <c:v>10352.631578947368</c:v>
                </c:pt>
                <c:pt idx="22">
                  <c:v>10119.133333333333</c:v>
                </c:pt>
                <c:pt idx="23">
                  <c:v>9610.8333333333339</c:v>
                </c:pt>
                <c:pt idx="24">
                  <c:v>5463.5483870967746</c:v>
                </c:pt>
                <c:pt idx="25">
                  <c:v>8983.9999999999982</c:v>
                </c:pt>
                <c:pt idx="26">
                  <c:v>9880.3125</c:v>
                </c:pt>
                <c:pt idx="27">
                  <c:v>5496.666666666667</c:v>
                </c:pt>
                <c:pt idx="28">
                  <c:v>6611.083333333333</c:v>
                </c:pt>
                <c:pt idx="29">
                  <c:v>12497.666666666666</c:v>
                </c:pt>
                <c:pt idx="30">
                  <c:v>8276.5909090909099</c:v>
                </c:pt>
                <c:pt idx="31">
                  <c:v>5868.9285714285716</c:v>
                </c:pt>
                <c:pt idx="32">
                  <c:v>11932.607142857143</c:v>
                </c:pt>
                <c:pt idx="33">
                  <c:v>7242.833333333333</c:v>
                </c:pt>
                <c:pt idx="34">
                  <c:v>5736.5517241379312</c:v>
                </c:pt>
                <c:pt idx="35">
                  <c:v>5736.2499999999991</c:v>
                </c:pt>
                <c:pt idx="36">
                  <c:v>10539.4375</c:v>
                </c:pt>
                <c:pt idx="37">
                  <c:v>8701.2250000000004</c:v>
                </c:pt>
                <c:pt idx="38">
                  <c:v>7485.2564102564111</c:v>
                </c:pt>
                <c:pt idx="39">
                  <c:v>7551.0714285714284</c:v>
                </c:pt>
                <c:pt idx="40">
                  <c:v>10703.083333333334</c:v>
                </c:pt>
                <c:pt idx="41">
                  <c:v>6400.7407407407418</c:v>
                </c:pt>
                <c:pt idx="42">
                  <c:v>7881.136363636364</c:v>
                </c:pt>
                <c:pt idx="43">
                  <c:v>10777.5</c:v>
                </c:pt>
                <c:pt idx="44">
                  <c:v>8861.8108108108099</c:v>
                </c:pt>
                <c:pt idx="45">
                  <c:v>7608.5957446808516</c:v>
                </c:pt>
                <c:pt idx="46">
                  <c:v>6095.4074074074078</c:v>
                </c:pt>
                <c:pt idx="47">
                  <c:v>7024.4736842105267</c:v>
                </c:pt>
                <c:pt idx="48">
                  <c:v>7236.7307692307695</c:v>
                </c:pt>
                <c:pt idx="49">
                  <c:v>7017.1428571428569</c:v>
                </c:pt>
                <c:pt idx="50">
                  <c:v>8113.8500000000013</c:v>
                </c:pt>
                <c:pt idx="51">
                  <c:v>7708.6333333333323</c:v>
                </c:pt>
                <c:pt idx="52">
                  <c:v>7538.6842105263149</c:v>
                </c:pt>
                <c:pt idx="53">
                  <c:v>6468.6538461538457</c:v>
                </c:pt>
                <c:pt idx="54">
                  <c:v>5686.4285714285725</c:v>
                </c:pt>
                <c:pt idx="55">
                  <c:v>8522.6923076923085</c:v>
                </c:pt>
                <c:pt idx="56">
                  <c:v>5671.1111111111104</c:v>
                </c:pt>
                <c:pt idx="57">
                  <c:v>7149.3888888888878</c:v>
                </c:pt>
                <c:pt idx="58">
                  <c:v>7705.9375000000009</c:v>
                </c:pt>
                <c:pt idx="59">
                  <c:v>10927.972222222223</c:v>
                </c:pt>
                <c:pt idx="60">
                  <c:v>5905.652173913043</c:v>
                </c:pt>
                <c:pt idx="61">
                  <c:v>6732.9166666666661</c:v>
                </c:pt>
                <c:pt idx="62">
                  <c:v>8237.1875</c:v>
                </c:pt>
                <c:pt idx="63">
                  <c:v>6940.3125</c:v>
                </c:pt>
                <c:pt idx="64">
                  <c:v>8862.954545454546</c:v>
                </c:pt>
                <c:pt idx="65">
                  <c:v>4895.7142857142853</c:v>
                </c:pt>
                <c:pt idx="66">
                  <c:v>6143.6956521739121</c:v>
                </c:pt>
                <c:pt idx="67">
                  <c:v>10186.826086956522</c:v>
                </c:pt>
                <c:pt idx="68">
                  <c:v>11622.227272727272</c:v>
                </c:pt>
                <c:pt idx="69">
                  <c:v>8240.0769230769238</c:v>
                </c:pt>
                <c:pt idx="70">
                  <c:v>12761.041666666668</c:v>
                </c:pt>
                <c:pt idx="71">
                  <c:v>9362.5</c:v>
                </c:pt>
                <c:pt idx="72">
                  <c:v>8469.4444444444434</c:v>
                </c:pt>
                <c:pt idx="73">
                  <c:v>9249.217391304348</c:v>
                </c:pt>
                <c:pt idx="74">
                  <c:v>10283.499999999998</c:v>
                </c:pt>
                <c:pt idx="75">
                  <c:v>7959.3617021276586</c:v>
                </c:pt>
                <c:pt idx="76">
                  <c:v>13276</c:v>
                </c:pt>
                <c:pt idx="77">
                  <c:v>8667.9411764705874</c:v>
                </c:pt>
                <c:pt idx="78">
                  <c:v>7947.9189189189192</c:v>
                </c:pt>
                <c:pt idx="79">
                  <c:v>8555.6666666666661</c:v>
                </c:pt>
                <c:pt idx="80">
                  <c:v>7331.72</c:v>
                </c:pt>
                <c:pt idx="81">
                  <c:v>10517.258064516129</c:v>
                </c:pt>
                <c:pt idx="82">
                  <c:v>6374.9999999999991</c:v>
                </c:pt>
                <c:pt idx="83">
                  <c:v>7694.772727272727</c:v>
                </c:pt>
                <c:pt idx="84">
                  <c:v>5777.2916666666661</c:v>
                </c:pt>
                <c:pt idx="85">
                  <c:v>9405.5384615384628</c:v>
                </c:pt>
                <c:pt idx="86">
                  <c:v>11207.259259259259</c:v>
                </c:pt>
                <c:pt idx="87">
                  <c:v>7296.454545454546</c:v>
                </c:pt>
                <c:pt idx="88">
                  <c:v>6949.4444444444434</c:v>
                </c:pt>
                <c:pt idx="89">
                  <c:v>8546.5999999999985</c:v>
                </c:pt>
                <c:pt idx="90">
                  <c:v>8551.8076923076915</c:v>
                </c:pt>
                <c:pt idx="91">
                  <c:v>13748.5</c:v>
                </c:pt>
                <c:pt idx="92">
                  <c:v>10778.4375</c:v>
                </c:pt>
                <c:pt idx="93">
                  <c:v>6533.0555555555547</c:v>
                </c:pt>
                <c:pt idx="94">
                  <c:v>5439.5000000000009</c:v>
                </c:pt>
                <c:pt idx="95">
                  <c:v>5899.318181818182</c:v>
                </c:pt>
                <c:pt idx="96">
                  <c:v>6323.9333333333334</c:v>
                </c:pt>
                <c:pt idx="97">
                  <c:v>10016.388888888889</c:v>
                </c:pt>
                <c:pt idx="98">
                  <c:v>10023.56</c:v>
                </c:pt>
                <c:pt idx="99">
                  <c:v>12917.37037037037</c:v>
                </c:pt>
                <c:pt idx="100">
                  <c:v>6762.7142857142853</c:v>
                </c:pt>
                <c:pt idx="101">
                  <c:v>5114.7368421052633</c:v>
                </c:pt>
                <c:pt idx="102">
                  <c:v>5994.9230769230771</c:v>
                </c:pt>
                <c:pt idx="103">
                  <c:v>8868.2352941176468</c:v>
                </c:pt>
                <c:pt idx="104">
                  <c:v>8568.9999999999982</c:v>
                </c:pt>
                <c:pt idx="105">
                  <c:v>4826.8</c:v>
                </c:pt>
                <c:pt idx="106">
                  <c:v>7769.9512195121952</c:v>
                </c:pt>
                <c:pt idx="107">
                  <c:v>5730.21052631579</c:v>
                </c:pt>
                <c:pt idx="108">
                  <c:v>8114.2941176470595</c:v>
                </c:pt>
                <c:pt idx="109">
                  <c:v>9122.2000000000007</c:v>
                </c:pt>
                <c:pt idx="110">
                  <c:v>5001.590909090909</c:v>
                </c:pt>
                <c:pt idx="111">
                  <c:v>6213.8461538461534</c:v>
                </c:pt>
                <c:pt idx="112">
                  <c:v>7444.9999999999991</c:v>
                </c:pt>
                <c:pt idx="113">
                  <c:v>10168.481481481482</c:v>
                </c:pt>
                <c:pt idx="114">
                  <c:v>8412.7857142857138</c:v>
                </c:pt>
                <c:pt idx="115">
                  <c:v>5151.9047619047624</c:v>
                </c:pt>
                <c:pt idx="116">
                  <c:v>5568.2413793103451</c:v>
                </c:pt>
                <c:pt idx="117">
                  <c:v>7693.4482758620697</c:v>
                </c:pt>
                <c:pt idx="118">
                  <c:v>8819.25</c:v>
                </c:pt>
                <c:pt idx="119">
                  <c:v>6018.181818181818</c:v>
                </c:pt>
                <c:pt idx="120">
                  <c:v>7405.3448275862074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C-454F-82FB-4B0E6FAA45E0}"/>
            </c:ext>
          </c:extLst>
        </c:ser>
        <c:ser>
          <c:idx val="1"/>
          <c:order val="1"/>
          <c:tx>
            <c:strRef>
              <c:f>'Averages Graph Data'!$BO$4</c:f>
              <c:strCache>
                <c:ptCount val="1"/>
                <c:pt idx="0">
                  <c:v>Average Vehicle Value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Data'!$BO$5:$BO$125</c:f>
              <c:numCache>
                <c:formatCode>#,##0</c:formatCode>
                <c:ptCount val="121"/>
                <c:pt idx="6">
                  <c:v>7303.101659894729</c:v>
                </c:pt>
                <c:pt idx="7">
                  <c:v>6962.0945170375844</c:v>
                </c:pt>
                <c:pt idx="8">
                  <c:v>7485.2928963893255</c:v>
                </c:pt>
                <c:pt idx="9">
                  <c:v>7571.9895837599242</c:v>
                </c:pt>
                <c:pt idx="10">
                  <c:v>7167.4778098195793</c:v>
                </c:pt>
                <c:pt idx="11">
                  <c:v>7625.1087622005316</c:v>
                </c:pt>
                <c:pt idx="12">
                  <c:v>7792.2822315882877</c:v>
                </c:pt>
                <c:pt idx="13">
                  <c:v>7882.9863132209412</c:v>
                </c:pt>
                <c:pt idx="14">
                  <c:v>7824.5161394757679</c:v>
                </c:pt>
                <c:pt idx="15">
                  <c:v>7654.2355272308705</c:v>
                </c:pt>
                <c:pt idx="16">
                  <c:v>7474.320225141656</c:v>
                </c:pt>
                <c:pt idx="17">
                  <c:v>7810.8489820989835</c:v>
                </c:pt>
                <c:pt idx="18">
                  <c:v>7563.9918392418404</c:v>
                </c:pt>
                <c:pt idx="19">
                  <c:v>7567.027553527555</c:v>
                </c:pt>
                <c:pt idx="20">
                  <c:v>7298.3081657724524</c:v>
                </c:pt>
                <c:pt idx="21">
                  <c:v>7741.2864222243907</c:v>
                </c:pt>
                <c:pt idx="22">
                  <c:v>8152.7952657618061</c:v>
                </c:pt>
                <c:pt idx="23">
                  <c:v>8520.9662614328026</c:v>
                </c:pt>
                <c:pt idx="24">
                  <c:v>8125.7199271219515</c:v>
                </c:pt>
                <c:pt idx="25">
                  <c:v>8320.2199271219524</c:v>
                </c:pt>
                <c:pt idx="26">
                  <c:v>8576.4890597750145</c:v>
                </c:pt>
                <c:pt idx="27">
                  <c:v>8558.1608284824961</c:v>
                </c:pt>
                <c:pt idx="28">
                  <c:v>8023.6539362519197</c:v>
                </c:pt>
                <c:pt idx="29">
                  <c:v>8363.4444124423953</c:v>
                </c:pt>
                <c:pt idx="30">
                  <c:v>8172.8383518363353</c:v>
                </c:pt>
                <c:pt idx="31">
                  <c:v>8230.7498067408778</c:v>
                </c:pt>
                <c:pt idx="32">
                  <c:v>8651.9793985776141</c:v>
                </c:pt>
                <c:pt idx="33">
                  <c:v>8275.1966604823756</c:v>
                </c:pt>
                <c:pt idx="34">
                  <c:v>8309.4659544068418</c:v>
                </c:pt>
                <c:pt idx="35">
                  <c:v>8184.4897639306519</c:v>
                </c:pt>
                <c:pt idx="36">
                  <c:v>7904.7427401211271</c:v>
                </c:pt>
                <c:pt idx="37">
                  <c:v>7965.4047531081387</c:v>
                </c:pt>
                <c:pt idx="38">
                  <c:v>8196.308730083545</c:v>
                </c:pt>
                <c:pt idx="39">
                  <c:v>7570.375056614158</c:v>
                </c:pt>
                <c:pt idx="40">
                  <c:v>8064.6964851855873</c:v>
                </c:pt>
                <c:pt idx="41">
                  <c:v>8159.5806304145599</c:v>
                </c:pt>
                <c:pt idx="42">
                  <c:v>8465.9929680768983</c:v>
                </c:pt>
                <c:pt idx="43">
                  <c:v>8500.0018966483276</c:v>
                </c:pt>
                <c:pt idx="44">
                  <c:v>8522.9427267641568</c:v>
                </c:pt>
                <c:pt idx="45">
                  <c:v>8540.5626316819325</c:v>
                </c:pt>
                <c:pt idx="46">
                  <c:v>8332.6106286585018</c:v>
                </c:pt>
                <c:pt idx="47">
                  <c:v>7807.0949644981001</c:v>
                </c:pt>
                <c:pt idx="48">
                  <c:v>7926.5221114252472</c:v>
                </c:pt>
                <c:pt idx="49">
                  <c:v>7803.0944676404597</c:v>
                </c:pt>
                <c:pt idx="50">
                  <c:v>7422.5730390690305</c:v>
                </c:pt>
                <c:pt idx="51">
                  <c:v>7257.8333994293916</c:v>
                </c:pt>
                <c:pt idx="52">
                  <c:v>7247.8460374073156</c:v>
                </c:pt>
                <c:pt idx="53">
                  <c:v>7301.1669572282353</c:v>
                </c:pt>
                <c:pt idx="54">
                  <c:v>7110.017655402241</c:v>
                </c:pt>
                <c:pt idx="55">
                  <c:v>7293.7264466110337</c:v>
                </c:pt>
                <c:pt idx="56">
                  <c:v>7101.4361971779272</c:v>
                </c:pt>
                <c:pt idx="57">
                  <c:v>6963.656038447768</c:v>
                </c:pt>
                <c:pt idx="58">
                  <c:v>6963.2709194001491</c:v>
                </c:pt>
                <c:pt idx="59">
                  <c:v>7447.4549210709938</c:v>
                </c:pt>
                <c:pt idx="60">
                  <c:v>7367.0261107508768</c:v>
                </c:pt>
                <c:pt idx="61">
                  <c:v>7516.524410070605</c:v>
                </c:pt>
                <c:pt idx="62">
                  <c:v>7475.7380089717044</c:v>
                </c:pt>
                <c:pt idx="63">
                  <c:v>7657.0524930986885</c:v>
                </c:pt>
                <c:pt idx="64">
                  <c:v>7901.8475868937821</c:v>
                </c:pt>
                <c:pt idx="65">
                  <c:v>7500.387127710108</c:v>
                </c:pt>
                <c:pt idx="66">
                  <c:v>6816.9190462746355</c:v>
                </c:pt>
                <c:pt idx="67">
                  <c:v>7428.5153195665607</c:v>
                </c:pt>
                <c:pt idx="68">
                  <c:v>8126.9882632895042</c:v>
                </c:pt>
                <c:pt idx="69">
                  <c:v>8127.4010380147802</c:v>
                </c:pt>
                <c:pt idx="70">
                  <c:v>8958.9337761100178</c:v>
                </c:pt>
                <c:pt idx="71">
                  <c:v>9030.2974124736538</c:v>
                </c:pt>
                <c:pt idx="72">
                  <c:v>9540.8302922922467</c:v>
                </c:pt>
                <c:pt idx="73">
                  <c:v>9984.4762550251671</c:v>
                </c:pt>
                <c:pt idx="74">
                  <c:v>9998.2868140313785</c:v>
                </c:pt>
                <c:pt idx="75">
                  <c:v>9475.020303945721</c:v>
                </c:pt>
                <c:pt idx="76">
                  <c:v>10194.437886363303</c:v>
                </c:pt>
                <c:pt idx="77">
                  <c:v>9609.7092449067186</c:v>
                </c:pt>
                <c:pt idx="78">
                  <c:v>9407.6262333237082</c:v>
                </c:pt>
                <c:pt idx="79">
                  <c:v>9419.9436936411676</c:v>
                </c:pt>
                <c:pt idx="80">
                  <c:v>9146.0154948834042</c:v>
                </c:pt>
                <c:pt idx="81">
                  <c:v>9179.4095040999946</c:v>
                </c:pt>
                <c:pt idx="82">
                  <c:v>8953.0721180817582</c:v>
                </c:pt>
                <c:pt idx="83">
                  <c:v>8155.7539362635753</c:v>
                </c:pt>
                <c:pt idx="84">
                  <c:v>7742.804006291587</c:v>
                </c:pt>
                <c:pt idx="85">
                  <c:v>7951.0353695229496</c:v>
                </c:pt>
                <c:pt idx="86">
                  <c:v>8329.8343113218907</c:v>
                </c:pt>
                <c:pt idx="87">
                  <c:v>8324.7963892439693</c:v>
                </c:pt>
                <c:pt idx="88">
                  <c:v>7815.1087292337297</c:v>
                </c:pt>
                <c:pt idx="89">
                  <c:v>8125.3373006623005</c:v>
                </c:pt>
                <c:pt idx="90">
                  <c:v>8247.7708670958673</c:v>
                </c:pt>
                <c:pt idx="91">
                  <c:v>9386.514914714915</c:v>
                </c:pt>
                <c:pt idx="92">
                  <c:v>9582.6433487808499</c:v>
                </c:pt>
                <c:pt idx="93">
                  <c:v>8914.8999625374618</c:v>
                </c:pt>
                <c:pt idx="94">
                  <c:v>8649.6207417582409</c:v>
                </c:pt>
                <c:pt idx="95">
                  <c:v>8499.6027042402038</c:v>
                </c:pt>
                <c:pt idx="96">
                  <c:v>8182.0788947163946</c:v>
                </c:pt>
                <c:pt idx="97">
                  <c:v>8391.3047799422802</c:v>
                </c:pt>
                <c:pt idx="98">
                  <c:v>7859.1704942279948</c:v>
                </c:pt>
                <c:pt idx="99">
                  <c:v>8164.7323328523335</c:v>
                </c:pt>
                <c:pt idx="100">
                  <c:v>8197.5407228750082</c:v>
                </c:pt>
                <c:pt idx="101">
                  <c:v>8151.1459860329032</c:v>
                </c:pt>
                <c:pt idx="102">
                  <c:v>8164.8038281907457</c:v>
                </c:pt>
                <c:pt idx="103">
                  <c:v>8528.2755368742201</c:v>
                </c:pt>
                <c:pt idx="104">
                  <c:v>8321.5056956043791</c:v>
                </c:pt>
                <c:pt idx="105">
                  <c:v>7579.1114098900925</c:v>
                </c:pt>
                <c:pt idx="106">
                  <c:v>6843.7658169103524</c:v>
                </c:pt>
                <c:pt idx="107">
                  <c:v>6696.2652798534255</c:v>
                </c:pt>
                <c:pt idx="108">
                  <c:v>7124.7734620736819</c:v>
                </c:pt>
                <c:pt idx="109">
                  <c:v>7571.527308227528</c:v>
                </c:pt>
                <c:pt idx="110">
                  <c:v>7019.1495389379934</c:v>
                </c:pt>
                <c:pt idx="111">
                  <c:v>6682.6989894874441</c:v>
                </c:pt>
                <c:pt idx="112">
                  <c:v>7056.7275609160151</c:v>
                </c:pt>
                <c:pt idx="113">
                  <c:v>7399.3747411973427</c:v>
                </c:pt>
                <c:pt idx="114">
                  <c:v>7782.5997680501878</c:v>
                </c:pt>
                <c:pt idx="115">
                  <c:v>7359.4012886584305</c:v>
                </c:pt>
                <c:pt idx="116">
                  <c:v>6851.6929142741947</c:v>
                </c:pt>
                <c:pt idx="117">
                  <c:v>7236.2439666700757</c:v>
                </c:pt>
                <c:pt idx="118">
                  <c:v>7608.4445161206249</c:v>
                </c:pt>
                <c:pt idx="119">
                  <c:v>7404.6133472894562</c:v>
                </c:pt>
                <c:pt idx="120">
                  <c:v>7009.8795395901316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C-454F-82FB-4B0E6FAA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3000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Data'!$BR$4</c:f>
              <c:strCache>
                <c:ptCount val="1"/>
                <c:pt idx="0">
                  <c:v>Average Vehicle Value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Data'!$BR$5:$BR$125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D-4873-84D2-330C00801EE4}"/>
            </c:ext>
          </c:extLst>
        </c:ser>
        <c:ser>
          <c:idx val="1"/>
          <c:order val="1"/>
          <c:tx>
            <c:strRef>
              <c:f>'Averages Graph Data'!$BS$4</c:f>
              <c:strCache>
                <c:ptCount val="1"/>
                <c:pt idx="0">
                  <c:v>Average Vehicle Value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Data'!$BS$5:$BS$125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D-4873-84D2-330C00801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0000"/>
          <c:min val="7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Data'!$BV$4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Data'!$BV$5:$BV$125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1.7241379310344827E-2</c:v>
                </c:pt>
                <c:pt idx="2">
                  <c:v>3.6496350364963501E-2</c:v>
                </c:pt>
                <c:pt idx="3">
                  <c:v>2.6548672566371705E-2</c:v>
                </c:pt>
                <c:pt idx="4">
                  <c:v>2.4793388429752088E-2</c:v>
                </c:pt>
                <c:pt idx="5">
                  <c:v>3.1007751937984489E-2</c:v>
                </c:pt>
                <c:pt idx="6">
                  <c:v>8.0000000000000054E-3</c:v>
                </c:pt>
                <c:pt idx="7">
                  <c:v>1.324503311258278E-2</c:v>
                </c:pt>
                <c:pt idx="8">
                  <c:v>2.072538860103627E-2</c:v>
                </c:pt>
                <c:pt idx="9">
                  <c:v>3.5971223021582732E-2</c:v>
                </c:pt>
                <c:pt idx="10">
                  <c:v>8.3333333333333402E-3</c:v>
                </c:pt>
                <c:pt idx="11">
                  <c:v>2.7472527472527469E-2</c:v>
                </c:pt>
                <c:pt idx="12">
                  <c:v>2.0270270270270268E-2</c:v>
                </c:pt>
                <c:pt idx="13">
                  <c:v>5.263157894736842E-3</c:v>
                </c:pt>
                <c:pt idx="14">
                  <c:v>1.1029411764705845E-2</c:v>
                </c:pt>
                <c:pt idx="15">
                  <c:v>1.2195121951219513E-2</c:v>
                </c:pt>
                <c:pt idx="16">
                  <c:v>1.30718954248366E-2</c:v>
                </c:pt>
                <c:pt idx="17">
                  <c:v>3.7037037037037028E-2</c:v>
                </c:pt>
                <c:pt idx="18">
                  <c:v>3.2258064516129059E-2</c:v>
                </c:pt>
                <c:pt idx="19">
                  <c:v>1.4184397163120567E-2</c:v>
                </c:pt>
                <c:pt idx="20">
                  <c:v>1.5384615384615384E-2</c:v>
                </c:pt>
                <c:pt idx="21">
                  <c:v>1.785714285714287E-2</c:v>
                </c:pt>
                <c:pt idx="22">
                  <c:v>4.0540540540540536E-2</c:v>
                </c:pt>
                <c:pt idx="23">
                  <c:v>1.2269938650306749E-2</c:v>
                </c:pt>
                <c:pt idx="24">
                  <c:v>0</c:v>
                </c:pt>
                <c:pt idx="25">
                  <c:v>1.3605442176870748E-2</c:v>
                </c:pt>
                <c:pt idx="26">
                  <c:v>2.3622047244094509E-2</c:v>
                </c:pt>
                <c:pt idx="27">
                  <c:v>8.0000000000000054E-3</c:v>
                </c:pt>
                <c:pt idx="28">
                  <c:v>1.9736842105263157E-2</c:v>
                </c:pt>
                <c:pt idx="29">
                  <c:v>2.2556390977443611E-2</c:v>
                </c:pt>
                <c:pt idx="30">
                  <c:v>1.7699115044247801E-2</c:v>
                </c:pt>
                <c:pt idx="31">
                  <c:v>5.2631578947368474E-2</c:v>
                </c:pt>
                <c:pt idx="32">
                  <c:v>4.8780487804878085E-2</c:v>
                </c:pt>
                <c:pt idx="33">
                  <c:v>2.18978102189781E-2</c:v>
                </c:pt>
                <c:pt idx="34">
                  <c:v>3.508771929824564E-2</c:v>
                </c:pt>
                <c:pt idx="35">
                  <c:v>7.1942446043165463E-3</c:v>
                </c:pt>
                <c:pt idx="36">
                  <c:v>5.4216867469879519E-2</c:v>
                </c:pt>
                <c:pt idx="37">
                  <c:v>4.7619047619047623E-2</c:v>
                </c:pt>
                <c:pt idx="38">
                  <c:v>6.993006993006993E-3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2.9197080291970798E-2</c:v>
                </c:pt>
                <c:pt idx="42">
                  <c:v>9.0909090909090991E-3</c:v>
                </c:pt>
                <c:pt idx="43">
                  <c:v>3.0612244897959183E-2</c:v>
                </c:pt>
                <c:pt idx="44">
                  <c:v>4.225352112676057E-2</c:v>
                </c:pt>
                <c:pt idx="45">
                  <c:v>3.9215686274509803E-2</c:v>
                </c:pt>
                <c:pt idx="46">
                  <c:v>6.6666666666666662E-3</c:v>
                </c:pt>
                <c:pt idx="47">
                  <c:v>0</c:v>
                </c:pt>
                <c:pt idx="48">
                  <c:v>2.5641025641025661E-2</c:v>
                </c:pt>
                <c:pt idx="49">
                  <c:v>2.2058823529411766E-2</c:v>
                </c:pt>
                <c:pt idx="50">
                  <c:v>3.0075187969924807E-2</c:v>
                </c:pt>
                <c:pt idx="51">
                  <c:v>3.4246575342465752E-2</c:v>
                </c:pt>
                <c:pt idx="52">
                  <c:v>2.2222222222222247E-2</c:v>
                </c:pt>
                <c:pt idx="53">
                  <c:v>4.1322314049586806E-2</c:v>
                </c:pt>
                <c:pt idx="54">
                  <c:v>6.8965517241379309E-3</c:v>
                </c:pt>
                <c:pt idx="55">
                  <c:v>2.6785714285714309E-2</c:v>
                </c:pt>
                <c:pt idx="56">
                  <c:v>1.5624999999999998E-2</c:v>
                </c:pt>
                <c:pt idx="57">
                  <c:v>5.2631578947368418E-2</c:v>
                </c:pt>
                <c:pt idx="58">
                  <c:v>8.4745762711864389E-3</c:v>
                </c:pt>
                <c:pt idx="59">
                  <c:v>4.6296296296296328E-2</c:v>
                </c:pt>
                <c:pt idx="60">
                  <c:v>2.5423728813559341E-2</c:v>
                </c:pt>
                <c:pt idx="61">
                  <c:v>2.7777777777777804E-2</c:v>
                </c:pt>
                <c:pt idx="62">
                  <c:v>3.2786885245901669E-2</c:v>
                </c:pt>
                <c:pt idx="63">
                  <c:v>3.6363636363636397E-2</c:v>
                </c:pt>
                <c:pt idx="64">
                  <c:v>3.1496062992125984E-2</c:v>
                </c:pt>
                <c:pt idx="65">
                  <c:v>1.666666666666668E-2</c:v>
                </c:pt>
                <c:pt idx="66">
                  <c:v>1.0869565217391316E-2</c:v>
                </c:pt>
                <c:pt idx="67">
                  <c:v>1.666666666666668E-2</c:v>
                </c:pt>
                <c:pt idx="68">
                  <c:v>3.4782608695652202E-2</c:v>
                </c:pt>
                <c:pt idx="69">
                  <c:v>3.03030303030303E-2</c:v>
                </c:pt>
                <c:pt idx="70">
                  <c:v>4.2735042735042771E-2</c:v>
                </c:pt>
                <c:pt idx="71">
                  <c:v>3.2679738562091505E-2</c:v>
                </c:pt>
                <c:pt idx="72">
                  <c:v>2.6548672566371705E-2</c:v>
                </c:pt>
                <c:pt idx="73">
                  <c:v>1.8867924528301903E-2</c:v>
                </c:pt>
                <c:pt idx="74">
                  <c:v>3.3707865168539325E-2</c:v>
                </c:pt>
                <c:pt idx="75">
                  <c:v>4.4052863436123149E-2</c:v>
                </c:pt>
                <c:pt idx="76">
                  <c:v>2.7027027027027049E-2</c:v>
                </c:pt>
                <c:pt idx="77">
                  <c:v>1.8348623853211024E-2</c:v>
                </c:pt>
                <c:pt idx="78">
                  <c:v>4.8951048951048952E-2</c:v>
                </c:pt>
                <c:pt idx="79">
                  <c:v>6.3380281690140844E-2</c:v>
                </c:pt>
                <c:pt idx="80">
                  <c:v>3.6697247706422048E-2</c:v>
                </c:pt>
                <c:pt idx="81">
                  <c:v>5.3030303030303032E-2</c:v>
                </c:pt>
                <c:pt idx="82">
                  <c:v>7.6923076923076988E-3</c:v>
                </c:pt>
                <c:pt idx="83">
                  <c:v>3.000000000000003E-2</c:v>
                </c:pt>
                <c:pt idx="84">
                  <c:v>0</c:v>
                </c:pt>
                <c:pt idx="85">
                  <c:v>3.6496350364963501E-2</c:v>
                </c:pt>
                <c:pt idx="86">
                  <c:v>8.2474226804123793E-2</c:v>
                </c:pt>
                <c:pt idx="87">
                  <c:v>4.3478260869565265E-2</c:v>
                </c:pt>
                <c:pt idx="88">
                  <c:v>1.6129032258064516E-2</c:v>
                </c:pt>
                <c:pt idx="89">
                  <c:v>4.0000000000000029E-2</c:v>
                </c:pt>
                <c:pt idx="90">
                  <c:v>4.1666666666666706E-2</c:v>
                </c:pt>
                <c:pt idx="91">
                  <c:v>6.8965517241379393E-2</c:v>
                </c:pt>
                <c:pt idx="92">
                  <c:v>2.4999999999999998E-2</c:v>
                </c:pt>
                <c:pt idx="93">
                  <c:v>2.32558139534884E-2</c:v>
                </c:pt>
                <c:pt idx="94">
                  <c:v>1.2987012987013003E-2</c:v>
                </c:pt>
                <c:pt idx="95">
                  <c:v>3.1250000000000035E-2</c:v>
                </c:pt>
                <c:pt idx="96">
                  <c:v>1.7241379310344841E-2</c:v>
                </c:pt>
                <c:pt idx="97">
                  <c:v>4.1666666666666706E-2</c:v>
                </c:pt>
                <c:pt idx="98">
                  <c:v>5.9322033898305135E-2</c:v>
                </c:pt>
                <c:pt idx="99">
                  <c:v>6.4285714285714279E-2</c:v>
                </c:pt>
                <c:pt idx="100">
                  <c:v>1.7543859649122823E-2</c:v>
                </c:pt>
                <c:pt idx="101">
                  <c:v>2.5316455696202562E-2</c:v>
                </c:pt>
                <c:pt idx="102">
                  <c:v>1.6528925619834722E-2</c:v>
                </c:pt>
                <c:pt idx="103">
                  <c:v>3.1578947368421088E-2</c:v>
                </c:pt>
                <c:pt idx="104">
                  <c:v>3.0303030303030335E-2</c:v>
                </c:pt>
                <c:pt idx="105">
                  <c:v>8.3333333333333402E-3</c:v>
                </c:pt>
                <c:pt idx="106">
                  <c:v>5.2884615384615384E-2</c:v>
                </c:pt>
                <c:pt idx="107">
                  <c:v>3.2967032967033003E-2</c:v>
                </c:pt>
                <c:pt idx="108">
                  <c:v>5.1948051948052014E-2</c:v>
                </c:pt>
                <c:pt idx="109">
                  <c:v>3.738317757009349E-2</c:v>
                </c:pt>
                <c:pt idx="110">
                  <c:v>1.2345679012345694E-2</c:v>
                </c:pt>
                <c:pt idx="111">
                  <c:v>4.1095890410958957E-2</c:v>
                </c:pt>
                <c:pt idx="112">
                  <c:v>3.8961038961039009E-2</c:v>
                </c:pt>
                <c:pt idx="113">
                  <c:v>4.4642857142857179E-2</c:v>
                </c:pt>
                <c:pt idx="114">
                  <c:v>4.255319148936175E-2</c:v>
                </c:pt>
                <c:pt idx="115">
                  <c:v>0</c:v>
                </c:pt>
                <c:pt idx="116">
                  <c:v>1.6806722689075643E-2</c:v>
                </c:pt>
                <c:pt idx="117">
                  <c:v>4.7619047619047658E-2</c:v>
                </c:pt>
                <c:pt idx="118">
                  <c:v>5.4347826086956576E-2</c:v>
                </c:pt>
                <c:pt idx="119">
                  <c:v>2.9126213592233042E-2</c:v>
                </c:pt>
                <c:pt idx="120">
                  <c:v>2.8985507246376812E-2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9-48FC-8E75-59F9EC57F1F1}"/>
            </c:ext>
          </c:extLst>
        </c:ser>
        <c:ser>
          <c:idx val="1"/>
          <c:order val="1"/>
          <c:tx>
            <c:strRef>
              <c:f>'Averages Graph Data'!$BW$4</c:f>
              <c:strCache>
                <c:ptCount val="1"/>
                <c:pt idx="0">
                  <c:v>Average Proportion Over £25k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Data'!$BW$5:$BW$125</c:f>
              <c:numCache>
                <c:formatCode>0.0%</c:formatCode>
                <c:ptCount val="121"/>
                <c:pt idx="6">
                  <c:v>2.4816738891292323E-2</c:v>
                </c:pt>
                <c:pt idx="7">
                  <c:v>2.2476082245999913E-2</c:v>
                </c:pt>
                <c:pt idx="8">
                  <c:v>2.2973797858955834E-2</c:v>
                </c:pt>
                <c:pt idx="9">
                  <c:v>2.2898779667044296E-2</c:v>
                </c:pt>
                <c:pt idx="10">
                  <c:v>2.0296588348038814E-2</c:v>
                </c:pt>
                <c:pt idx="11">
                  <c:v>2.0679322497006724E-2</c:v>
                </c:pt>
                <c:pt idx="12">
                  <c:v>1.9145396544476122E-2</c:v>
                </c:pt>
                <c:pt idx="13">
                  <c:v>1.8754419100867097E-2</c:v>
                </c:pt>
                <c:pt idx="14">
                  <c:v>1.8437901765456115E-2</c:v>
                </c:pt>
                <c:pt idx="15">
                  <c:v>1.7219292244053715E-2</c:v>
                </c:pt>
                <c:pt idx="16">
                  <c:v>1.3947959730232839E-2</c:v>
                </c:pt>
                <c:pt idx="17">
                  <c:v>1.8048488830761936E-2</c:v>
                </c:pt>
                <c:pt idx="18">
                  <c:v>1.873213697984788E-2</c:v>
                </c:pt>
                <c:pt idx="19">
                  <c:v>1.7862726535969351E-2</c:v>
                </c:pt>
                <c:pt idx="20">
                  <c:v>1.9308649034523426E-2</c:v>
                </c:pt>
                <c:pt idx="21">
                  <c:v>2.028403919058586E-2</c:v>
                </c:pt>
                <c:pt idx="22">
                  <c:v>2.4333384703346009E-2</c:v>
                </c:pt>
                <c:pt idx="23">
                  <c:v>2.4218819449841746E-2</c:v>
                </c:pt>
                <c:pt idx="24">
                  <c:v>1.8927814158836456E-2</c:v>
                </c:pt>
                <c:pt idx="25">
                  <c:v>1.6263153824656696E-2</c:v>
                </c:pt>
                <c:pt idx="26">
                  <c:v>1.7611389550510115E-2</c:v>
                </c:pt>
                <c:pt idx="27">
                  <c:v>1.6556444495565061E-2</c:v>
                </c:pt>
                <c:pt idx="28">
                  <c:v>1.6824972959582244E-2</c:v>
                </c:pt>
                <c:pt idx="29">
                  <c:v>1.4255808736282682E-2</c:v>
                </c:pt>
                <c:pt idx="30">
                  <c:v>1.5031405363988547E-2</c:v>
                </c:pt>
                <c:pt idx="31">
                  <c:v>2.2550202356469758E-2</c:v>
                </c:pt>
                <c:pt idx="32">
                  <c:v>2.7575208874756525E-2</c:v>
                </c:pt>
                <c:pt idx="33">
                  <c:v>2.7328889299739891E-2</c:v>
                </c:pt>
                <c:pt idx="34">
                  <c:v>3.1198563485203553E-2</c:v>
                </c:pt>
                <c:pt idx="35">
                  <c:v>2.9406763842211182E-2</c:v>
                </c:pt>
                <c:pt idx="36">
                  <c:v>3.3929689055416309E-2</c:v>
                </c:pt>
                <c:pt idx="37">
                  <c:v>3.820396513753057E-2</c:v>
                </c:pt>
                <c:pt idx="38">
                  <c:v>3.168416914405036E-2</c:v>
                </c:pt>
                <c:pt idx="39">
                  <c:v>3.0252626589422148E-2</c:v>
                </c:pt>
                <c:pt idx="40">
                  <c:v>3.2793302227073801E-2</c:v>
                </c:pt>
                <c:pt idx="41">
                  <c:v>3.1951782369034537E-2</c:v>
                </c:pt>
                <c:pt idx="42">
                  <c:v>3.2222734438547763E-2</c:v>
                </c:pt>
                <c:pt idx="43">
                  <c:v>2.8850645499702E-2</c:v>
                </c:pt>
                <c:pt idx="44">
                  <c:v>2.8084141715089557E-2</c:v>
                </c:pt>
                <c:pt idx="45">
                  <c:v>3.2687381612447101E-2</c:v>
                </c:pt>
                <c:pt idx="46">
                  <c:v>2.8102664004473681E-2</c:v>
                </c:pt>
                <c:pt idx="47">
                  <c:v>2.2433729764110871E-2</c:v>
                </c:pt>
                <c:pt idx="48">
                  <c:v>2.1925721956832993E-2</c:v>
                </c:pt>
                <c:pt idx="49">
                  <c:v>2.3778281162333378E-2</c:v>
                </c:pt>
                <c:pt idx="50">
                  <c:v>2.3701558744042752E-2</c:v>
                </c:pt>
                <c:pt idx="51">
                  <c:v>2.2557709346286352E-2</c:v>
                </c:pt>
                <c:pt idx="52">
                  <c:v>2.0130071624530985E-2</c:v>
                </c:pt>
                <c:pt idx="53">
                  <c:v>2.5080878393519579E-2</c:v>
                </c:pt>
                <c:pt idx="54">
                  <c:v>2.6066100068396429E-2</c:v>
                </c:pt>
                <c:pt idx="55">
                  <c:v>2.6229627017637664E-2</c:v>
                </c:pt>
                <c:pt idx="56">
                  <c:v>2.5310509370578833E-2</c:v>
                </c:pt>
                <c:pt idx="57">
                  <c:v>2.8532850938785069E-2</c:v>
                </c:pt>
                <c:pt idx="58">
                  <c:v>2.4851136785745166E-2</c:v>
                </c:pt>
                <c:pt idx="59">
                  <c:v>2.8290290224898606E-2</c:v>
                </c:pt>
                <c:pt idx="60">
                  <c:v>2.6019063762608968E-2</c:v>
                </c:pt>
                <c:pt idx="61">
                  <c:v>2.9002096055986089E-2</c:v>
                </c:pt>
                <c:pt idx="62">
                  <c:v>2.9859406193155715E-2</c:v>
                </c:pt>
                <c:pt idx="63">
                  <c:v>3.2822068530818059E-2</c:v>
                </c:pt>
                <c:pt idx="64">
                  <c:v>2.9802709108640569E-2</c:v>
                </c:pt>
                <c:pt idx="65">
                  <c:v>3.0973007736566315E-2</c:v>
                </c:pt>
                <c:pt idx="66">
                  <c:v>2.5912046153865602E-2</c:v>
                </c:pt>
                <c:pt idx="67">
                  <c:v>2.4661037275738078E-2</c:v>
                </c:pt>
                <c:pt idx="68">
                  <c:v>2.566172740686299E-2</c:v>
                </c:pt>
                <c:pt idx="69">
                  <c:v>2.5306890986452796E-2</c:v>
                </c:pt>
                <c:pt idx="70">
                  <c:v>2.6217091896653704E-2</c:v>
                </c:pt>
                <c:pt idx="71">
                  <c:v>2.6386188406648779E-2</c:v>
                </c:pt>
                <c:pt idx="72">
                  <c:v>2.7797903535178064E-2</c:v>
                </c:pt>
                <c:pt idx="73">
                  <c:v>2.8940526293879582E-2</c:v>
                </c:pt>
                <c:pt idx="74">
                  <c:v>3.1374983222718526E-2</c:v>
                </c:pt>
                <c:pt idx="75">
                  <c:v>3.2699305328500093E-2</c:v>
                </c:pt>
                <c:pt idx="76">
                  <c:v>3.2231304860499625E-2</c:v>
                </c:pt>
                <c:pt idx="77">
                  <c:v>2.8747530734523668E-2</c:v>
                </c:pt>
                <c:pt idx="78">
                  <c:v>3.107200364723187E-2</c:v>
                </c:pt>
                <c:pt idx="79">
                  <c:v>3.6333662093484605E-2</c:v>
                </c:pt>
                <c:pt idx="80">
                  <c:v>3.8880708261787481E-2</c:v>
                </c:pt>
                <c:pt idx="81">
                  <c:v>4.1641056527753725E-2</c:v>
                </c:pt>
                <c:pt idx="82">
                  <c:v>3.6446691421494377E-2</c:v>
                </c:pt>
                <c:pt idx="83">
                  <c:v>3.6871401846204806E-2</c:v>
                </c:pt>
                <c:pt idx="84">
                  <c:v>3.4250169867174655E-2</c:v>
                </c:pt>
                <c:pt idx="85">
                  <c:v>3.2470927212019593E-2</c:v>
                </c:pt>
                <c:pt idx="86">
                  <c:v>3.5198633656874305E-2</c:v>
                </c:pt>
                <c:pt idx="87">
                  <c:v>3.6167349823037612E-2</c:v>
                </c:pt>
                <c:pt idx="88">
                  <c:v>3.0895739712717831E-2</c:v>
                </c:pt>
                <c:pt idx="89">
                  <c:v>3.5511124328102446E-2</c:v>
                </c:pt>
                <c:pt idx="90">
                  <c:v>3.717779099476911E-2</c:v>
                </c:pt>
                <c:pt idx="91">
                  <c:v>4.7030007743537598E-2</c:v>
                </c:pt>
                <c:pt idx="92">
                  <c:v>4.5387671977114241E-2</c:v>
                </c:pt>
                <c:pt idx="93">
                  <c:v>3.6927898712737758E-2</c:v>
                </c:pt>
                <c:pt idx="94">
                  <c:v>3.2572006158087433E-2</c:v>
                </c:pt>
                <c:pt idx="95">
                  <c:v>3.473214440693536E-2</c:v>
                </c:pt>
                <c:pt idx="96">
                  <c:v>3.1480912879841769E-2</c:v>
                </c:pt>
                <c:pt idx="97">
                  <c:v>3.1480912879841769E-2</c:v>
                </c:pt>
                <c:pt idx="98">
                  <c:v>3.0103272402259733E-2</c:v>
                </c:pt>
                <c:pt idx="99">
                  <c:v>3.5715517300218914E-2</c:v>
                </c:pt>
                <c:pt idx="100">
                  <c:v>3.4899523828166697E-2</c:v>
                </c:pt>
                <c:pt idx="101">
                  <c:v>3.6660872786622341E-2</c:v>
                </c:pt>
                <c:pt idx="102">
                  <c:v>3.4557862160884439E-2</c:v>
                </c:pt>
                <c:pt idx="103">
                  <c:v>3.660608616918104E-2</c:v>
                </c:pt>
                <c:pt idx="104">
                  <c:v>3.4982709545804416E-2</c:v>
                </c:pt>
                <c:pt idx="105">
                  <c:v>2.7698609465094164E-2</c:v>
                </c:pt>
                <c:pt idx="106">
                  <c:v>2.6069881050651465E-2</c:v>
                </c:pt>
                <c:pt idx="107">
                  <c:v>2.8273191524638634E-2</c:v>
                </c:pt>
                <c:pt idx="108">
                  <c:v>3.2077705274902842E-2</c:v>
                </c:pt>
                <c:pt idx="109">
                  <c:v>3.5056884124939812E-2</c:v>
                </c:pt>
                <c:pt idx="110">
                  <c:v>3.2309274359786179E-2</c:v>
                </c:pt>
                <c:pt idx="111">
                  <c:v>3.3851111518061701E-2</c:v>
                </c:pt>
                <c:pt idx="112">
                  <c:v>3.8226498036305366E-2</c:v>
                </c:pt>
                <c:pt idx="113">
                  <c:v>3.7049104001768481E-2</c:v>
                </c:pt>
                <c:pt idx="114">
                  <c:v>3.8418555219244019E-2</c:v>
                </c:pt>
                <c:pt idx="115">
                  <c:v>3.0997404940950872E-2</c:v>
                </c:pt>
                <c:pt idx="116">
                  <c:v>2.8057911386519748E-2</c:v>
                </c:pt>
                <c:pt idx="117">
                  <c:v>3.3096964044620029E-2</c:v>
                </c:pt>
                <c:pt idx="118">
                  <c:v>3.499009771261969E-2</c:v>
                </c:pt>
                <c:pt idx="119">
                  <c:v>3.3585122659933117E-2</c:v>
                </c:pt>
                <c:pt idx="120">
                  <c:v>3.1348358389007354E-2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9-48FC-8E75-59F9EC57F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Data'!$BX$4</c:f>
              <c:strCache>
                <c:ptCount val="1"/>
                <c:pt idx="0">
                  <c:v>Average Proportion Over £25k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Data'!$BX$5:$BX$125</c:f>
              <c:numCache>
                <c:formatCode>0.0%</c:formatCode>
                <c:ptCount val="121"/>
                <c:pt idx="0">
                  <c:v>0.125</c:v>
                </c:pt>
                <c:pt idx="1">
                  <c:v>0</c:v>
                </c:pt>
                <c:pt idx="2">
                  <c:v>6.6666666666666666E-2</c:v>
                </c:pt>
                <c:pt idx="3">
                  <c:v>7.6923076923076913E-2</c:v>
                </c:pt>
                <c:pt idx="4">
                  <c:v>4.1666666666666664E-2</c:v>
                </c:pt>
                <c:pt idx="5">
                  <c:v>7.1428571428571425E-2</c:v>
                </c:pt>
                <c:pt idx="6">
                  <c:v>0</c:v>
                </c:pt>
                <c:pt idx="7">
                  <c:v>2.5000000000000001E-2</c:v>
                </c:pt>
                <c:pt idx="8">
                  <c:v>3.5714285714285712E-2</c:v>
                </c:pt>
                <c:pt idx="9">
                  <c:v>8.6956521739130432E-2</c:v>
                </c:pt>
                <c:pt idx="10">
                  <c:v>2.8571428571428571E-2</c:v>
                </c:pt>
                <c:pt idx="11">
                  <c:v>9.9999999999999992E-2</c:v>
                </c:pt>
                <c:pt idx="12">
                  <c:v>7.1428571428571425E-2</c:v>
                </c:pt>
                <c:pt idx="13">
                  <c:v>0</c:v>
                </c:pt>
                <c:pt idx="14">
                  <c:v>2.702702702702706E-2</c:v>
                </c:pt>
                <c:pt idx="15">
                  <c:v>3.5714285714285712E-2</c:v>
                </c:pt>
                <c:pt idx="16">
                  <c:v>6.0606060606060601E-2</c:v>
                </c:pt>
                <c:pt idx="17">
                  <c:v>9.0909090909090912E-2</c:v>
                </c:pt>
                <c:pt idx="18">
                  <c:v>3.125E-2</c:v>
                </c:pt>
                <c:pt idx="19">
                  <c:v>7.1428571428571425E-2</c:v>
                </c:pt>
                <c:pt idx="20">
                  <c:v>3.5714285714285712E-2</c:v>
                </c:pt>
                <c:pt idx="21">
                  <c:v>5.2631578947368418E-2</c:v>
                </c:pt>
                <c:pt idx="22">
                  <c:v>9.9999999999999992E-2</c:v>
                </c:pt>
                <c:pt idx="23">
                  <c:v>2.7777777777777773E-2</c:v>
                </c:pt>
                <c:pt idx="24">
                  <c:v>0</c:v>
                </c:pt>
                <c:pt idx="25">
                  <c:v>7.9999999999999988E-2</c:v>
                </c:pt>
                <c:pt idx="26">
                  <c:v>3.125E-2</c:v>
                </c:pt>
                <c:pt idx="27">
                  <c:v>0</c:v>
                </c:pt>
                <c:pt idx="28">
                  <c:v>5.5555555555555546E-2</c:v>
                </c:pt>
                <c:pt idx="29">
                  <c:v>6.6666666666666666E-2</c:v>
                </c:pt>
                <c:pt idx="30">
                  <c:v>4.5454545454545456E-2</c:v>
                </c:pt>
                <c:pt idx="31">
                  <c:v>3.5714285714285712E-2</c:v>
                </c:pt>
                <c:pt idx="32">
                  <c:v>0.10714285714285714</c:v>
                </c:pt>
                <c:pt idx="33">
                  <c:v>3.3333333333333333E-2</c:v>
                </c:pt>
                <c:pt idx="34">
                  <c:v>3.4482758620689655E-2</c:v>
                </c:pt>
                <c:pt idx="35">
                  <c:v>0</c:v>
                </c:pt>
                <c:pt idx="36">
                  <c:v>9.375E-2</c:v>
                </c:pt>
                <c:pt idx="37">
                  <c:v>7.5000000000000011E-2</c:v>
                </c:pt>
                <c:pt idx="38">
                  <c:v>2.564102564102564E-2</c:v>
                </c:pt>
                <c:pt idx="39">
                  <c:v>7.1428571428571425E-2</c:v>
                </c:pt>
                <c:pt idx="40">
                  <c:v>0.125</c:v>
                </c:pt>
                <c:pt idx="41">
                  <c:v>0</c:v>
                </c:pt>
                <c:pt idx="42">
                  <c:v>4.5454545454545456E-2</c:v>
                </c:pt>
                <c:pt idx="43">
                  <c:v>0.125</c:v>
                </c:pt>
                <c:pt idx="44">
                  <c:v>8.1081081081081072E-2</c:v>
                </c:pt>
                <c:pt idx="45">
                  <c:v>8.5106382978723402E-2</c:v>
                </c:pt>
                <c:pt idx="46">
                  <c:v>0</c:v>
                </c:pt>
                <c:pt idx="47">
                  <c:v>0</c:v>
                </c:pt>
                <c:pt idx="48">
                  <c:v>3.8461538461538457E-2</c:v>
                </c:pt>
                <c:pt idx="49">
                  <c:v>3.5714285714285712E-2</c:v>
                </c:pt>
                <c:pt idx="50">
                  <c:v>0.05</c:v>
                </c:pt>
                <c:pt idx="51">
                  <c:v>6.6666666666666666E-2</c:v>
                </c:pt>
                <c:pt idx="52">
                  <c:v>5.2631578947368418E-2</c:v>
                </c:pt>
                <c:pt idx="53">
                  <c:v>3.8461538461538457E-2</c:v>
                </c:pt>
                <c:pt idx="54">
                  <c:v>0</c:v>
                </c:pt>
                <c:pt idx="55">
                  <c:v>7.6923076923076913E-2</c:v>
                </c:pt>
                <c:pt idx="56">
                  <c:v>0</c:v>
                </c:pt>
                <c:pt idx="57">
                  <c:v>5.5555555555555546E-2</c:v>
                </c:pt>
                <c:pt idx="58">
                  <c:v>0</c:v>
                </c:pt>
                <c:pt idx="59">
                  <c:v>0.11111111111111109</c:v>
                </c:pt>
                <c:pt idx="60">
                  <c:v>0</c:v>
                </c:pt>
                <c:pt idx="61">
                  <c:v>4.1666666666666664E-2</c:v>
                </c:pt>
                <c:pt idx="62">
                  <c:v>6.25E-2</c:v>
                </c:pt>
                <c:pt idx="63">
                  <c:v>3.125E-2</c:v>
                </c:pt>
                <c:pt idx="64">
                  <c:v>4.5454545454545456E-2</c:v>
                </c:pt>
                <c:pt idx="65">
                  <c:v>0</c:v>
                </c:pt>
                <c:pt idx="66">
                  <c:v>0</c:v>
                </c:pt>
                <c:pt idx="67">
                  <c:v>8.6956521739130432E-2</c:v>
                </c:pt>
                <c:pt idx="68">
                  <c:v>9.0909090909090912E-2</c:v>
                </c:pt>
                <c:pt idx="69">
                  <c:v>3.8461538461538457E-2</c:v>
                </c:pt>
                <c:pt idx="70">
                  <c:v>8.3333333333333329E-2</c:v>
                </c:pt>
                <c:pt idx="71">
                  <c:v>0.11538461538461538</c:v>
                </c:pt>
                <c:pt idx="72">
                  <c:v>5.5555555555555546E-2</c:v>
                </c:pt>
                <c:pt idx="73">
                  <c:v>8.6956521739130432E-2</c:v>
                </c:pt>
                <c:pt idx="74">
                  <c:v>9.9999999999999992E-2</c:v>
                </c:pt>
                <c:pt idx="75">
                  <c:v>0.10638297872340424</c:v>
                </c:pt>
                <c:pt idx="76">
                  <c:v>6.6666666666666666E-2</c:v>
                </c:pt>
                <c:pt idx="77">
                  <c:v>2.9411764705882353E-2</c:v>
                </c:pt>
                <c:pt idx="78">
                  <c:v>0.1081081081081081</c:v>
                </c:pt>
                <c:pt idx="79">
                  <c:v>6.6666666666666666E-2</c:v>
                </c:pt>
                <c:pt idx="80">
                  <c:v>3.9999999999999994E-2</c:v>
                </c:pt>
                <c:pt idx="81">
                  <c:v>0.12903225806451613</c:v>
                </c:pt>
                <c:pt idx="82">
                  <c:v>3.03030303030303E-2</c:v>
                </c:pt>
                <c:pt idx="83">
                  <c:v>4.5454545454545456E-2</c:v>
                </c:pt>
                <c:pt idx="84">
                  <c:v>0</c:v>
                </c:pt>
                <c:pt idx="85">
                  <c:v>0.11538461538461538</c:v>
                </c:pt>
                <c:pt idx="86">
                  <c:v>0.22222222222222224</c:v>
                </c:pt>
                <c:pt idx="87">
                  <c:v>9.0909090909090912E-2</c:v>
                </c:pt>
                <c:pt idx="88">
                  <c:v>5.5555555555555546E-2</c:v>
                </c:pt>
                <c:pt idx="89">
                  <c:v>3.9999999999999994E-2</c:v>
                </c:pt>
                <c:pt idx="90">
                  <c:v>3.8461538461538457E-2</c:v>
                </c:pt>
                <c:pt idx="91">
                  <c:v>0.2</c:v>
                </c:pt>
                <c:pt idx="92">
                  <c:v>0.1875</c:v>
                </c:pt>
                <c:pt idx="93">
                  <c:v>5.5555555555555546E-2</c:v>
                </c:pt>
                <c:pt idx="94">
                  <c:v>0</c:v>
                </c:pt>
                <c:pt idx="95">
                  <c:v>4.5454545454545456E-2</c:v>
                </c:pt>
                <c:pt idx="96">
                  <c:v>0</c:v>
                </c:pt>
                <c:pt idx="97">
                  <c:v>5.5555555555555546E-2</c:v>
                </c:pt>
                <c:pt idx="98">
                  <c:v>0.12</c:v>
                </c:pt>
                <c:pt idx="99">
                  <c:v>0.18518518518518517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5.8823529411764705E-2</c:v>
                </c:pt>
                <c:pt idx="104">
                  <c:v>5.5555555555555546E-2</c:v>
                </c:pt>
                <c:pt idx="105">
                  <c:v>0</c:v>
                </c:pt>
                <c:pt idx="106">
                  <c:v>7.3170731707317069E-2</c:v>
                </c:pt>
                <c:pt idx="107">
                  <c:v>0</c:v>
                </c:pt>
                <c:pt idx="108">
                  <c:v>5.8823529411764705E-2</c:v>
                </c:pt>
                <c:pt idx="109">
                  <c:v>0.05</c:v>
                </c:pt>
                <c:pt idx="110">
                  <c:v>0</c:v>
                </c:pt>
                <c:pt idx="111">
                  <c:v>0</c:v>
                </c:pt>
                <c:pt idx="112">
                  <c:v>6.6666666666666666E-2</c:v>
                </c:pt>
                <c:pt idx="113">
                  <c:v>7.407407407407407E-2</c:v>
                </c:pt>
                <c:pt idx="114">
                  <c:v>7.1428571428571425E-2</c:v>
                </c:pt>
                <c:pt idx="115">
                  <c:v>0</c:v>
                </c:pt>
                <c:pt idx="116">
                  <c:v>3.4482758620689655E-2</c:v>
                </c:pt>
                <c:pt idx="117">
                  <c:v>6.8965517241379309E-2</c:v>
                </c:pt>
                <c:pt idx="118">
                  <c:v>0.1</c:v>
                </c:pt>
                <c:pt idx="119">
                  <c:v>0</c:v>
                </c:pt>
                <c:pt idx="120">
                  <c:v>3.4482758620689655E-2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8-467C-A761-4A21A75164B2}"/>
            </c:ext>
          </c:extLst>
        </c:ser>
        <c:ser>
          <c:idx val="1"/>
          <c:order val="1"/>
          <c:tx>
            <c:strRef>
              <c:f>'Averages Graph Data'!$BY$4</c:f>
              <c:strCache>
                <c:ptCount val="1"/>
                <c:pt idx="0">
                  <c:v>Average Proportion Over £25k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Data'!$BY$5:$BY$125</c:f>
              <c:numCache>
                <c:formatCode>0.0%</c:formatCode>
                <c:ptCount val="121"/>
                <c:pt idx="6">
                  <c:v>5.4526425954997383E-2</c:v>
                </c:pt>
                <c:pt idx="7">
                  <c:v>4.02407116692831E-2</c:v>
                </c:pt>
                <c:pt idx="8">
                  <c:v>4.5342752485609629E-2</c:v>
                </c:pt>
                <c:pt idx="9">
                  <c:v>4.8241303210247312E-2</c:v>
                </c:pt>
                <c:pt idx="10">
                  <c:v>4.1333924874297545E-2</c:v>
                </c:pt>
                <c:pt idx="11">
                  <c:v>4.966725820763087E-2</c:v>
                </c:pt>
                <c:pt idx="12">
                  <c:v>4.9667258207630884E-2</c:v>
                </c:pt>
                <c:pt idx="13">
                  <c:v>4.9667258207630884E-2</c:v>
                </c:pt>
                <c:pt idx="14">
                  <c:v>4.9956833497206178E-2</c:v>
                </c:pt>
                <c:pt idx="15">
                  <c:v>4.9956833497206178E-2</c:v>
                </c:pt>
                <c:pt idx="16">
                  <c:v>4.619248190676762E-2</c:v>
                </c:pt>
                <c:pt idx="17">
                  <c:v>5.5097862240719393E-2</c:v>
                </c:pt>
                <c:pt idx="18">
                  <c:v>4.5276433669290808E-2</c:v>
                </c:pt>
                <c:pt idx="19">
                  <c:v>4.5276433669290808E-2</c:v>
                </c:pt>
                <c:pt idx="20">
                  <c:v>5.0378474485617337E-2</c:v>
                </c:pt>
                <c:pt idx="21">
                  <c:v>5.403626761709468E-2</c:v>
                </c:pt>
                <c:pt idx="22">
                  <c:v>6.3219941086482434E-2</c:v>
                </c:pt>
                <c:pt idx="23">
                  <c:v>5.8530186396727746E-2</c:v>
                </c:pt>
                <c:pt idx="24">
                  <c:v>4.5543173409714761E-2</c:v>
                </c:pt>
                <c:pt idx="25">
                  <c:v>5.2507459124000469E-2</c:v>
                </c:pt>
                <c:pt idx="26">
                  <c:v>4.676766320563313E-2</c:v>
                </c:pt>
                <c:pt idx="27">
                  <c:v>4.1665622389306593E-2</c:v>
                </c:pt>
                <c:pt idx="28">
                  <c:v>4.2083333333333327E-2</c:v>
                </c:pt>
                <c:pt idx="29">
                  <c:v>3.7321428571428568E-2</c:v>
                </c:pt>
                <c:pt idx="30">
                  <c:v>3.9846681096681096E-2</c:v>
                </c:pt>
                <c:pt idx="31">
                  <c:v>4.4948721913007625E-2</c:v>
                </c:pt>
                <c:pt idx="32">
                  <c:v>4.8826272933415793E-2</c:v>
                </c:pt>
                <c:pt idx="33">
                  <c:v>4.9123891981034833E-2</c:v>
                </c:pt>
                <c:pt idx="34">
                  <c:v>5.405000035541907E-2</c:v>
                </c:pt>
                <c:pt idx="35">
                  <c:v>4.6113492418911141E-2</c:v>
                </c:pt>
                <c:pt idx="36">
                  <c:v>4.998254003795876E-2</c:v>
                </c:pt>
                <c:pt idx="37">
                  <c:v>5.4203319258737982E-2</c:v>
                </c:pt>
                <c:pt idx="38">
                  <c:v>5.2764282105415117E-2</c:v>
                </c:pt>
                <c:pt idx="39">
                  <c:v>4.766224128908858E-2</c:v>
                </c:pt>
                <c:pt idx="40">
                  <c:v>6.0757479384326678E-2</c:v>
                </c:pt>
                <c:pt idx="41">
                  <c:v>5.583137100994244E-2</c:v>
                </c:pt>
                <c:pt idx="42">
                  <c:v>6.2324877503448936E-2</c:v>
                </c:pt>
                <c:pt idx="43">
                  <c:v>6.6789163217734648E-2</c:v>
                </c:pt>
                <c:pt idx="44">
                  <c:v>6.7657889086460518E-2</c:v>
                </c:pt>
                <c:pt idx="45">
                  <c:v>7.6152940134703057E-2</c:v>
                </c:pt>
                <c:pt idx="46">
                  <c:v>6.5948858502049998E-2</c:v>
                </c:pt>
                <c:pt idx="47">
                  <c:v>4.8091715644907142E-2</c:v>
                </c:pt>
                <c:pt idx="48">
                  <c:v>5.3586221139412631E-2</c:v>
                </c:pt>
                <c:pt idx="49">
                  <c:v>5.2194755462232664E-2</c:v>
                </c:pt>
                <c:pt idx="50">
                  <c:v>4.1480469747946946E-2</c:v>
                </c:pt>
                <c:pt idx="51">
                  <c:v>3.9421267688744883E-2</c:v>
                </c:pt>
                <c:pt idx="52">
                  <c:v>3.4782009969979891E-2</c:v>
                </c:pt>
                <c:pt idx="53">
                  <c:v>4.0276515464485386E-2</c:v>
                </c:pt>
                <c:pt idx="54">
                  <c:v>4.0276515464485386E-2</c:v>
                </c:pt>
                <c:pt idx="55">
                  <c:v>4.5771020958990882E-2</c:v>
                </c:pt>
                <c:pt idx="56">
                  <c:v>4.0668980142664353E-2</c:v>
                </c:pt>
                <c:pt idx="57">
                  <c:v>4.1462630936315137E-2</c:v>
                </c:pt>
                <c:pt idx="58">
                  <c:v>3.1938821412505619E-2</c:v>
                </c:pt>
                <c:pt idx="59">
                  <c:v>4.0293040293040282E-2</c:v>
                </c:pt>
                <c:pt idx="60">
                  <c:v>3.4798534798534793E-2</c:v>
                </c:pt>
                <c:pt idx="61">
                  <c:v>4.0750915750915752E-2</c:v>
                </c:pt>
                <c:pt idx="62">
                  <c:v>3.8690476190476178E-2</c:v>
                </c:pt>
                <c:pt idx="63">
                  <c:v>4.3154761904761897E-2</c:v>
                </c:pt>
                <c:pt idx="64">
                  <c:v>4.1711760461760457E-2</c:v>
                </c:pt>
                <c:pt idx="65">
                  <c:v>4.1711760461760457E-2</c:v>
                </c:pt>
                <c:pt idx="66">
                  <c:v>2.5838744588744585E-2</c:v>
                </c:pt>
                <c:pt idx="67">
                  <c:v>3.8261104837191792E-2</c:v>
                </c:pt>
                <c:pt idx="68">
                  <c:v>4.5295736871823832E-2</c:v>
                </c:pt>
                <c:pt idx="69">
                  <c:v>4.1861670937757896E-2</c:v>
                </c:pt>
                <c:pt idx="70">
                  <c:v>4.9302147128234088E-2</c:v>
                </c:pt>
                <c:pt idx="71">
                  <c:v>5.9292157118244072E-2</c:v>
                </c:pt>
                <c:pt idx="72">
                  <c:v>6.7228665054752001E-2</c:v>
                </c:pt>
                <c:pt idx="73">
                  <c:v>7.9651025303199202E-2</c:v>
                </c:pt>
                <c:pt idx="74">
                  <c:v>8.1514379340466278E-2</c:v>
                </c:pt>
                <c:pt idx="75">
                  <c:v>8.3724934742511053E-2</c:v>
                </c:pt>
                <c:pt idx="76">
                  <c:v>8.7754238771815082E-2</c:v>
                </c:pt>
                <c:pt idx="77">
                  <c:v>8.0051157539322099E-2</c:v>
                </c:pt>
                <c:pt idx="78">
                  <c:v>7.9011656499821045E-2</c:v>
                </c:pt>
                <c:pt idx="79">
                  <c:v>8.0598958087122627E-2</c:v>
                </c:pt>
                <c:pt idx="80">
                  <c:v>7.389088355296114E-2</c:v>
                </c:pt>
                <c:pt idx="81">
                  <c:v>7.8038348990749157E-2</c:v>
                </c:pt>
                <c:pt idx="82">
                  <c:v>6.7169784930695739E-2</c:v>
                </c:pt>
                <c:pt idx="83">
                  <c:v>6.4139481900392717E-2</c:v>
                </c:pt>
                <c:pt idx="84">
                  <c:v>5.9937801228123803E-2</c:v>
                </c:pt>
                <c:pt idx="85">
                  <c:v>6.0977302267624843E-2</c:v>
                </c:pt>
                <c:pt idx="86">
                  <c:v>8.3199524489847063E-2</c:v>
                </c:pt>
                <c:pt idx="87">
                  <c:v>9.0472251762574341E-2</c:v>
                </c:pt>
                <c:pt idx="88">
                  <c:v>7.9975579975579983E-2</c:v>
                </c:pt>
                <c:pt idx="89">
                  <c:v>8.1360861360861375E-2</c:v>
                </c:pt>
                <c:pt idx="90">
                  <c:v>8.0361860361860354E-2</c:v>
                </c:pt>
                <c:pt idx="91">
                  <c:v>0.10893328893328892</c:v>
                </c:pt>
                <c:pt idx="92">
                  <c:v>0.11923548673548671</c:v>
                </c:pt>
                <c:pt idx="93">
                  <c:v>9.5425962925962934E-2</c:v>
                </c:pt>
                <c:pt idx="94">
                  <c:v>8.2438949938949943E-2</c:v>
                </c:pt>
                <c:pt idx="95">
                  <c:v>8.0995948495948489E-2</c:v>
                </c:pt>
                <c:pt idx="96">
                  <c:v>7.5281662781662789E-2</c:v>
                </c:pt>
                <c:pt idx="97">
                  <c:v>7.7723665223665223E-2</c:v>
                </c:pt>
                <c:pt idx="98">
                  <c:v>6.6295093795093782E-2</c:v>
                </c:pt>
                <c:pt idx="99">
                  <c:v>6.5964405964405962E-2</c:v>
                </c:pt>
                <c:pt idx="100">
                  <c:v>5.8027898027898026E-2</c:v>
                </c:pt>
                <c:pt idx="101">
                  <c:v>5.8027898027898026E-2</c:v>
                </c:pt>
                <c:pt idx="102">
                  <c:v>5.153439153439153E-2</c:v>
                </c:pt>
                <c:pt idx="103">
                  <c:v>5.9937752878929343E-2</c:v>
                </c:pt>
                <c:pt idx="104">
                  <c:v>5.9937752878929343E-2</c:v>
                </c:pt>
                <c:pt idx="105">
                  <c:v>4.2794895736072203E-2</c:v>
                </c:pt>
                <c:pt idx="106">
                  <c:v>2.6792830953519618E-2</c:v>
                </c:pt>
                <c:pt idx="107">
                  <c:v>2.6792830953519618E-2</c:v>
                </c:pt>
                <c:pt idx="108">
                  <c:v>3.5196192298057434E-2</c:v>
                </c:pt>
                <c:pt idx="109">
                  <c:v>4.2339049440914579E-2</c:v>
                </c:pt>
                <c:pt idx="110">
                  <c:v>3.3935688096376759E-2</c:v>
                </c:pt>
                <c:pt idx="111">
                  <c:v>2.5999180159868827E-2</c:v>
                </c:pt>
                <c:pt idx="112">
                  <c:v>3.5522989683678348E-2</c:v>
                </c:pt>
                <c:pt idx="113">
                  <c:v>3.5652038593215064E-2</c:v>
                </c:pt>
                <c:pt idx="114">
                  <c:v>4.5856120225868123E-2</c:v>
                </c:pt>
                <c:pt idx="115">
                  <c:v>3.745275888133031E-2</c:v>
                </c:pt>
                <c:pt idx="116">
                  <c:v>3.5236010112857395E-2</c:v>
                </c:pt>
                <c:pt idx="117">
                  <c:v>4.508822686162587E-2</c:v>
                </c:pt>
                <c:pt idx="118">
                  <c:v>5.9373941147340147E-2</c:v>
                </c:pt>
                <c:pt idx="119">
                  <c:v>4.9850131623530636E-2</c:v>
                </c:pt>
                <c:pt idx="120">
                  <c:v>4.4194229415904299E-2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8-467C-A761-4A21A7516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Data'!$CB$4</c:f>
              <c:strCache>
                <c:ptCount val="1"/>
                <c:pt idx="0">
                  <c:v>Average Proportion Over £25k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Data'!$CB$5:$CB$125</c:f>
              <c:numCache>
                <c:formatCode>0.0%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5-40CC-98E4-1C4F0F13A3AF}"/>
            </c:ext>
          </c:extLst>
        </c:ser>
        <c:ser>
          <c:idx val="1"/>
          <c:order val="1"/>
          <c:tx>
            <c:strRef>
              <c:f>'Averages Graph Data'!$CC$4</c:f>
              <c:strCache>
                <c:ptCount val="1"/>
                <c:pt idx="0">
                  <c:v>Average Proportion Over £25k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Data'!$CC$5:$CC$125</c:f>
              <c:numCache>
                <c:formatCode>0.0%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5-40CC-98E4-1C4F0F13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Data'!$AR$5:$AR$125</c:f>
              <c:numCache>
                <c:formatCode>#,##0.0</c:formatCode>
                <c:ptCount val="121"/>
                <c:pt idx="0">
                  <c:v>3.6518518518518515</c:v>
                </c:pt>
                <c:pt idx="1">
                  <c:v>4.195402298850575</c:v>
                </c:pt>
                <c:pt idx="2">
                  <c:v>4.2335766423357661</c:v>
                </c:pt>
                <c:pt idx="3">
                  <c:v>4.9646017699115088</c:v>
                </c:pt>
                <c:pt idx="4">
                  <c:v>4.504132231404963</c:v>
                </c:pt>
                <c:pt idx="5">
                  <c:v>5.2480620155038755</c:v>
                </c:pt>
                <c:pt idx="6">
                  <c:v>4.496000000000004</c:v>
                </c:pt>
                <c:pt idx="7">
                  <c:v>4.4569536423841063</c:v>
                </c:pt>
                <c:pt idx="8">
                  <c:v>4.5233160621761659</c:v>
                </c:pt>
                <c:pt idx="9">
                  <c:v>4.230215827338129</c:v>
                </c:pt>
                <c:pt idx="10">
                  <c:v>4.2000000000000037</c:v>
                </c:pt>
                <c:pt idx="11">
                  <c:v>4.115384615384615</c:v>
                </c:pt>
                <c:pt idx="12">
                  <c:v>4.2027027027027026</c:v>
                </c:pt>
                <c:pt idx="13">
                  <c:v>4.0157894736842099</c:v>
                </c:pt>
                <c:pt idx="14">
                  <c:v>4.5257352941176325</c:v>
                </c:pt>
                <c:pt idx="15">
                  <c:v>5.3231707317073171</c:v>
                </c:pt>
                <c:pt idx="16">
                  <c:v>4.8888888888888884</c:v>
                </c:pt>
                <c:pt idx="17">
                  <c:v>4.674074074074074</c:v>
                </c:pt>
                <c:pt idx="18">
                  <c:v>5.0887096774193594</c:v>
                </c:pt>
                <c:pt idx="19">
                  <c:v>4.1914893617021276</c:v>
                </c:pt>
                <c:pt idx="20">
                  <c:v>3.9692307692307689</c:v>
                </c:pt>
                <c:pt idx="21">
                  <c:v>4.59821428571429</c:v>
                </c:pt>
                <c:pt idx="22">
                  <c:v>3.9527027027027022</c:v>
                </c:pt>
                <c:pt idx="23">
                  <c:v>4.7300613496932513</c:v>
                </c:pt>
                <c:pt idx="24">
                  <c:v>3.8627450980392197</c:v>
                </c:pt>
                <c:pt idx="25">
                  <c:v>4.3061224489795924</c:v>
                </c:pt>
                <c:pt idx="26">
                  <c:v>4.5118110236220517</c:v>
                </c:pt>
                <c:pt idx="27">
                  <c:v>5.1520000000000046</c:v>
                </c:pt>
                <c:pt idx="28">
                  <c:v>4.1842105263157894</c:v>
                </c:pt>
                <c:pt idx="29">
                  <c:v>4.1578947368421062</c:v>
                </c:pt>
                <c:pt idx="30">
                  <c:v>4.5840707964601801</c:v>
                </c:pt>
                <c:pt idx="31">
                  <c:v>4.0315789473684251</c:v>
                </c:pt>
                <c:pt idx="32">
                  <c:v>4.8373983739837438</c:v>
                </c:pt>
                <c:pt idx="33">
                  <c:v>4.4890510948905105</c:v>
                </c:pt>
                <c:pt idx="34">
                  <c:v>4.517543859649126</c:v>
                </c:pt>
                <c:pt idx="35">
                  <c:v>3.6258992805755392</c:v>
                </c:pt>
                <c:pt idx="36">
                  <c:v>4.9397590361445776</c:v>
                </c:pt>
                <c:pt idx="37">
                  <c:v>4.8163265306122449</c:v>
                </c:pt>
                <c:pt idx="38">
                  <c:v>4.8671328671328666</c:v>
                </c:pt>
                <c:pt idx="39">
                  <c:v>4.5271317829457356</c:v>
                </c:pt>
                <c:pt idx="40">
                  <c:v>3.9841269841269833</c:v>
                </c:pt>
                <c:pt idx="41">
                  <c:v>3.7518248175182478</c:v>
                </c:pt>
                <c:pt idx="42">
                  <c:v>3.6545454545454574</c:v>
                </c:pt>
                <c:pt idx="43">
                  <c:v>3.6785714285714288</c:v>
                </c:pt>
                <c:pt idx="44">
                  <c:v>4.584507042253521</c:v>
                </c:pt>
                <c:pt idx="45">
                  <c:v>4.6813725490196081</c:v>
                </c:pt>
                <c:pt idx="46">
                  <c:v>4.7</c:v>
                </c:pt>
                <c:pt idx="47">
                  <c:v>3.6796116504854406</c:v>
                </c:pt>
                <c:pt idx="48">
                  <c:v>3.7692307692307718</c:v>
                </c:pt>
                <c:pt idx="49">
                  <c:v>4.507352941176471</c:v>
                </c:pt>
                <c:pt idx="50">
                  <c:v>3.8421052631578942</c:v>
                </c:pt>
                <c:pt idx="51">
                  <c:v>4.4657534246575343</c:v>
                </c:pt>
                <c:pt idx="52">
                  <c:v>4.3111111111111162</c:v>
                </c:pt>
                <c:pt idx="53">
                  <c:v>3.7520661157024824</c:v>
                </c:pt>
                <c:pt idx="54">
                  <c:v>3.8689655172413793</c:v>
                </c:pt>
                <c:pt idx="55">
                  <c:v>4.214285714285718</c:v>
                </c:pt>
                <c:pt idx="56">
                  <c:v>3.9609374999999996</c:v>
                </c:pt>
                <c:pt idx="57">
                  <c:v>4.6240601503759393</c:v>
                </c:pt>
                <c:pt idx="58">
                  <c:v>3.2627118644067798</c:v>
                </c:pt>
                <c:pt idx="59">
                  <c:v>5.9907407407407458</c:v>
                </c:pt>
                <c:pt idx="60">
                  <c:v>4.262711864406783</c:v>
                </c:pt>
                <c:pt idx="61">
                  <c:v>3.8148148148148184</c:v>
                </c:pt>
                <c:pt idx="62">
                  <c:v>4.5491803278688563</c:v>
                </c:pt>
                <c:pt idx="63">
                  <c:v>4.3818181818181863</c:v>
                </c:pt>
                <c:pt idx="64">
                  <c:v>3.9448818897637801</c:v>
                </c:pt>
                <c:pt idx="65">
                  <c:v>4.025000000000003</c:v>
                </c:pt>
                <c:pt idx="66">
                  <c:v>4.0543478260869614</c:v>
                </c:pt>
                <c:pt idx="67">
                  <c:v>3.5750000000000028</c:v>
                </c:pt>
                <c:pt idx="68">
                  <c:v>4.2956521739130471</c:v>
                </c:pt>
                <c:pt idx="69">
                  <c:v>3.4621212121212124</c:v>
                </c:pt>
                <c:pt idx="70">
                  <c:v>3.7777777777777812</c:v>
                </c:pt>
                <c:pt idx="71">
                  <c:v>3.2810457516339873</c:v>
                </c:pt>
                <c:pt idx="72">
                  <c:v>3.4070796460177024</c:v>
                </c:pt>
                <c:pt idx="73">
                  <c:v>3.9811320754717023</c:v>
                </c:pt>
                <c:pt idx="74">
                  <c:v>3.202247191011236</c:v>
                </c:pt>
                <c:pt idx="75">
                  <c:v>4.026431718061656</c:v>
                </c:pt>
                <c:pt idx="76">
                  <c:v>3.2432432432432461</c:v>
                </c:pt>
                <c:pt idx="77">
                  <c:v>3.1467889908256907</c:v>
                </c:pt>
                <c:pt idx="78">
                  <c:v>3.6433566433566429</c:v>
                </c:pt>
                <c:pt idx="79">
                  <c:v>3.492957746478873</c:v>
                </c:pt>
                <c:pt idx="80">
                  <c:v>3.8256880733944985</c:v>
                </c:pt>
                <c:pt idx="81">
                  <c:v>3.5909090909090904</c:v>
                </c:pt>
                <c:pt idx="82">
                  <c:v>4.2153846153846191</c:v>
                </c:pt>
                <c:pt idx="83">
                  <c:v>4.0600000000000041</c:v>
                </c:pt>
                <c:pt idx="84">
                  <c:v>4.598360655737709</c:v>
                </c:pt>
                <c:pt idx="85">
                  <c:v>3.9416058394160585</c:v>
                </c:pt>
                <c:pt idx="86">
                  <c:v>4.1340206185567059</c:v>
                </c:pt>
                <c:pt idx="87">
                  <c:v>4.6086956521739175</c:v>
                </c:pt>
                <c:pt idx="88">
                  <c:v>3.241935483870968</c:v>
                </c:pt>
                <c:pt idx="89">
                  <c:v>3.8880000000000035</c:v>
                </c:pt>
                <c:pt idx="90">
                  <c:v>3.3229166666666701</c:v>
                </c:pt>
                <c:pt idx="91">
                  <c:v>3.7126436781609238</c:v>
                </c:pt>
                <c:pt idx="92">
                  <c:v>4.0166666666666666</c:v>
                </c:pt>
                <c:pt idx="93">
                  <c:v>2.9767441860465151</c:v>
                </c:pt>
                <c:pt idx="94">
                  <c:v>3.4025974025974066</c:v>
                </c:pt>
                <c:pt idx="95">
                  <c:v>3.583333333333337</c:v>
                </c:pt>
                <c:pt idx="96">
                  <c:v>3.1465517241379337</c:v>
                </c:pt>
                <c:pt idx="97">
                  <c:v>4.1875000000000053</c:v>
                </c:pt>
                <c:pt idx="98">
                  <c:v>4.5932203389830546</c:v>
                </c:pt>
                <c:pt idx="99">
                  <c:v>3.5857142857142859</c:v>
                </c:pt>
                <c:pt idx="100">
                  <c:v>3.2017543859649154</c:v>
                </c:pt>
                <c:pt idx="101">
                  <c:v>3.1518987341772196</c:v>
                </c:pt>
                <c:pt idx="102">
                  <c:v>3.6859504132231433</c:v>
                </c:pt>
                <c:pt idx="103">
                  <c:v>3.4105263157894776</c:v>
                </c:pt>
                <c:pt idx="104">
                  <c:v>3.9595959595959638</c:v>
                </c:pt>
                <c:pt idx="105">
                  <c:v>3.5166666666666693</c:v>
                </c:pt>
                <c:pt idx="106">
                  <c:v>3.6634615384615383</c:v>
                </c:pt>
                <c:pt idx="107">
                  <c:v>3.7362637362637403</c:v>
                </c:pt>
                <c:pt idx="108">
                  <c:v>3.3636363636363682</c:v>
                </c:pt>
                <c:pt idx="109">
                  <c:v>3.7663551401869193</c:v>
                </c:pt>
                <c:pt idx="110">
                  <c:v>3.4938271604938316</c:v>
                </c:pt>
                <c:pt idx="111">
                  <c:v>3.4383561643835661</c:v>
                </c:pt>
                <c:pt idx="112">
                  <c:v>3.0259740259740298</c:v>
                </c:pt>
                <c:pt idx="113">
                  <c:v>3.4910714285714315</c:v>
                </c:pt>
                <c:pt idx="114">
                  <c:v>3.7872340425531958</c:v>
                </c:pt>
                <c:pt idx="115">
                  <c:v>3.8369565217391348</c:v>
                </c:pt>
                <c:pt idx="116">
                  <c:v>2.73949579831933</c:v>
                </c:pt>
                <c:pt idx="117">
                  <c:v>3.2476190476190512</c:v>
                </c:pt>
                <c:pt idx="118">
                  <c:v>3.9782608695652213</c:v>
                </c:pt>
                <c:pt idx="119">
                  <c:v>3.4757281553398096</c:v>
                </c:pt>
                <c:pt idx="120">
                  <c:v>3.9927536231884062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9-44BA-A899-23824F117D82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NCD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Data'!$AS$5:$AS$125</c:f>
              <c:numCache>
                <c:formatCode>#,##0.0</c:formatCode>
                <c:ptCount val="121"/>
                <c:pt idx="6">
                  <c:v>4.4705181156940776</c:v>
                </c:pt>
                <c:pt idx="7">
                  <c:v>4.5855326571986854</c:v>
                </c:pt>
                <c:pt idx="8">
                  <c:v>4.6323774805309128</c:v>
                </c:pt>
                <c:pt idx="9">
                  <c:v>4.6318973641026782</c:v>
                </c:pt>
                <c:pt idx="10">
                  <c:v>4.5226685398296071</c:v>
                </c:pt>
                <c:pt idx="11">
                  <c:v>4.4671331661124132</c:v>
                </c:pt>
                <c:pt idx="12">
                  <c:v>4.3177961214265324</c:v>
                </c:pt>
                <c:pt idx="13">
                  <c:v>4.2491946176671318</c:v>
                </c:pt>
                <c:pt idx="14">
                  <c:v>4.2590205679147797</c:v>
                </c:pt>
                <c:pt idx="15">
                  <c:v>4.3732855207049441</c:v>
                </c:pt>
                <c:pt idx="16">
                  <c:v>4.467381672355053</c:v>
                </c:pt>
                <c:pt idx="17">
                  <c:v>4.5351065400799202</c:v>
                </c:pt>
                <c:pt idx="18">
                  <c:v>4.6741529775134554</c:v>
                </c:pt>
                <c:pt idx="19">
                  <c:v>4.6725510716562297</c:v>
                </c:pt>
                <c:pt idx="20">
                  <c:v>4.665899828162881</c:v>
                </c:pt>
                <c:pt idx="21">
                  <c:v>4.6762539698195464</c:v>
                </c:pt>
                <c:pt idx="22">
                  <c:v>4.4804728228188875</c:v>
                </c:pt>
                <c:pt idx="23">
                  <c:v>4.4577831743623682</c:v>
                </c:pt>
                <c:pt idx="24">
                  <c:v>4.3418790349288168</c:v>
                </c:pt>
                <c:pt idx="25">
                  <c:v>4.2300808594374217</c:v>
                </c:pt>
                <c:pt idx="26">
                  <c:v>4.2758410968545544</c:v>
                </c:pt>
                <c:pt idx="27">
                  <c:v>4.4448081298215874</c:v>
                </c:pt>
                <c:pt idx="28">
                  <c:v>4.3856647356218019</c:v>
                </c:pt>
                <c:pt idx="29">
                  <c:v>4.4149778833560029</c:v>
                </c:pt>
                <c:pt idx="30">
                  <c:v>4.3941220900369924</c:v>
                </c:pt>
                <c:pt idx="31">
                  <c:v>4.4182412113697351</c:v>
                </c:pt>
                <c:pt idx="32">
                  <c:v>4.4941377720846143</c:v>
                </c:pt>
                <c:pt idx="33">
                  <c:v>4.4908863536943944</c:v>
                </c:pt>
                <c:pt idx="34">
                  <c:v>4.4002497622156982</c:v>
                </c:pt>
                <c:pt idx="35">
                  <c:v>4.3204910128242329</c:v>
                </c:pt>
                <c:pt idx="36">
                  <c:v>4.4321859127245862</c:v>
                </c:pt>
                <c:pt idx="37">
                  <c:v>4.4653653033177383</c:v>
                </c:pt>
                <c:pt idx="38">
                  <c:v>4.5847301489983732</c:v>
                </c:pt>
                <c:pt idx="39">
                  <c:v>4.5404063502786576</c:v>
                </c:pt>
                <c:pt idx="40">
                  <c:v>4.4682743344552964</c:v>
                </c:pt>
                <c:pt idx="41">
                  <c:v>4.3588858998651707</c:v>
                </c:pt>
                <c:pt idx="42">
                  <c:v>4.3629782104323018</c:v>
                </c:pt>
                <c:pt idx="43">
                  <c:v>4.1828085522075664</c:v>
                </c:pt>
                <c:pt idx="44">
                  <c:v>4.1496914824420346</c:v>
                </c:pt>
                <c:pt idx="45">
                  <c:v>4.1231542941401402</c:v>
                </c:pt>
                <c:pt idx="46">
                  <c:v>4.1478497537193215</c:v>
                </c:pt>
                <c:pt idx="47">
                  <c:v>4.1043475631991004</c:v>
                </c:pt>
                <c:pt idx="48">
                  <c:v>4.1068341277294609</c:v>
                </c:pt>
                <c:pt idx="49">
                  <c:v>4.228663768676749</c:v>
                </c:pt>
                <c:pt idx="50">
                  <c:v>4.252025745046244</c:v>
                </c:pt>
                <c:pt idx="51">
                  <c:v>4.2350609425325318</c:v>
                </c:pt>
                <c:pt idx="52">
                  <c:v>4.1821664514027468</c:v>
                </c:pt>
                <c:pt idx="53">
                  <c:v>4.0467473250745298</c:v>
                </c:pt>
                <c:pt idx="54">
                  <c:v>4.0737978774682357</c:v>
                </c:pt>
                <c:pt idx="55">
                  <c:v>4.1373771553332279</c:v>
                </c:pt>
                <c:pt idx="56">
                  <c:v>4.0593178065937323</c:v>
                </c:pt>
                <c:pt idx="57">
                  <c:v>4.171025647624881</c:v>
                </c:pt>
                <c:pt idx="58">
                  <c:v>3.9991625675890594</c:v>
                </c:pt>
                <c:pt idx="59">
                  <c:v>4.2391096575361491</c:v>
                </c:pt>
                <c:pt idx="60">
                  <c:v>4.3120590502081919</c:v>
                </c:pt>
                <c:pt idx="61">
                  <c:v>4.3043232355758265</c:v>
                </c:pt>
                <c:pt idx="62">
                  <c:v>4.3521653232305608</c:v>
                </c:pt>
                <c:pt idx="63">
                  <c:v>4.4122911349188731</c:v>
                </c:pt>
                <c:pt idx="64">
                  <c:v>4.315265669117136</c:v>
                </c:pt>
                <c:pt idx="65">
                  <c:v>4.4241639742018819</c:v>
                </c:pt>
                <c:pt idx="66">
                  <c:v>4.1475364149656269</c:v>
                </c:pt>
                <c:pt idx="67">
                  <c:v>4.0492918629075154</c:v>
                </c:pt>
                <c:pt idx="68">
                  <c:v>4.1179829142072624</c:v>
                </c:pt>
                <c:pt idx="69">
                  <c:v>3.9626887548147418</c:v>
                </c:pt>
                <c:pt idx="70">
                  <c:v>3.8763972685232555</c:v>
                </c:pt>
                <c:pt idx="71">
                  <c:v>3.7815635345047132</c:v>
                </c:pt>
                <c:pt idx="72">
                  <c:v>3.6932891982215277</c:v>
                </c:pt>
                <c:pt idx="73">
                  <c:v>3.6828298052764907</c:v>
                </c:pt>
                <c:pt idx="74">
                  <c:v>3.629579403992381</c:v>
                </c:pt>
                <c:pt idx="75">
                  <c:v>3.5911193388707536</c:v>
                </c:pt>
                <c:pt idx="76">
                  <c:v>3.5598510576024727</c:v>
                </c:pt>
                <c:pt idx="77">
                  <c:v>3.4697098023236026</c:v>
                </c:pt>
                <c:pt idx="78">
                  <c:v>3.5214685011411251</c:v>
                </c:pt>
                <c:pt idx="79">
                  <c:v>3.5337368012070063</c:v>
                </c:pt>
                <c:pt idx="80">
                  <c:v>3.5115305151959775</c:v>
                </c:pt>
                <c:pt idx="81">
                  <c:v>3.5670536437528142</c:v>
                </c:pt>
                <c:pt idx="82">
                  <c:v>3.5940469147989513</c:v>
                </c:pt>
                <c:pt idx="83">
                  <c:v>3.7107264514784881</c:v>
                </c:pt>
                <c:pt idx="84">
                  <c:v>3.9180938321802046</c:v>
                </c:pt>
                <c:pt idx="85">
                  <c:v>3.9607008601886933</c:v>
                </c:pt>
                <c:pt idx="86">
                  <c:v>4.0522812704855271</c:v>
                </c:pt>
                <c:pt idx="87">
                  <c:v>4.1641394960254443</c:v>
                </c:pt>
                <c:pt idx="88">
                  <c:v>4.1142861235914259</c:v>
                </c:pt>
                <c:pt idx="89">
                  <c:v>4.0675168928221952</c:v>
                </c:pt>
                <c:pt idx="90">
                  <c:v>3.9622192737745761</c:v>
                </c:pt>
                <c:pt idx="91">
                  <c:v>3.8356882769778928</c:v>
                </c:pt>
                <c:pt idx="92">
                  <c:v>3.8464112522994078</c:v>
                </c:pt>
                <c:pt idx="93">
                  <c:v>3.6810860476550951</c:v>
                </c:pt>
                <c:pt idx="94">
                  <c:v>3.5087862977155928</c:v>
                </c:pt>
                <c:pt idx="95">
                  <c:v>3.55755741906736</c:v>
                </c:pt>
                <c:pt idx="96">
                  <c:v>3.4516362368013498</c:v>
                </c:pt>
                <c:pt idx="97">
                  <c:v>3.5751481415632549</c:v>
                </c:pt>
                <c:pt idx="98">
                  <c:v>3.7009448073949884</c:v>
                </c:pt>
                <c:pt idx="99">
                  <c:v>3.6393801815446483</c:v>
                </c:pt>
                <c:pt idx="100">
                  <c:v>3.6715244958187054</c:v>
                </c:pt>
                <c:pt idx="101">
                  <c:v>3.6357104003301073</c:v>
                </c:pt>
                <c:pt idx="102">
                  <c:v>3.6503699831715082</c:v>
                </c:pt>
                <c:pt idx="103">
                  <c:v>3.6880806391217287</c:v>
                </c:pt>
                <c:pt idx="104">
                  <c:v>3.6555229190640088</c:v>
                </c:pt>
                <c:pt idx="105">
                  <c:v>3.5017295373045245</c:v>
                </c:pt>
                <c:pt idx="106">
                  <c:v>3.5128362876969894</c:v>
                </c:pt>
                <c:pt idx="107">
                  <c:v>3.589194766311107</c:v>
                </c:pt>
                <c:pt idx="108">
                  <c:v>3.6194429990909858</c:v>
                </c:pt>
                <c:pt idx="109">
                  <c:v>3.6309293886572394</c:v>
                </c:pt>
                <c:pt idx="110">
                  <c:v>3.6428295093292902</c:v>
                </c:pt>
                <c:pt idx="111">
                  <c:v>3.5683666814418054</c:v>
                </c:pt>
                <c:pt idx="112">
                  <c:v>3.4982677327714278</c:v>
                </c:pt>
                <c:pt idx="113">
                  <c:v>3.4736405742156977</c:v>
                </c:pt>
                <c:pt idx="114">
                  <c:v>3.4809220465427626</c:v>
                </c:pt>
                <c:pt idx="115">
                  <c:v>3.5485392119860153</c:v>
                </c:pt>
                <c:pt idx="116">
                  <c:v>3.4018450202906458</c:v>
                </c:pt>
                <c:pt idx="117">
                  <c:v>3.3666724327371051</c:v>
                </c:pt>
                <c:pt idx="118">
                  <c:v>3.4438016763344845</c:v>
                </c:pt>
                <c:pt idx="119">
                  <c:v>3.5080522662438822</c:v>
                </c:pt>
                <c:pt idx="120">
                  <c:v>3.5797211511891645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9-44BA-A899-23824F11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.5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Data'!$AT$4</c:f>
              <c:strCache>
                <c:ptCount val="1"/>
                <c:pt idx="0">
                  <c:v>Average NCD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Data'!$AT$5:$AT$125</c:f>
              <c:numCache>
                <c:formatCode>#,##0.0</c:formatCode>
                <c:ptCount val="121"/>
                <c:pt idx="0">
                  <c:v>6.8125</c:v>
                </c:pt>
                <c:pt idx="1">
                  <c:v>6.1470588235294121</c:v>
                </c:pt>
                <c:pt idx="2">
                  <c:v>6.8999999999999995</c:v>
                </c:pt>
                <c:pt idx="3">
                  <c:v>8.884615384615385</c:v>
                </c:pt>
                <c:pt idx="4">
                  <c:v>6.333333333333333</c:v>
                </c:pt>
                <c:pt idx="5">
                  <c:v>6</c:v>
                </c:pt>
                <c:pt idx="6">
                  <c:v>7.8214285714285712</c:v>
                </c:pt>
                <c:pt idx="7">
                  <c:v>5.7</c:v>
                </c:pt>
                <c:pt idx="8">
                  <c:v>6.5</c:v>
                </c:pt>
                <c:pt idx="9">
                  <c:v>5.0434782608695645</c:v>
                </c:pt>
                <c:pt idx="10">
                  <c:v>4.7142857142857144</c:v>
                </c:pt>
                <c:pt idx="11">
                  <c:v>6.2333333333333325</c:v>
                </c:pt>
                <c:pt idx="12">
                  <c:v>5.2142857142857144</c:v>
                </c:pt>
                <c:pt idx="13">
                  <c:v>4.0571428571428569</c:v>
                </c:pt>
                <c:pt idx="14">
                  <c:v>6.6891891891891984</c:v>
                </c:pt>
                <c:pt idx="15">
                  <c:v>7.6071428571428577</c:v>
                </c:pt>
                <c:pt idx="16">
                  <c:v>5.9393939393939394</c:v>
                </c:pt>
                <c:pt idx="17">
                  <c:v>5.6666666666666661</c:v>
                </c:pt>
                <c:pt idx="18">
                  <c:v>6.5312500000000009</c:v>
                </c:pt>
                <c:pt idx="19">
                  <c:v>5.0714285714285712</c:v>
                </c:pt>
                <c:pt idx="20">
                  <c:v>5.5</c:v>
                </c:pt>
                <c:pt idx="21">
                  <c:v>5.4736842105263159</c:v>
                </c:pt>
                <c:pt idx="22">
                  <c:v>5.5</c:v>
                </c:pt>
                <c:pt idx="23">
                  <c:v>6.1944444444444438</c:v>
                </c:pt>
                <c:pt idx="24">
                  <c:v>4.2903225806451619</c:v>
                </c:pt>
                <c:pt idx="25">
                  <c:v>5.4</c:v>
                </c:pt>
                <c:pt idx="26">
                  <c:v>5.09375</c:v>
                </c:pt>
                <c:pt idx="27">
                  <c:v>7.5555555555555562</c:v>
                </c:pt>
                <c:pt idx="28">
                  <c:v>5.4166666666666661</c:v>
                </c:pt>
                <c:pt idx="29">
                  <c:v>4.8</c:v>
                </c:pt>
                <c:pt idx="30">
                  <c:v>7.1818181818181817</c:v>
                </c:pt>
                <c:pt idx="31">
                  <c:v>5.25</c:v>
                </c:pt>
                <c:pt idx="32">
                  <c:v>7.8928571428571423</c:v>
                </c:pt>
                <c:pt idx="33">
                  <c:v>4.5666666666666664</c:v>
                </c:pt>
                <c:pt idx="34">
                  <c:v>6.6206896551724137</c:v>
                </c:pt>
                <c:pt idx="35">
                  <c:v>4.6428571428571432</c:v>
                </c:pt>
                <c:pt idx="36">
                  <c:v>6.40625</c:v>
                </c:pt>
                <c:pt idx="37">
                  <c:v>5.0000000000000009</c:v>
                </c:pt>
                <c:pt idx="38">
                  <c:v>5.2307692307692308</c:v>
                </c:pt>
                <c:pt idx="39">
                  <c:v>6.25</c:v>
                </c:pt>
                <c:pt idx="40">
                  <c:v>3.3750000000000004</c:v>
                </c:pt>
                <c:pt idx="41">
                  <c:v>5.4444444444444446</c:v>
                </c:pt>
                <c:pt idx="42">
                  <c:v>5.3636363636363633</c:v>
                </c:pt>
                <c:pt idx="43">
                  <c:v>6.25</c:v>
                </c:pt>
                <c:pt idx="44">
                  <c:v>5.621621621621621</c:v>
                </c:pt>
                <c:pt idx="45">
                  <c:v>5.9148936170212769</c:v>
                </c:pt>
                <c:pt idx="46">
                  <c:v>7.0740740740740753</c:v>
                </c:pt>
                <c:pt idx="47">
                  <c:v>4.3157894736842106</c:v>
                </c:pt>
                <c:pt idx="48">
                  <c:v>4.384615384615385</c:v>
                </c:pt>
                <c:pt idx="49">
                  <c:v>6.3928571428571423</c:v>
                </c:pt>
                <c:pt idx="50">
                  <c:v>6.4</c:v>
                </c:pt>
                <c:pt idx="51">
                  <c:v>5.8</c:v>
                </c:pt>
                <c:pt idx="52">
                  <c:v>4.7894736842105265</c:v>
                </c:pt>
                <c:pt idx="53">
                  <c:v>5.7692307692307692</c:v>
                </c:pt>
                <c:pt idx="54">
                  <c:v>5.0571428571428578</c:v>
                </c:pt>
                <c:pt idx="55">
                  <c:v>5.2692307692307692</c:v>
                </c:pt>
                <c:pt idx="56">
                  <c:v>3.2777777777777772</c:v>
                </c:pt>
                <c:pt idx="57">
                  <c:v>7.7777777777777768</c:v>
                </c:pt>
                <c:pt idx="58">
                  <c:v>4.6875</c:v>
                </c:pt>
                <c:pt idx="59">
                  <c:v>8.0277777777777768</c:v>
                </c:pt>
                <c:pt idx="60">
                  <c:v>5.3478260869565215</c:v>
                </c:pt>
                <c:pt idx="61">
                  <c:v>4.083333333333333</c:v>
                </c:pt>
                <c:pt idx="62">
                  <c:v>5.21875</c:v>
                </c:pt>
                <c:pt idx="63">
                  <c:v>6</c:v>
                </c:pt>
                <c:pt idx="64">
                  <c:v>4.6818181818181825</c:v>
                </c:pt>
                <c:pt idx="65">
                  <c:v>5.5</c:v>
                </c:pt>
                <c:pt idx="66">
                  <c:v>6.0869565217391299</c:v>
                </c:pt>
                <c:pt idx="67">
                  <c:v>3.5217391304347827</c:v>
                </c:pt>
                <c:pt idx="68">
                  <c:v>5.8636363636363633</c:v>
                </c:pt>
                <c:pt idx="69">
                  <c:v>5.6538461538461533</c:v>
                </c:pt>
                <c:pt idx="70">
                  <c:v>4.708333333333333</c:v>
                </c:pt>
                <c:pt idx="71">
                  <c:v>3.8846153846153846</c:v>
                </c:pt>
                <c:pt idx="72">
                  <c:v>4.1111111111111107</c:v>
                </c:pt>
                <c:pt idx="73">
                  <c:v>3.4347826086956519</c:v>
                </c:pt>
                <c:pt idx="74">
                  <c:v>4.333333333333333</c:v>
                </c:pt>
                <c:pt idx="75">
                  <c:v>5.787234042553191</c:v>
                </c:pt>
                <c:pt idx="76">
                  <c:v>2.5999999999999996</c:v>
                </c:pt>
                <c:pt idx="77">
                  <c:v>3.7058823529411766</c:v>
                </c:pt>
                <c:pt idx="78">
                  <c:v>5.3513513513513509</c:v>
                </c:pt>
                <c:pt idx="79">
                  <c:v>3.8999999999999995</c:v>
                </c:pt>
                <c:pt idx="80">
                  <c:v>4.68</c:v>
                </c:pt>
                <c:pt idx="81">
                  <c:v>5.8064516129032251</c:v>
                </c:pt>
                <c:pt idx="82">
                  <c:v>6.1818181818181817</c:v>
                </c:pt>
                <c:pt idx="83">
                  <c:v>5.2272727272727275</c:v>
                </c:pt>
                <c:pt idx="84">
                  <c:v>5.666666666666667</c:v>
                </c:pt>
                <c:pt idx="85">
                  <c:v>4.7692307692307692</c:v>
                </c:pt>
                <c:pt idx="86">
                  <c:v>3.8148148148148149</c:v>
                </c:pt>
                <c:pt idx="87">
                  <c:v>6.3636363636363633</c:v>
                </c:pt>
                <c:pt idx="88">
                  <c:v>3.1111111111111107</c:v>
                </c:pt>
                <c:pt idx="89">
                  <c:v>3.44</c:v>
                </c:pt>
                <c:pt idx="90">
                  <c:v>4.1923076923076916</c:v>
                </c:pt>
                <c:pt idx="91">
                  <c:v>7.2000000000000011</c:v>
                </c:pt>
                <c:pt idx="92">
                  <c:v>6.625</c:v>
                </c:pt>
                <c:pt idx="93">
                  <c:v>4.5555555555555554</c:v>
                </c:pt>
                <c:pt idx="94">
                  <c:v>4.5</c:v>
                </c:pt>
                <c:pt idx="95">
                  <c:v>5.4090909090909101</c:v>
                </c:pt>
                <c:pt idx="96">
                  <c:v>3.5666666666666664</c:v>
                </c:pt>
                <c:pt idx="97">
                  <c:v>4.1111111111111107</c:v>
                </c:pt>
                <c:pt idx="98">
                  <c:v>5.0799999999999992</c:v>
                </c:pt>
                <c:pt idx="99">
                  <c:v>3.8148148148148149</c:v>
                </c:pt>
                <c:pt idx="100">
                  <c:v>3.4285714285714284</c:v>
                </c:pt>
                <c:pt idx="101">
                  <c:v>2.8421052631578947</c:v>
                </c:pt>
                <c:pt idx="102">
                  <c:v>5.2692307692307692</c:v>
                </c:pt>
                <c:pt idx="103">
                  <c:v>5.5882352941176476</c:v>
                </c:pt>
                <c:pt idx="104">
                  <c:v>6.833333333333333</c:v>
                </c:pt>
                <c:pt idx="105">
                  <c:v>4.72</c:v>
                </c:pt>
                <c:pt idx="106">
                  <c:v>4.975609756097561</c:v>
                </c:pt>
                <c:pt idx="107">
                  <c:v>6.5789473684210522</c:v>
                </c:pt>
                <c:pt idx="108">
                  <c:v>4.2941176470588243</c:v>
                </c:pt>
                <c:pt idx="109">
                  <c:v>4.8000000000000007</c:v>
                </c:pt>
                <c:pt idx="110">
                  <c:v>3.0909090909090908</c:v>
                </c:pt>
                <c:pt idx="111">
                  <c:v>4.7692307692307692</c:v>
                </c:pt>
                <c:pt idx="112">
                  <c:v>4.2666666666666666</c:v>
                </c:pt>
                <c:pt idx="113">
                  <c:v>5.4074074074074083</c:v>
                </c:pt>
                <c:pt idx="114">
                  <c:v>6.2857142857142856</c:v>
                </c:pt>
                <c:pt idx="115">
                  <c:v>3.3809523809523805</c:v>
                </c:pt>
                <c:pt idx="116">
                  <c:v>3.0344827586206895</c:v>
                </c:pt>
                <c:pt idx="117">
                  <c:v>4.5862068965517251</c:v>
                </c:pt>
                <c:pt idx="118">
                  <c:v>5.6000000000000005</c:v>
                </c:pt>
                <c:pt idx="119">
                  <c:v>3.6363636363636362</c:v>
                </c:pt>
                <c:pt idx="120">
                  <c:v>3.896551724137931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3C-454C-A0D3-1EB718364840}"/>
            </c:ext>
          </c:extLst>
        </c:ser>
        <c:ser>
          <c:idx val="1"/>
          <c:order val="1"/>
          <c:tx>
            <c:strRef>
              <c:f>'Averages Graph Data'!$AU$4</c:f>
              <c:strCache>
                <c:ptCount val="1"/>
                <c:pt idx="0">
                  <c:v>Average NCD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Data'!$AU$5:$AU$125</c:f>
              <c:numCache>
                <c:formatCode>#,##0.0</c:formatCode>
                <c:ptCount val="121"/>
                <c:pt idx="6">
                  <c:v>6.9855623018438147</c:v>
                </c:pt>
                <c:pt idx="7">
                  <c:v>6.8266337304152431</c:v>
                </c:pt>
                <c:pt idx="8">
                  <c:v>6.8770538984824707</c:v>
                </c:pt>
                <c:pt idx="9">
                  <c:v>6.6118365071781229</c:v>
                </c:pt>
                <c:pt idx="10">
                  <c:v>6.0160751257024545</c:v>
                </c:pt>
                <c:pt idx="11">
                  <c:v>6.0017894114167403</c:v>
                </c:pt>
                <c:pt idx="12">
                  <c:v>5.8895445134575573</c:v>
                </c:pt>
                <c:pt idx="13">
                  <c:v>5.3517894114167408</c:v>
                </c:pt>
                <c:pt idx="14">
                  <c:v>5.4931021527294837</c:v>
                </c:pt>
                <c:pt idx="15">
                  <c:v>5.6512654180356048</c:v>
                </c:pt>
                <c:pt idx="16">
                  <c:v>5.7792533721105155</c:v>
                </c:pt>
                <c:pt idx="17">
                  <c:v>5.9153077938792231</c:v>
                </c:pt>
                <c:pt idx="18">
                  <c:v>5.9578673176887467</c:v>
                </c:pt>
                <c:pt idx="19">
                  <c:v>5.9374591544234407</c:v>
                </c:pt>
                <c:pt idx="20">
                  <c:v>6.1435816034030335</c:v>
                </c:pt>
                <c:pt idx="21">
                  <c:v>5.9699380350226212</c:v>
                </c:pt>
                <c:pt idx="22">
                  <c:v>5.668917626859356</c:v>
                </c:pt>
                <c:pt idx="23">
                  <c:v>5.7053534132951427</c:v>
                </c:pt>
                <c:pt idx="24">
                  <c:v>5.5087328295777853</c:v>
                </c:pt>
                <c:pt idx="25">
                  <c:v>5.3471256867206423</c:v>
                </c:pt>
                <c:pt idx="26">
                  <c:v>5.3503144622308456</c:v>
                </c:pt>
                <c:pt idx="27">
                  <c:v>5.6439652558816391</c:v>
                </c:pt>
                <c:pt idx="28">
                  <c:v>5.6358198924731173</c:v>
                </c:pt>
                <c:pt idx="29">
                  <c:v>5.5358198924731186</c:v>
                </c:pt>
                <c:pt idx="30">
                  <c:v>5.6768732835265094</c:v>
                </c:pt>
                <c:pt idx="31">
                  <c:v>5.8139700577200575</c:v>
                </c:pt>
                <c:pt idx="32">
                  <c:v>6.1700925066996506</c:v>
                </c:pt>
                <c:pt idx="33">
                  <c:v>6.0947948876520304</c:v>
                </c:pt>
                <c:pt idx="34">
                  <c:v>5.9612426161687244</c:v>
                </c:pt>
                <c:pt idx="35">
                  <c:v>5.8506983984816499</c:v>
                </c:pt>
                <c:pt idx="36">
                  <c:v>6.0801626841959351</c:v>
                </c:pt>
                <c:pt idx="37">
                  <c:v>5.7684743725076242</c:v>
                </c:pt>
                <c:pt idx="38">
                  <c:v>5.7657271197603714</c:v>
                </c:pt>
                <c:pt idx="39">
                  <c:v>5.5310332422093511</c:v>
                </c:pt>
                <c:pt idx="40">
                  <c:v>5.360795146971256</c:v>
                </c:pt>
                <c:pt idx="41">
                  <c:v>5.1927601168672597</c:v>
                </c:pt>
                <c:pt idx="42">
                  <c:v>5.2957285769785774</c:v>
                </c:pt>
                <c:pt idx="43">
                  <c:v>5.2734071484071494</c:v>
                </c:pt>
                <c:pt idx="44">
                  <c:v>5.3622102372102365</c:v>
                </c:pt>
                <c:pt idx="45">
                  <c:v>5.4599422923891012</c:v>
                </c:pt>
                <c:pt idx="46">
                  <c:v>5.5776671601139691</c:v>
                </c:pt>
                <c:pt idx="47">
                  <c:v>5.7120656563545706</c:v>
                </c:pt>
                <c:pt idx="48">
                  <c:v>5.5606615049504189</c:v>
                </c:pt>
                <c:pt idx="49">
                  <c:v>5.7076930448391021</c:v>
                </c:pt>
                <c:pt idx="50">
                  <c:v>5.7291216162676735</c:v>
                </c:pt>
                <c:pt idx="51">
                  <c:v>5.7546042417502985</c:v>
                </c:pt>
                <c:pt idx="52">
                  <c:v>5.5938299656344768</c:v>
                </c:pt>
                <c:pt idx="53">
                  <c:v>5.4074237792282895</c:v>
                </c:pt>
                <c:pt idx="54">
                  <c:v>5.5133314054366682</c:v>
                </c:pt>
                <c:pt idx="55">
                  <c:v>5.639705031810295</c:v>
                </c:pt>
                <c:pt idx="56">
                  <c:v>5.1946936939418142</c:v>
                </c:pt>
                <c:pt idx="57">
                  <c:v>5.3915190907672113</c:v>
                </c:pt>
                <c:pt idx="58">
                  <c:v>5.2325905193386406</c:v>
                </c:pt>
                <c:pt idx="59">
                  <c:v>5.6952053898482475</c:v>
                </c:pt>
                <c:pt idx="60">
                  <c:v>5.6350047209519261</c:v>
                </c:pt>
                <c:pt idx="61">
                  <c:v>5.495889074693423</c:v>
                </c:pt>
                <c:pt idx="62">
                  <c:v>5.4886775362318838</c:v>
                </c:pt>
                <c:pt idx="63">
                  <c:v>5.8775664251207713</c:v>
                </c:pt>
                <c:pt idx="64">
                  <c:v>5.43528648284083</c:v>
                </c:pt>
                <c:pt idx="65">
                  <c:v>5.5513579114122589</c:v>
                </c:pt>
                <c:pt idx="66">
                  <c:v>5.2740977319781672</c:v>
                </c:pt>
                <c:pt idx="67">
                  <c:v>5.0132281667607757</c:v>
                </c:pt>
                <c:pt idx="68">
                  <c:v>5.2675571710897788</c:v>
                </c:pt>
                <c:pt idx="69">
                  <c:v>5.3297137644963737</c:v>
                </c:pt>
                <c:pt idx="70">
                  <c:v>5.1451899549725635</c:v>
                </c:pt>
                <c:pt idx="71">
                  <c:v>5.0313038410864488</c:v>
                </c:pt>
                <c:pt idx="72">
                  <c:v>4.8328911426737511</c:v>
                </c:pt>
                <c:pt idx="73">
                  <c:v>4.4540091550961112</c:v>
                </c:pt>
                <c:pt idx="74">
                  <c:v>4.569951184081618</c:v>
                </c:pt>
                <c:pt idx="75">
                  <c:v>4.5590365667840222</c:v>
                </c:pt>
                <c:pt idx="76">
                  <c:v>4.1227728305202858</c:v>
                </c:pt>
                <c:pt idx="77">
                  <c:v>3.9795655476071219</c:v>
                </c:pt>
                <c:pt idx="78">
                  <c:v>4.189099257140831</c:v>
                </c:pt>
                <c:pt idx="79">
                  <c:v>4.1589405269821</c:v>
                </c:pt>
                <c:pt idx="80">
                  <c:v>4.3368287257398643</c:v>
                </c:pt>
                <c:pt idx="81">
                  <c:v>4.5472741942498489</c:v>
                </c:pt>
                <c:pt idx="82">
                  <c:v>4.6036433570019906</c:v>
                </c:pt>
                <c:pt idx="83">
                  <c:v>4.978968032326665</c:v>
                </c:pt>
                <c:pt idx="84">
                  <c:v>5.2590800771445929</c:v>
                </c:pt>
                <c:pt idx="85">
                  <c:v>5.1759199939845093</c:v>
                </c:pt>
                <c:pt idx="86">
                  <c:v>5.1637506818151975</c:v>
                </c:pt>
                <c:pt idx="87">
                  <c:v>5.4042701623346785</c:v>
                </c:pt>
                <c:pt idx="88">
                  <c:v>5.019221519221519</c:v>
                </c:pt>
                <c:pt idx="89">
                  <c:v>4.6275332075332072</c:v>
                </c:pt>
                <c:pt idx="90">
                  <c:v>4.4796810596810603</c:v>
                </c:pt>
                <c:pt idx="91">
                  <c:v>4.6987286787286786</c:v>
                </c:pt>
                <c:pt idx="92">
                  <c:v>4.9638385688385691</c:v>
                </c:pt>
                <c:pt idx="93">
                  <c:v>5.0696586746586751</c:v>
                </c:pt>
                <c:pt idx="94">
                  <c:v>4.8034249084249083</c:v>
                </c:pt>
                <c:pt idx="95">
                  <c:v>5.1317077367077371</c:v>
                </c:pt>
                <c:pt idx="96">
                  <c:v>5.1498029748029746</c:v>
                </c:pt>
                <c:pt idx="97">
                  <c:v>5.138203463203463</c:v>
                </c:pt>
                <c:pt idx="98">
                  <c:v>4.8353463203463196</c:v>
                </c:pt>
                <c:pt idx="99">
                  <c:v>4.4338912938912936</c:v>
                </c:pt>
                <c:pt idx="100">
                  <c:v>4.272893561464989</c:v>
                </c:pt>
                <c:pt idx="101">
                  <c:v>4.0360514562018315</c:v>
                </c:pt>
                <c:pt idx="102">
                  <c:v>4.0160714362218117</c:v>
                </c:pt>
                <c:pt idx="103">
                  <c:v>4.3048669544290954</c:v>
                </c:pt>
                <c:pt idx="104">
                  <c:v>4.6937558433179847</c:v>
                </c:pt>
                <c:pt idx="105">
                  <c:v>4.6423272718894131</c:v>
                </c:pt>
                <c:pt idx="106">
                  <c:v>4.8081551206440896</c:v>
                </c:pt>
                <c:pt idx="107">
                  <c:v>5.2582088263368947</c:v>
                </c:pt>
                <c:pt idx="108">
                  <c:v>5.46563916689417</c:v>
                </c:pt>
                <c:pt idx="109">
                  <c:v>5.3986061998612014</c:v>
                </c:pt>
                <c:pt idx="110">
                  <c:v>5.0418453136885528</c:v>
                </c:pt>
                <c:pt idx="111">
                  <c:v>4.7469735188167563</c:v>
                </c:pt>
                <c:pt idx="112">
                  <c:v>4.682211614054852</c:v>
                </c:pt>
                <c:pt idx="113">
                  <c:v>4.7438969928134025</c:v>
                </c:pt>
                <c:pt idx="114">
                  <c:v>4.7020065524267212</c:v>
                </c:pt>
                <c:pt idx="115">
                  <c:v>4.5715543715543712</c:v>
                </c:pt>
                <c:pt idx="116">
                  <c:v>4.3193376227858984</c:v>
                </c:pt>
                <c:pt idx="117">
                  <c:v>4.5329515950205606</c:v>
                </c:pt>
                <c:pt idx="118">
                  <c:v>4.6516329137018797</c:v>
                </c:pt>
                <c:pt idx="119">
                  <c:v>4.5615896236585893</c:v>
                </c:pt>
                <c:pt idx="120">
                  <c:v>4.3457530974772363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C-454C-A0D3-1EB718364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Data'!$AX$4</c:f>
              <c:strCache>
                <c:ptCount val="1"/>
                <c:pt idx="0">
                  <c:v>Average NCD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Data'!$AX$5:$AX$125</c:f>
              <c:numCache>
                <c:formatCode>#,##0.0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2-415F-B577-180E869B51C6}"/>
            </c:ext>
          </c:extLst>
        </c:ser>
        <c:ser>
          <c:idx val="1"/>
          <c:order val="1"/>
          <c:tx>
            <c:strRef>
              <c:f>'Averages Graph Data'!$AY$4</c:f>
              <c:strCache>
                <c:ptCount val="1"/>
                <c:pt idx="0">
                  <c:v>Average NCD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Data'!$AY$5:$AY$125</c:f>
              <c:numCache>
                <c:formatCode>#,##0.0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2-415F-B577-180E869B5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.0999999999999996"/>
          <c:min val="4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Data'!$BB$4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Data'!$BB$5:$BB$125</c:f>
              <c:numCache>
                <c:formatCode>0%</c:formatCode>
                <c:ptCount val="121"/>
                <c:pt idx="0">
                  <c:v>0.88148148148148142</c:v>
                </c:pt>
                <c:pt idx="1">
                  <c:v>0.80459770114942519</c:v>
                </c:pt>
                <c:pt idx="2">
                  <c:v>0.78102189781021891</c:v>
                </c:pt>
                <c:pt idx="3">
                  <c:v>0.76991150442477851</c:v>
                </c:pt>
                <c:pt idx="4">
                  <c:v>0.80165289256198335</c:v>
                </c:pt>
                <c:pt idx="5">
                  <c:v>0.78294573643410847</c:v>
                </c:pt>
                <c:pt idx="6">
                  <c:v>0.7759999999999998</c:v>
                </c:pt>
                <c:pt idx="7">
                  <c:v>0.73509933774834435</c:v>
                </c:pt>
                <c:pt idx="8">
                  <c:v>0.85492227979274615</c:v>
                </c:pt>
                <c:pt idx="9">
                  <c:v>0.83453237410071934</c:v>
                </c:pt>
                <c:pt idx="10">
                  <c:v>0.70833333333333304</c:v>
                </c:pt>
                <c:pt idx="11">
                  <c:v>0.83516483516483508</c:v>
                </c:pt>
                <c:pt idx="12">
                  <c:v>0.81081081081081086</c:v>
                </c:pt>
                <c:pt idx="13">
                  <c:v>0.81578947368421062</c:v>
                </c:pt>
                <c:pt idx="14">
                  <c:v>0.72794117647058953</c:v>
                </c:pt>
                <c:pt idx="15">
                  <c:v>0.8292682926829269</c:v>
                </c:pt>
                <c:pt idx="16">
                  <c:v>0.78431372549019607</c:v>
                </c:pt>
                <c:pt idx="17">
                  <c:v>0.75555555555555554</c:v>
                </c:pt>
                <c:pt idx="18">
                  <c:v>0.74193548387096753</c:v>
                </c:pt>
                <c:pt idx="19">
                  <c:v>0.8014184397163121</c:v>
                </c:pt>
                <c:pt idx="20">
                  <c:v>0.7846153846153846</c:v>
                </c:pt>
                <c:pt idx="21">
                  <c:v>0.83035714285714268</c:v>
                </c:pt>
                <c:pt idx="22">
                  <c:v>0.79729729729729726</c:v>
                </c:pt>
                <c:pt idx="23">
                  <c:v>0.77914110429447847</c:v>
                </c:pt>
                <c:pt idx="24">
                  <c:v>0.69607843137254877</c:v>
                </c:pt>
                <c:pt idx="25">
                  <c:v>0.82993197278911568</c:v>
                </c:pt>
                <c:pt idx="26">
                  <c:v>0.74803149606299191</c:v>
                </c:pt>
                <c:pt idx="27">
                  <c:v>0.78399999999999981</c:v>
                </c:pt>
                <c:pt idx="28">
                  <c:v>0.76315789473684204</c:v>
                </c:pt>
                <c:pt idx="29">
                  <c:v>0.88721804511278202</c:v>
                </c:pt>
                <c:pt idx="30">
                  <c:v>0.80530973451327426</c:v>
                </c:pt>
                <c:pt idx="31">
                  <c:v>0.70526315789473648</c:v>
                </c:pt>
                <c:pt idx="32">
                  <c:v>0.77235772357723553</c:v>
                </c:pt>
                <c:pt idx="33">
                  <c:v>0.78102189781021891</c:v>
                </c:pt>
                <c:pt idx="34">
                  <c:v>0.74561403508771906</c:v>
                </c:pt>
                <c:pt idx="35">
                  <c:v>0.79856115107913672</c:v>
                </c:pt>
                <c:pt idx="36">
                  <c:v>0.80722891566265054</c:v>
                </c:pt>
                <c:pt idx="37">
                  <c:v>0.72789115646258506</c:v>
                </c:pt>
                <c:pt idx="38">
                  <c:v>0.72727272727272729</c:v>
                </c:pt>
                <c:pt idx="39">
                  <c:v>0.78294573643410847</c:v>
                </c:pt>
                <c:pt idx="40">
                  <c:v>0.80952380952380953</c:v>
                </c:pt>
                <c:pt idx="41">
                  <c:v>0.8029197080291971</c:v>
                </c:pt>
                <c:pt idx="42">
                  <c:v>0.79999999999999982</c:v>
                </c:pt>
                <c:pt idx="43">
                  <c:v>0.87755102040816335</c:v>
                </c:pt>
                <c:pt idx="44">
                  <c:v>0.73943661971830987</c:v>
                </c:pt>
                <c:pt idx="45">
                  <c:v>0.76960784313725494</c:v>
                </c:pt>
                <c:pt idx="46">
                  <c:v>0.82</c:v>
                </c:pt>
                <c:pt idx="47">
                  <c:v>0.81553398058252413</c:v>
                </c:pt>
                <c:pt idx="48">
                  <c:v>0.77777777777777757</c:v>
                </c:pt>
                <c:pt idx="49">
                  <c:v>0.79411764705882348</c:v>
                </c:pt>
                <c:pt idx="50">
                  <c:v>0.84962406015037584</c:v>
                </c:pt>
                <c:pt idx="51">
                  <c:v>0.79452054794520544</c:v>
                </c:pt>
                <c:pt idx="52">
                  <c:v>0.78888888888888864</c:v>
                </c:pt>
                <c:pt idx="53">
                  <c:v>0.78512396694214859</c:v>
                </c:pt>
                <c:pt idx="54">
                  <c:v>0.75862068965517249</c:v>
                </c:pt>
                <c:pt idx="55">
                  <c:v>0.76785714285714257</c:v>
                </c:pt>
                <c:pt idx="56">
                  <c:v>0.859375</c:v>
                </c:pt>
                <c:pt idx="57">
                  <c:v>0.86466165413533824</c:v>
                </c:pt>
                <c:pt idx="58">
                  <c:v>0.86440677966101687</c:v>
                </c:pt>
                <c:pt idx="59">
                  <c:v>0.66666666666666641</c:v>
                </c:pt>
                <c:pt idx="60">
                  <c:v>0.80508474576271161</c:v>
                </c:pt>
                <c:pt idx="61">
                  <c:v>0.77777777777777768</c:v>
                </c:pt>
                <c:pt idx="62">
                  <c:v>0.73770491803278671</c:v>
                </c:pt>
                <c:pt idx="63">
                  <c:v>0.70909090909090888</c:v>
                </c:pt>
                <c:pt idx="64">
                  <c:v>0.82677165354330706</c:v>
                </c:pt>
                <c:pt idx="65">
                  <c:v>0.7666666666666665</c:v>
                </c:pt>
                <c:pt idx="66">
                  <c:v>0.74999999999999978</c:v>
                </c:pt>
                <c:pt idx="67">
                  <c:v>0.80833333333333313</c:v>
                </c:pt>
                <c:pt idx="68">
                  <c:v>0.80869565217391293</c:v>
                </c:pt>
                <c:pt idx="69">
                  <c:v>0.80303030303030298</c:v>
                </c:pt>
                <c:pt idx="70">
                  <c:v>0.79487179487179471</c:v>
                </c:pt>
                <c:pt idx="71">
                  <c:v>0.83006535947712423</c:v>
                </c:pt>
                <c:pt idx="72">
                  <c:v>0.84070796460176977</c:v>
                </c:pt>
                <c:pt idx="73">
                  <c:v>0.78301886792452813</c:v>
                </c:pt>
                <c:pt idx="74">
                  <c:v>0.83146067415730329</c:v>
                </c:pt>
                <c:pt idx="75">
                  <c:v>0.79295154185022121</c:v>
                </c:pt>
                <c:pt idx="76">
                  <c:v>0.86486486486486469</c:v>
                </c:pt>
                <c:pt idx="77">
                  <c:v>0.68807339449541249</c:v>
                </c:pt>
                <c:pt idx="78">
                  <c:v>0.74125874125874125</c:v>
                </c:pt>
                <c:pt idx="79">
                  <c:v>0.78873239436619713</c:v>
                </c:pt>
                <c:pt idx="80">
                  <c:v>0.7706422018348621</c:v>
                </c:pt>
                <c:pt idx="81">
                  <c:v>0.76515151515151514</c:v>
                </c:pt>
                <c:pt idx="82">
                  <c:v>0.74615384615384595</c:v>
                </c:pt>
                <c:pt idx="83">
                  <c:v>0.7799999999999998</c:v>
                </c:pt>
                <c:pt idx="84">
                  <c:v>0.80327868852458995</c:v>
                </c:pt>
                <c:pt idx="85">
                  <c:v>0.81021897810218979</c:v>
                </c:pt>
                <c:pt idx="86">
                  <c:v>0.72164948453608213</c:v>
                </c:pt>
                <c:pt idx="87">
                  <c:v>0.76086956521739102</c:v>
                </c:pt>
                <c:pt idx="88">
                  <c:v>0.85483870967741937</c:v>
                </c:pt>
                <c:pt idx="89">
                  <c:v>0.79999999999999982</c:v>
                </c:pt>
                <c:pt idx="90">
                  <c:v>0.7291666666666663</c:v>
                </c:pt>
                <c:pt idx="91">
                  <c:v>0.77011494252873536</c:v>
                </c:pt>
                <c:pt idx="92">
                  <c:v>0.86666666666666659</c:v>
                </c:pt>
                <c:pt idx="93">
                  <c:v>0.79069767441860439</c:v>
                </c:pt>
                <c:pt idx="94">
                  <c:v>0.74025974025973995</c:v>
                </c:pt>
                <c:pt idx="95">
                  <c:v>0.77083333333333315</c:v>
                </c:pt>
                <c:pt idx="96">
                  <c:v>0.7413793103448274</c:v>
                </c:pt>
                <c:pt idx="97">
                  <c:v>0.81249999999999978</c:v>
                </c:pt>
                <c:pt idx="98">
                  <c:v>0.78813559322033877</c:v>
                </c:pt>
                <c:pt idx="99">
                  <c:v>0.80714285714285716</c:v>
                </c:pt>
                <c:pt idx="100">
                  <c:v>0.8771929824561403</c:v>
                </c:pt>
                <c:pt idx="101">
                  <c:v>0.75949367088607567</c:v>
                </c:pt>
                <c:pt idx="102">
                  <c:v>0.78512396694214859</c:v>
                </c:pt>
                <c:pt idx="103">
                  <c:v>0.82105263157894715</c:v>
                </c:pt>
                <c:pt idx="104">
                  <c:v>0.81818181818181801</c:v>
                </c:pt>
                <c:pt idx="105">
                  <c:v>0.79166666666666641</c:v>
                </c:pt>
                <c:pt idx="106">
                  <c:v>0.80288461538461531</c:v>
                </c:pt>
                <c:pt idx="107">
                  <c:v>0.79120879120879095</c:v>
                </c:pt>
                <c:pt idx="108">
                  <c:v>0.77922077922077904</c:v>
                </c:pt>
                <c:pt idx="109">
                  <c:v>0.81308411214953258</c:v>
                </c:pt>
                <c:pt idx="110">
                  <c:v>0.72839506172839474</c:v>
                </c:pt>
                <c:pt idx="111">
                  <c:v>0.82191780821917781</c:v>
                </c:pt>
                <c:pt idx="112">
                  <c:v>0.80519480519480491</c:v>
                </c:pt>
                <c:pt idx="113">
                  <c:v>0.75892857142857117</c:v>
                </c:pt>
                <c:pt idx="114">
                  <c:v>0.85106382978723394</c:v>
                </c:pt>
                <c:pt idx="115">
                  <c:v>0.77173913043478237</c:v>
                </c:pt>
                <c:pt idx="116">
                  <c:v>0.75630252100840312</c:v>
                </c:pt>
                <c:pt idx="117">
                  <c:v>0.72380952380952357</c:v>
                </c:pt>
                <c:pt idx="118">
                  <c:v>0.78260869565217372</c:v>
                </c:pt>
                <c:pt idx="119">
                  <c:v>0.78640776699029102</c:v>
                </c:pt>
                <c:pt idx="120">
                  <c:v>0.78985507246376807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B-4910-8A45-0BCB1A79EAEB}"/>
            </c:ext>
          </c:extLst>
        </c:ser>
        <c:ser>
          <c:idx val="1"/>
          <c:order val="1"/>
          <c:tx>
            <c:strRef>
              <c:f>'Averages Graph Data'!$BC$4</c:f>
              <c:strCache>
                <c:ptCount val="1"/>
                <c:pt idx="0">
                  <c:v>Average Monthly Payment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Data'!$BC$5:$BC$125</c:f>
              <c:numCache>
                <c:formatCode>0%</c:formatCode>
                <c:ptCount val="121"/>
                <c:pt idx="6">
                  <c:v>0.79965874483742794</c:v>
                </c:pt>
                <c:pt idx="7">
                  <c:v>0.7787470100184084</c:v>
                </c:pt>
                <c:pt idx="8">
                  <c:v>0.78593623553888281</c:v>
                </c:pt>
                <c:pt idx="9">
                  <c:v>0.79358058929466857</c:v>
                </c:pt>
                <c:pt idx="10">
                  <c:v>0.78478370771017636</c:v>
                </c:pt>
                <c:pt idx="11">
                  <c:v>0.78957112808201224</c:v>
                </c:pt>
                <c:pt idx="12">
                  <c:v>0.79355185299296971</c:v>
                </c:pt>
                <c:pt idx="13">
                  <c:v>0.79923606351928556</c:v>
                </c:pt>
                <c:pt idx="14">
                  <c:v>0.79821346905103496</c:v>
                </c:pt>
                <c:pt idx="15">
                  <c:v>0.79454861374963215</c:v>
                </c:pt>
                <c:pt idx="16">
                  <c:v>0.78737452109098605</c:v>
                </c:pt>
                <c:pt idx="17">
                  <c:v>0.79412055283701777</c:v>
                </c:pt>
                <c:pt idx="18">
                  <c:v>0.78080207408075097</c:v>
                </c:pt>
                <c:pt idx="19">
                  <c:v>0.77946030678153699</c:v>
                </c:pt>
                <c:pt idx="20">
                  <c:v>0.77500686548599018</c:v>
                </c:pt>
                <c:pt idx="21">
                  <c:v>0.78963771782692649</c:v>
                </c:pt>
                <c:pt idx="22">
                  <c:v>0.78507043277183652</c:v>
                </c:pt>
                <c:pt idx="23">
                  <c:v>0.78433148688673404</c:v>
                </c:pt>
                <c:pt idx="24">
                  <c:v>0.77583475486059028</c:v>
                </c:pt>
                <c:pt idx="25">
                  <c:v>0.78840568184889703</c:v>
                </c:pt>
                <c:pt idx="26">
                  <c:v>0.78077897561270848</c:v>
                </c:pt>
                <c:pt idx="27">
                  <c:v>0.78069106352479634</c:v>
                </c:pt>
                <c:pt idx="28">
                  <c:v>0.77109117093618196</c:v>
                </c:pt>
                <c:pt idx="29">
                  <c:v>0.78393699205267986</c:v>
                </c:pt>
                <c:pt idx="30">
                  <c:v>0.78767536779822211</c:v>
                </c:pt>
                <c:pt idx="31">
                  <c:v>0.78898747158710614</c:v>
                </c:pt>
                <c:pt idx="32">
                  <c:v>0.78076257884255185</c:v>
                </c:pt>
                <c:pt idx="33">
                  <c:v>0.78547549337786993</c:v>
                </c:pt>
                <c:pt idx="34">
                  <c:v>0.77999178410468684</c:v>
                </c:pt>
                <c:pt idx="35">
                  <c:v>0.78504939215358616</c:v>
                </c:pt>
                <c:pt idx="36">
                  <c:v>0.77362237366071029</c:v>
                </c:pt>
                <c:pt idx="37">
                  <c:v>0.762562576796326</c:v>
                </c:pt>
                <c:pt idx="38">
                  <c:v>0.76570680099318189</c:v>
                </c:pt>
                <c:pt idx="39">
                  <c:v>0.76721937425844933</c:v>
                </c:pt>
                <c:pt idx="40">
                  <c:v>0.77129107593181945</c:v>
                </c:pt>
                <c:pt idx="41">
                  <c:v>0.77947760063774496</c:v>
                </c:pt>
                <c:pt idx="42">
                  <c:v>0.77968315048358261</c:v>
                </c:pt>
                <c:pt idx="43">
                  <c:v>0.78972916544722727</c:v>
                </c:pt>
                <c:pt idx="44">
                  <c:v>0.79137851734090225</c:v>
                </c:pt>
                <c:pt idx="45">
                  <c:v>0.79742639103583468</c:v>
                </c:pt>
                <c:pt idx="46">
                  <c:v>0.80271985725953354</c:v>
                </c:pt>
                <c:pt idx="47">
                  <c:v>0.80357845312506426</c:v>
                </c:pt>
                <c:pt idx="48">
                  <c:v>0.79998674880343279</c:v>
                </c:pt>
                <c:pt idx="49">
                  <c:v>0.79914641266897901</c:v>
                </c:pt>
                <c:pt idx="50">
                  <c:v>0.79515684691786659</c:v>
                </c:pt>
                <c:pt idx="51">
                  <c:v>0.80302597952170873</c:v>
                </c:pt>
                <c:pt idx="52">
                  <c:v>0.80578041462908501</c:v>
                </c:pt>
                <c:pt idx="53">
                  <c:v>0.80079812419224894</c:v>
                </c:pt>
                <c:pt idx="54">
                  <c:v>0.79266765405977024</c:v>
                </c:pt>
                <c:pt idx="55">
                  <c:v>0.79125042049967953</c:v>
                </c:pt>
                <c:pt idx="56">
                  <c:v>0.80057289949127619</c:v>
                </c:pt>
                <c:pt idx="57">
                  <c:v>0.80272112720341382</c:v>
                </c:pt>
                <c:pt idx="58">
                  <c:v>0.81270487459138685</c:v>
                </c:pt>
                <c:pt idx="59">
                  <c:v>0.79524455713106945</c:v>
                </c:pt>
                <c:pt idx="60">
                  <c:v>0.79809609696257833</c:v>
                </c:pt>
                <c:pt idx="61">
                  <c:v>0.80083282383723631</c:v>
                </c:pt>
                <c:pt idx="62">
                  <c:v>0.79652536314804245</c:v>
                </c:pt>
                <c:pt idx="63">
                  <c:v>0.77505620730388658</c:v>
                </c:pt>
                <c:pt idx="64">
                  <c:v>0.76964335007645357</c:v>
                </c:pt>
                <c:pt idx="65">
                  <c:v>0.75568047679154648</c:v>
                </c:pt>
                <c:pt idx="66">
                  <c:v>0.76758523869630835</c:v>
                </c:pt>
                <c:pt idx="67">
                  <c:v>0.76804932263496839</c:v>
                </c:pt>
                <c:pt idx="68">
                  <c:v>0.77246616183441652</c:v>
                </c:pt>
                <c:pt idx="69">
                  <c:v>0.78179835969120437</c:v>
                </c:pt>
                <c:pt idx="70">
                  <c:v>0.79405277194561663</c:v>
                </c:pt>
                <c:pt idx="71">
                  <c:v>0.79452330136473337</c:v>
                </c:pt>
                <c:pt idx="72">
                  <c:v>0.80510062964117679</c:v>
                </c:pt>
                <c:pt idx="73">
                  <c:v>0.80981761077325221</c:v>
                </c:pt>
                <c:pt idx="74">
                  <c:v>0.81312151660524801</c:v>
                </c:pt>
                <c:pt idx="75">
                  <c:v>0.81087235798757773</c:v>
                </c:pt>
                <c:pt idx="76">
                  <c:v>0.81970586682108659</c:v>
                </c:pt>
                <c:pt idx="77">
                  <c:v>0.80444895248160342</c:v>
                </c:pt>
                <c:pt idx="78">
                  <c:v>0.79176229273612009</c:v>
                </c:pt>
                <c:pt idx="79">
                  <c:v>0.78433721127389544</c:v>
                </c:pt>
                <c:pt idx="80">
                  <c:v>0.78256911611822899</c:v>
                </c:pt>
                <c:pt idx="81">
                  <c:v>0.77309637911740203</c:v>
                </c:pt>
                <c:pt idx="82">
                  <c:v>0.76641099401791979</c:v>
                </c:pt>
                <c:pt idx="83">
                  <c:v>0.75428744189436769</c:v>
                </c:pt>
                <c:pt idx="84">
                  <c:v>0.77074534104139314</c:v>
                </c:pt>
                <c:pt idx="85">
                  <c:v>0.78059680344759996</c:v>
                </c:pt>
                <c:pt idx="86">
                  <c:v>0.77101353061472644</c:v>
                </c:pt>
                <c:pt idx="87">
                  <c:v>0.76961743966937335</c:v>
                </c:pt>
                <c:pt idx="88">
                  <c:v>0.78242989603021673</c:v>
                </c:pt>
                <c:pt idx="89">
                  <c:v>0.79012220372252451</c:v>
                </c:pt>
                <c:pt idx="90">
                  <c:v>0.78286029896061982</c:v>
                </c:pt>
                <c:pt idx="91">
                  <c:v>0.77812262096121199</c:v>
                </c:pt>
                <c:pt idx="92">
                  <c:v>0.786186576470423</c:v>
                </c:pt>
                <c:pt idx="93">
                  <c:v>0.79605060359649749</c:v>
                </c:pt>
                <c:pt idx="94">
                  <c:v>0.79310634288826165</c:v>
                </c:pt>
                <c:pt idx="95">
                  <c:v>0.78110557483910648</c:v>
                </c:pt>
                <c:pt idx="96">
                  <c:v>0.77273119060265327</c:v>
                </c:pt>
                <c:pt idx="97">
                  <c:v>0.78463595250741525</c:v>
                </c:pt>
                <c:pt idx="98">
                  <c:v>0.78721033117764438</c:v>
                </c:pt>
                <c:pt idx="99">
                  <c:v>0.7787069298171001</c:v>
                </c:pt>
                <c:pt idx="100">
                  <c:v>0.79106340239389095</c:v>
                </c:pt>
                <c:pt idx="101">
                  <c:v>0.79381110676908173</c:v>
                </c:pt>
                <c:pt idx="102">
                  <c:v>0.79585262585605554</c:v>
                </c:pt>
                <c:pt idx="103">
                  <c:v>0.8072345288895012</c:v>
                </c:pt>
                <c:pt idx="104">
                  <c:v>0.80804621720118952</c:v>
                </c:pt>
                <c:pt idx="105">
                  <c:v>0.80855065626495037</c:v>
                </c:pt>
                <c:pt idx="106">
                  <c:v>0.80794233601377297</c:v>
                </c:pt>
                <c:pt idx="107">
                  <c:v>0.7956588801212946</c:v>
                </c:pt>
                <c:pt idx="108">
                  <c:v>0.79847703845482365</c:v>
                </c:pt>
                <c:pt idx="109">
                  <c:v>0.8024713449130213</c:v>
                </c:pt>
                <c:pt idx="110">
                  <c:v>0.78923454922008529</c:v>
                </c:pt>
                <c:pt idx="111">
                  <c:v>0.78976826208256523</c:v>
                </c:pt>
                <c:pt idx="112">
                  <c:v>0.7917008533008707</c:v>
                </c:pt>
                <c:pt idx="113">
                  <c:v>0.78542141845000735</c:v>
                </c:pt>
                <c:pt idx="114">
                  <c:v>0.79397213824692769</c:v>
                </c:pt>
                <c:pt idx="115">
                  <c:v>0.79290333127749957</c:v>
                </c:pt>
                <c:pt idx="116">
                  <c:v>0.78479167540019545</c:v>
                </c:pt>
                <c:pt idx="117">
                  <c:v>0.78413659855464246</c:v>
                </c:pt>
                <c:pt idx="118">
                  <c:v>0.77852101104507043</c:v>
                </c:pt>
                <c:pt idx="119">
                  <c:v>0.77583714844442553</c:v>
                </c:pt>
                <c:pt idx="120">
                  <c:v>0.7802552200208821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B-4910-8A45-0BCB1A79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Data'!$BD$4</c:f>
              <c:strCache>
                <c:ptCount val="1"/>
                <c:pt idx="0">
                  <c:v>Average Monthly Payment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Data'!$BD$5:$BD$125</c:f>
              <c:numCache>
                <c:formatCode>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9-4E55-901A-1768CF63466E}"/>
            </c:ext>
          </c:extLst>
        </c:ser>
        <c:ser>
          <c:idx val="1"/>
          <c:order val="1"/>
          <c:tx>
            <c:strRef>
              <c:f>'Averages Graph Data'!$BE$4</c:f>
              <c:strCache>
                <c:ptCount val="1"/>
                <c:pt idx="0">
                  <c:v>Average Monthly Payment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Data'!$BE$5:$BE$125</c:f>
              <c:numCache>
                <c:formatCode>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9-4E55-901A-1768CF63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Monthly Payment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Data'!$BH$5:$BH$125</c:f>
              <c:numCache>
                <c:formatCode>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1-475C-9A7A-B45B47941FD4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Monthly Payment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Data'!$BI$5:$BI$125</c:f>
              <c:numCache>
                <c:formatCode>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1-475C-9A7A-B45B4794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Data'!$CF$4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Data'!$CF$5:$CF$125</c:f>
              <c:numCache>
                <c:formatCode>#,##0.0</c:formatCode>
                <c:ptCount val="121"/>
                <c:pt idx="0">
                  <c:v>41.599999999999994</c:v>
                </c:pt>
                <c:pt idx="1">
                  <c:v>46.02873563218391</c:v>
                </c:pt>
                <c:pt idx="2">
                  <c:v>42.824817518248175</c:v>
                </c:pt>
                <c:pt idx="3">
                  <c:v>44.168141592920392</c:v>
                </c:pt>
                <c:pt idx="4">
                  <c:v>43.892561983471118</c:v>
                </c:pt>
                <c:pt idx="5">
                  <c:v>45.930232558139529</c:v>
                </c:pt>
                <c:pt idx="6">
                  <c:v>43.944000000000031</c:v>
                </c:pt>
                <c:pt idx="7">
                  <c:v>44.05298013245033</c:v>
                </c:pt>
                <c:pt idx="8">
                  <c:v>42.186528497409334</c:v>
                </c:pt>
                <c:pt idx="9">
                  <c:v>45.697841726618705</c:v>
                </c:pt>
                <c:pt idx="10">
                  <c:v>45.6666666666667</c:v>
                </c:pt>
                <c:pt idx="11">
                  <c:v>47.214285714285715</c:v>
                </c:pt>
                <c:pt idx="12">
                  <c:v>46.554054054054056</c:v>
                </c:pt>
                <c:pt idx="13">
                  <c:v>40.873684210526321</c:v>
                </c:pt>
                <c:pt idx="14">
                  <c:v>43.551470588235155</c:v>
                </c:pt>
                <c:pt idx="15">
                  <c:v>40.371951219512198</c:v>
                </c:pt>
                <c:pt idx="16">
                  <c:v>45.810457516339866</c:v>
                </c:pt>
                <c:pt idx="17">
                  <c:v>45.133333333333333</c:v>
                </c:pt>
                <c:pt idx="18">
                  <c:v>47.064516129032299</c:v>
                </c:pt>
                <c:pt idx="19">
                  <c:v>44.177304964539005</c:v>
                </c:pt>
                <c:pt idx="20">
                  <c:v>40.04615384615385</c:v>
                </c:pt>
                <c:pt idx="21">
                  <c:v>42.48214285714289</c:v>
                </c:pt>
                <c:pt idx="22">
                  <c:v>43.189189189189186</c:v>
                </c:pt>
                <c:pt idx="23">
                  <c:v>44.214723926380366</c:v>
                </c:pt>
                <c:pt idx="24">
                  <c:v>44.96078431372554</c:v>
                </c:pt>
                <c:pt idx="25">
                  <c:v>46.027210884353742</c:v>
                </c:pt>
                <c:pt idx="26">
                  <c:v>45.212598425196887</c:v>
                </c:pt>
                <c:pt idx="27">
                  <c:v>46.176000000000037</c:v>
                </c:pt>
                <c:pt idx="28">
                  <c:v>41.546052631578952</c:v>
                </c:pt>
                <c:pt idx="29">
                  <c:v>42.864661654135347</c:v>
                </c:pt>
                <c:pt idx="30">
                  <c:v>46.592920353982343</c:v>
                </c:pt>
                <c:pt idx="31">
                  <c:v>45.95789473684215</c:v>
                </c:pt>
                <c:pt idx="32">
                  <c:v>45.016260162601668</c:v>
                </c:pt>
                <c:pt idx="33">
                  <c:v>45.255474452554743</c:v>
                </c:pt>
                <c:pt idx="34">
                  <c:v>49.201754385964954</c:v>
                </c:pt>
                <c:pt idx="35">
                  <c:v>44.223021582733807</c:v>
                </c:pt>
                <c:pt idx="36">
                  <c:v>42.349397590361448</c:v>
                </c:pt>
                <c:pt idx="37">
                  <c:v>41.435374149659864</c:v>
                </c:pt>
                <c:pt idx="38">
                  <c:v>43.83916083916084</c:v>
                </c:pt>
                <c:pt idx="39">
                  <c:v>44.16279069767441</c:v>
                </c:pt>
                <c:pt idx="40">
                  <c:v>42.460317460317448</c:v>
                </c:pt>
                <c:pt idx="41">
                  <c:v>42.065693430656935</c:v>
                </c:pt>
                <c:pt idx="42">
                  <c:v>39.87272727272731</c:v>
                </c:pt>
                <c:pt idx="43">
                  <c:v>40.653061224489797</c:v>
                </c:pt>
                <c:pt idx="44">
                  <c:v>43.563380281690151</c:v>
                </c:pt>
                <c:pt idx="45">
                  <c:v>43.965686274509807</c:v>
                </c:pt>
                <c:pt idx="46">
                  <c:v>41.919999999999995</c:v>
                </c:pt>
                <c:pt idx="47">
                  <c:v>41.009708737864116</c:v>
                </c:pt>
                <c:pt idx="48">
                  <c:v>42.632478632478666</c:v>
                </c:pt>
                <c:pt idx="49">
                  <c:v>42.07352941176471</c:v>
                </c:pt>
                <c:pt idx="50">
                  <c:v>40.278195488721806</c:v>
                </c:pt>
                <c:pt idx="51">
                  <c:v>44.479452054794521</c:v>
                </c:pt>
                <c:pt idx="52">
                  <c:v>40.144444444444488</c:v>
                </c:pt>
                <c:pt idx="53">
                  <c:v>45.000000000000036</c:v>
                </c:pt>
                <c:pt idx="54">
                  <c:v>44.427586206896557</c:v>
                </c:pt>
                <c:pt idx="55">
                  <c:v>40.758928571428605</c:v>
                </c:pt>
                <c:pt idx="56">
                  <c:v>41.249999999999993</c:v>
                </c:pt>
                <c:pt idx="57">
                  <c:v>44.586466165413526</c:v>
                </c:pt>
                <c:pt idx="58">
                  <c:v>42.872881355932201</c:v>
                </c:pt>
                <c:pt idx="59">
                  <c:v>47.398148148148188</c:v>
                </c:pt>
                <c:pt idx="60">
                  <c:v>43.813559322033939</c:v>
                </c:pt>
                <c:pt idx="61">
                  <c:v>42.712962962963005</c:v>
                </c:pt>
                <c:pt idx="62">
                  <c:v>41.893442622950857</c:v>
                </c:pt>
                <c:pt idx="63">
                  <c:v>41.945454545454588</c:v>
                </c:pt>
                <c:pt idx="64">
                  <c:v>45.204724409448822</c:v>
                </c:pt>
                <c:pt idx="65">
                  <c:v>42.208333333333364</c:v>
                </c:pt>
                <c:pt idx="66">
                  <c:v>44.532608695652229</c:v>
                </c:pt>
                <c:pt idx="67">
                  <c:v>43.083333333333364</c:v>
                </c:pt>
                <c:pt idx="68">
                  <c:v>43.052173913043518</c:v>
                </c:pt>
                <c:pt idx="69">
                  <c:v>40.386363636363633</c:v>
                </c:pt>
                <c:pt idx="70">
                  <c:v>42.974358974359014</c:v>
                </c:pt>
                <c:pt idx="71">
                  <c:v>38.326797385620921</c:v>
                </c:pt>
                <c:pt idx="72">
                  <c:v>42.858407079646049</c:v>
                </c:pt>
                <c:pt idx="73">
                  <c:v>42.792452830188722</c:v>
                </c:pt>
                <c:pt idx="74">
                  <c:v>40.016853932584262</c:v>
                </c:pt>
                <c:pt idx="75">
                  <c:v>43.775330396475574</c:v>
                </c:pt>
                <c:pt idx="76">
                  <c:v>41.20720720720724</c:v>
                </c:pt>
                <c:pt idx="77">
                  <c:v>41.798165137614717</c:v>
                </c:pt>
                <c:pt idx="78">
                  <c:v>42.769230769230774</c:v>
                </c:pt>
                <c:pt idx="79">
                  <c:v>42.676056338028168</c:v>
                </c:pt>
                <c:pt idx="80">
                  <c:v>42.045871559633063</c:v>
                </c:pt>
                <c:pt idx="81">
                  <c:v>44.742424242424242</c:v>
                </c:pt>
                <c:pt idx="82">
                  <c:v>40.976923076923114</c:v>
                </c:pt>
                <c:pt idx="83">
                  <c:v>40.44000000000004</c:v>
                </c:pt>
                <c:pt idx="84">
                  <c:v>44.926229508196755</c:v>
                </c:pt>
                <c:pt idx="85">
                  <c:v>38.145985401459853</c:v>
                </c:pt>
                <c:pt idx="86">
                  <c:v>44.948453608247469</c:v>
                </c:pt>
                <c:pt idx="87">
                  <c:v>44.347826086956573</c:v>
                </c:pt>
                <c:pt idx="88">
                  <c:v>46.04032258064516</c:v>
                </c:pt>
                <c:pt idx="89">
                  <c:v>46.856000000000037</c:v>
                </c:pt>
                <c:pt idx="90">
                  <c:v>39.687500000000043</c:v>
                </c:pt>
                <c:pt idx="91">
                  <c:v>42.758620689655217</c:v>
                </c:pt>
                <c:pt idx="92">
                  <c:v>44.025000000000006</c:v>
                </c:pt>
                <c:pt idx="93">
                  <c:v>40.732558139534923</c:v>
                </c:pt>
                <c:pt idx="94">
                  <c:v>45.27272727272733</c:v>
                </c:pt>
                <c:pt idx="95">
                  <c:v>44.229166666666714</c:v>
                </c:pt>
                <c:pt idx="96">
                  <c:v>41.47413793103452</c:v>
                </c:pt>
                <c:pt idx="97">
                  <c:v>39.812500000000043</c:v>
                </c:pt>
                <c:pt idx="98">
                  <c:v>42.881355932203427</c:v>
                </c:pt>
                <c:pt idx="99">
                  <c:v>42.035714285714292</c:v>
                </c:pt>
                <c:pt idx="100">
                  <c:v>39.473684210526358</c:v>
                </c:pt>
                <c:pt idx="101">
                  <c:v>39.962025316455744</c:v>
                </c:pt>
                <c:pt idx="102">
                  <c:v>43.413223140495901</c:v>
                </c:pt>
                <c:pt idx="103">
                  <c:v>41.631578947368467</c:v>
                </c:pt>
                <c:pt idx="104">
                  <c:v>40.909090909090949</c:v>
                </c:pt>
                <c:pt idx="105">
                  <c:v>38.600000000000037</c:v>
                </c:pt>
                <c:pt idx="106">
                  <c:v>42.42307692307692</c:v>
                </c:pt>
                <c:pt idx="107">
                  <c:v>45.230769230769276</c:v>
                </c:pt>
                <c:pt idx="108">
                  <c:v>42.012987012987068</c:v>
                </c:pt>
                <c:pt idx="109">
                  <c:v>44.915887850467328</c:v>
                </c:pt>
                <c:pt idx="110">
                  <c:v>42.827160493827222</c:v>
                </c:pt>
                <c:pt idx="111">
                  <c:v>42.808219178082247</c:v>
                </c:pt>
                <c:pt idx="112">
                  <c:v>41.441558441558499</c:v>
                </c:pt>
                <c:pt idx="113">
                  <c:v>44.660714285714327</c:v>
                </c:pt>
                <c:pt idx="114">
                  <c:v>43.244680851063883</c:v>
                </c:pt>
                <c:pt idx="115">
                  <c:v>44.945652173913096</c:v>
                </c:pt>
                <c:pt idx="116">
                  <c:v>46.445378151260549</c:v>
                </c:pt>
                <c:pt idx="117">
                  <c:v>39.09523809523813</c:v>
                </c:pt>
                <c:pt idx="118">
                  <c:v>42.891304347826136</c:v>
                </c:pt>
                <c:pt idx="119">
                  <c:v>45.873786407767042</c:v>
                </c:pt>
                <c:pt idx="120">
                  <c:v>43.478260869565219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B-4CAE-8802-265202765BAA}"/>
            </c:ext>
          </c:extLst>
        </c:ser>
        <c:ser>
          <c:idx val="1"/>
          <c:order val="1"/>
          <c:tx>
            <c:strRef>
              <c:f>'Averages Graph Data'!$CG$4</c:f>
              <c:strCache>
                <c:ptCount val="1"/>
                <c:pt idx="0">
                  <c:v>Average Area Rating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Data'!$CG$5:$CG$125</c:f>
              <c:numCache>
                <c:formatCode>#,##0.0</c:formatCode>
                <c:ptCount val="121"/>
                <c:pt idx="6">
                  <c:v>44.055498469280451</c:v>
                </c:pt>
                <c:pt idx="7">
                  <c:v>44.40592420248764</c:v>
                </c:pt>
                <c:pt idx="8">
                  <c:v>43.857037468948413</c:v>
                </c:pt>
                <c:pt idx="9">
                  <c:v>44.267469498715634</c:v>
                </c:pt>
                <c:pt idx="10">
                  <c:v>44.481544509250817</c:v>
                </c:pt>
                <c:pt idx="11">
                  <c:v>44.956076470795765</c:v>
                </c:pt>
                <c:pt idx="12">
                  <c:v>45.045193827354979</c:v>
                </c:pt>
                <c:pt idx="13">
                  <c:v>44.606577286001595</c:v>
                </c:pt>
                <c:pt idx="14">
                  <c:v>44.534933065399422</c:v>
                </c:pt>
                <c:pt idx="15">
                  <c:v>44.275707739985549</c:v>
                </c:pt>
                <c:pt idx="16">
                  <c:v>44.29179570994571</c:v>
                </c:pt>
                <c:pt idx="17">
                  <c:v>44.215605233755234</c:v>
                </c:pt>
                <c:pt idx="18">
                  <c:v>44.194209578719033</c:v>
                </c:pt>
                <c:pt idx="19">
                  <c:v>43.854673994502598</c:v>
                </c:pt>
                <c:pt idx="20">
                  <c:v>43.736455371020824</c:v>
                </c:pt>
                <c:pt idx="21">
                  <c:v>43.583694266579066</c:v>
                </c:pt>
                <c:pt idx="22">
                  <c:v>43.986156833675771</c:v>
                </c:pt>
                <c:pt idx="23">
                  <c:v>43.758194892252995</c:v>
                </c:pt>
                <c:pt idx="24">
                  <c:v>43.733545032309017</c:v>
                </c:pt>
                <c:pt idx="25">
                  <c:v>43.585358568783512</c:v>
                </c:pt>
                <c:pt idx="26">
                  <c:v>43.733257634591787</c:v>
                </c:pt>
                <c:pt idx="27">
                  <c:v>44.608949942284099</c:v>
                </c:pt>
                <c:pt idx="28">
                  <c:v>44.475222767203533</c:v>
                </c:pt>
                <c:pt idx="29">
                  <c:v>44.42886169076727</c:v>
                </c:pt>
                <c:pt idx="30">
                  <c:v>44.768604037567556</c:v>
                </c:pt>
                <c:pt idx="31">
                  <c:v>44.911048383727064</c:v>
                </c:pt>
                <c:pt idx="32">
                  <c:v>44.766626852048205</c:v>
                </c:pt>
                <c:pt idx="33">
                  <c:v>44.772751998813597</c:v>
                </c:pt>
                <c:pt idx="34">
                  <c:v>45.205002625380018</c:v>
                </c:pt>
                <c:pt idx="35">
                  <c:v>45.587426761259287</c:v>
                </c:pt>
                <c:pt idx="36">
                  <c:v>45.513817609291593</c:v>
                </c:pt>
                <c:pt idx="37">
                  <c:v>44.777025294388373</c:v>
                </c:pt>
                <c:pt idx="38">
                  <c:v>44.474349023291047</c:v>
                </c:pt>
                <c:pt idx="39">
                  <c:v>44.352424814015727</c:v>
                </c:pt>
                <c:pt idx="40">
                  <c:v>43.953116672267548</c:v>
                </c:pt>
                <c:pt idx="41">
                  <c:v>42.933679392937826</c:v>
                </c:pt>
                <c:pt idx="42">
                  <c:v>42.312208777222608</c:v>
                </c:pt>
                <c:pt idx="43">
                  <c:v>42.069875010669513</c:v>
                </c:pt>
                <c:pt idx="44">
                  <c:v>42.373875886673844</c:v>
                </c:pt>
                <c:pt idx="45">
                  <c:v>42.391950948866551</c:v>
                </c:pt>
                <c:pt idx="46">
                  <c:v>42.071552277770202</c:v>
                </c:pt>
                <c:pt idx="47">
                  <c:v>41.864322460276867</c:v>
                </c:pt>
                <c:pt idx="48">
                  <c:v>41.945291774822827</c:v>
                </c:pt>
                <c:pt idx="49">
                  <c:v>42.259692080399603</c:v>
                </c:pt>
                <c:pt idx="50">
                  <c:v>42.206139832432747</c:v>
                </c:pt>
                <c:pt idx="51">
                  <c:v>42.337007228590515</c:v>
                </c:pt>
                <c:pt idx="52">
                  <c:v>41.791115538581188</c:v>
                </c:pt>
                <c:pt idx="53">
                  <c:v>42.2311155385812</c:v>
                </c:pt>
                <c:pt idx="54">
                  <c:v>42.719383748442972</c:v>
                </c:pt>
                <c:pt idx="55">
                  <c:v>42.451733739721533</c:v>
                </c:pt>
                <c:pt idx="56">
                  <c:v>42.334086680898004</c:v>
                </c:pt>
                <c:pt idx="57">
                  <c:v>42.949553920425387</c:v>
                </c:pt>
                <c:pt idx="58">
                  <c:v>42.720043820587918</c:v>
                </c:pt>
                <c:pt idx="59">
                  <c:v>43.756287206831303</c:v>
                </c:pt>
                <c:pt idx="60">
                  <c:v>43.586795681407573</c:v>
                </c:pt>
                <c:pt idx="61">
                  <c:v>43.341849503702768</c:v>
                </c:pt>
                <c:pt idx="62">
                  <c:v>43.503922939634535</c:v>
                </c:pt>
                <c:pt idx="63">
                  <c:v>43.603273588985189</c:v>
                </c:pt>
                <c:pt idx="64">
                  <c:v>43.691596195275942</c:v>
                </c:pt>
                <c:pt idx="65">
                  <c:v>43.596660763476109</c:v>
                </c:pt>
                <c:pt idx="66">
                  <c:v>43.187297984548124</c:v>
                </c:pt>
                <c:pt idx="67">
                  <c:v>43.082979986162321</c:v>
                </c:pt>
                <c:pt idx="68">
                  <c:v>43.131438693316682</c:v>
                </c:pt>
                <c:pt idx="69">
                  <c:v>42.916141695232788</c:v>
                </c:pt>
                <c:pt idx="70">
                  <c:v>43.063128042219134</c:v>
                </c:pt>
                <c:pt idx="71">
                  <c:v>42.080567038815147</c:v>
                </c:pt>
                <c:pt idx="72">
                  <c:v>42.173434716859809</c:v>
                </c:pt>
                <c:pt idx="73">
                  <c:v>41.924841021793604</c:v>
                </c:pt>
                <c:pt idx="74">
                  <c:v>41.4867725359723</c:v>
                </c:pt>
                <c:pt idx="75">
                  <c:v>41.590080605034025</c:v>
                </c:pt>
                <c:pt idx="76">
                  <c:v>41.707343972297394</c:v>
                </c:pt>
                <c:pt idx="77">
                  <c:v>41.539316281333925</c:v>
                </c:pt>
                <c:pt idx="78">
                  <c:v>42.173949621849616</c:v>
                </c:pt>
                <c:pt idx="79">
                  <c:v>42.147899515904207</c:v>
                </c:pt>
                <c:pt idx="80">
                  <c:v>42.041245048681965</c:v>
                </c:pt>
                <c:pt idx="81">
                  <c:v>42.716326521516251</c:v>
                </c:pt>
                <c:pt idx="82">
                  <c:v>42.316554047294474</c:v>
                </c:pt>
                <c:pt idx="83">
                  <c:v>42.206953017693444</c:v>
                </c:pt>
                <c:pt idx="84">
                  <c:v>42.653819356348023</c:v>
                </c:pt>
                <c:pt idx="85">
                  <c:v>41.993355732380742</c:v>
                </c:pt>
                <c:pt idx="86">
                  <c:v>42.317983913840649</c:v>
                </c:pt>
                <c:pt idx="87">
                  <c:v>42.646834560601143</c:v>
                </c:pt>
                <c:pt idx="88">
                  <c:v>42.83224860891842</c:v>
                </c:pt>
                <c:pt idx="89">
                  <c:v>43.672116740786564</c:v>
                </c:pt>
                <c:pt idx="90">
                  <c:v>43.564616740786555</c:v>
                </c:pt>
                <c:pt idx="91">
                  <c:v>43.254958338137769</c:v>
                </c:pt>
                <c:pt idx="92">
                  <c:v>44.094817566500652</c:v>
                </c:pt>
                <c:pt idx="93">
                  <c:v>43.492546785256003</c:v>
                </c:pt>
                <c:pt idx="94">
                  <c:v>43.624675526080388</c:v>
                </c:pt>
                <c:pt idx="95">
                  <c:v>43.365938966940611</c:v>
                </c:pt>
                <c:pt idx="96">
                  <c:v>42.597101528516973</c:v>
                </c:pt>
                <c:pt idx="97">
                  <c:v>42.614958671374112</c:v>
                </c:pt>
                <c:pt idx="98">
                  <c:v>42.632492277452421</c:v>
                </c:pt>
                <c:pt idx="99">
                  <c:v>42.348308603983035</c:v>
                </c:pt>
                <c:pt idx="100">
                  <c:v>42.168469471267535</c:v>
                </c:pt>
                <c:pt idx="101">
                  <c:v>41.409797763228731</c:v>
                </c:pt>
                <c:pt idx="102">
                  <c:v>41.293234402347181</c:v>
                </c:pt>
                <c:pt idx="103">
                  <c:v>41.315725976109171</c:v>
                </c:pt>
                <c:pt idx="104">
                  <c:v>41.472381820265021</c:v>
                </c:pt>
                <c:pt idx="105">
                  <c:v>40.860759544235968</c:v>
                </c:pt>
                <c:pt idx="106">
                  <c:v>40.916097063859191</c:v>
                </c:pt>
                <c:pt idx="107">
                  <c:v>41.738537781036754</c:v>
                </c:pt>
                <c:pt idx="108">
                  <c:v>42.031532309112663</c:v>
                </c:pt>
                <c:pt idx="109">
                  <c:v>42.24619869625144</c:v>
                </c:pt>
                <c:pt idx="110">
                  <c:v>42.416996060031252</c:v>
                </c:pt>
                <c:pt idx="111">
                  <c:v>42.688300098458583</c:v>
                </c:pt>
                <c:pt idx="112">
                  <c:v>43.09423701868122</c:v>
                </c:pt>
                <c:pt idx="113">
                  <c:v>43.413899499057997</c:v>
                </c:pt>
                <c:pt idx="114">
                  <c:v>43.13017258767151</c:v>
                </c:pt>
                <c:pt idx="115">
                  <c:v>43.549124753518086</c:v>
                </c:pt>
                <c:pt idx="116">
                  <c:v>43.767623367917125</c:v>
                </c:pt>
                <c:pt idx="117">
                  <c:v>43.234491596690113</c:v>
                </c:pt>
                <c:pt idx="118">
                  <c:v>43.246360906653521</c:v>
                </c:pt>
                <c:pt idx="119">
                  <c:v>43.879536330397592</c:v>
                </c:pt>
                <c:pt idx="120">
                  <c:v>43.710614413804869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B-4CAE-8802-265202765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5"/>
          <c:min val="4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Data'!$CH$4</c:f>
              <c:strCache>
                <c:ptCount val="1"/>
                <c:pt idx="0">
                  <c:v>Average Area Rating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Data'!$CH$5:$CH$125</c:f>
              <c:numCache>
                <c:formatCode>#,##0.0</c:formatCode>
                <c:ptCount val="121"/>
                <c:pt idx="0">
                  <c:v>58.250000000000007</c:v>
                </c:pt>
                <c:pt idx="1">
                  <c:v>50.558823529411768</c:v>
                </c:pt>
                <c:pt idx="2">
                  <c:v>46.4</c:v>
                </c:pt>
                <c:pt idx="3">
                  <c:v>51.307692307692314</c:v>
                </c:pt>
                <c:pt idx="4">
                  <c:v>47.333333333333329</c:v>
                </c:pt>
                <c:pt idx="5">
                  <c:v>52.357142857142854</c:v>
                </c:pt>
                <c:pt idx="6">
                  <c:v>48.928571428571423</c:v>
                </c:pt>
                <c:pt idx="7">
                  <c:v>51.350000000000009</c:v>
                </c:pt>
                <c:pt idx="8">
                  <c:v>53.5</c:v>
                </c:pt>
                <c:pt idx="9">
                  <c:v>53.434782608695649</c:v>
                </c:pt>
                <c:pt idx="10">
                  <c:v>50.885714285714286</c:v>
                </c:pt>
                <c:pt idx="11">
                  <c:v>52.633333333333333</c:v>
                </c:pt>
                <c:pt idx="12">
                  <c:v>49.964285714285708</c:v>
                </c:pt>
                <c:pt idx="13">
                  <c:v>36.428571428571431</c:v>
                </c:pt>
                <c:pt idx="14">
                  <c:v>47.310810810810878</c:v>
                </c:pt>
                <c:pt idx="15">
                  <c:v>40.321428571428569</c:v>
                </c:pt>
                <c:pt idx="16">
                  <c:v>54.393939393939398</c:v>
                </c:pt>
                <c:pt idx="17">
                  <c:v>48.939393939393938</c:v>
                </c:pt>
                <c:pt idx="18">
                  <c:v>47.750000000000007</c:v>
                </c:pt>
                <c:pt idx="19">
                  <c:v>46.857142857142861</c:v>
                </c:pt>
                <c:pt idx="20">
                  <c:v>41.857142857142854</c:v>
                </c:pt>
                <c:pt idx="21">
                  <c:v>45.789473684210527</c:v>
                </c:pt>
                <c:pt idx="22">
                  <c:v>51.066666666666663</c:v>
                </c:pt>
                <c:pt idx="23">
                  <c:v>55.194444444444443</c:v>
                </c:pt>
                <c:pt idx="24">
                  <c:v>50.935483870967744</c:v>
                </c:pt>
                <c:pt idx="25">
                  <c:v>48.36</c:v>
                </c:pt>
                <c:pt idx="26">
                  <c:v>48</c:v>
                </c:pt>
                <c:pt idx="27">
                  <c:v>50.333333333333336</c:v>
                </c:pt>
                <c:pt idx="28">
                  <c:v>43.80555555555555</c:v>
                </c:pt>
                <c:pt idx="29">
                  <c:v>44.066666666666663</c:v>
                </c:pt>
                <c:pt idx="30">
                  <c:v>46.772727272727273</c:v>
                </c:pt>
                <c:pt idx="31">
                  <c:v>49.071428571428569</c:v>
                </c:pt>
                <c:pt idx="32">
                  <c:v>51.214285714285715</c:v>
                </c:pt>
                <c:pt idx="33">
                  <c:v>48.499999999999993</c:v>
                </c:pt>
                <c:pt idx="34">
                  <c:v>55.413793103448278</c:v>
                </c:pt>
                <c:pt idx="35">
                  <c:v>51.107142857142861</c:v>
                </c:pt>
                <c:pt idx="36">
                  <c:v>39.125</c:v>
                </c:pt>
                <c:pt idx="37">
                  <c:v>48.025000000000006</c:v>
                </c:pt>
                <c:pt idx="38">
                  <c:v>44.923076923076927</c:v>
                </c:pt>
                <c:pt idx="39">
                  <c:v>50.714285714285715</c:v>
                </c:pt>
                <c:pt idx="40">
                  <c:v>44.708333333333329</c:v>
                </c:pt>
                <c:pt idx="41">
                  <c:v>44.814814814814817</c:v>
                </c:pt>
                <c:pt idx="42">
                  <c:v>42.409090909090907</c:v>
                </c:pt>
                <c:pt idx="43">
                  <c:v>44.083333333333336</c:v>
                </c:pt>
                <c:pt idx="44">
                  <c:v>42.270270270270267</c:v>
                </c:pt>
                <c:pt idx="45">
                  <c:v>49.595744680851062</c:v>
                </c:pt>
                <c:pt idx="46">
                  <c:v>48.814814814814824</c:v>
                </c:pt>
                <c:pt idx="47">
                  <c:v>41.789473684210527</c:v>
                </c:pt>
                <c:pt idx="48">
                  <c:v>49.192307692307693</c:v>
                </c:pt>
                <c:pt idx="49">
                  <c:v>45.5</c:v>
                </c:pt>
                <c:pt idx="50">
                  <c:v>51.850000000000009</c:v>
                </c:pt>
                <c:pt idx="51">
                  <c:v>43.699999999999996</c:v>
                </c:pt>
                <c:pt idx="52">
                  <c:v>43.315789473684212</c:v>
                </c:pt>
                <c:pt idx="53">
                  <c:v>42.576923076923073</c:v>
                </c:pt>
                <c:pt idx="54">
                  <c:v>54.171428571428578</c:v>
                </c:pt>
                <c:pt idx="55">
                  <c:v>47.88461538461538</c:v>
                </c:pt>
                <c:pt idx="56">
                  <c:v>44.55555555555555</c:v>
                </c:pt>
                <c:pt idx="57">
                  <c:v>47.611111111111107</c:v>
                </c:pt>
                <c:pt idx="58">
                  <c:v>45.1875</c:v>
                </c:pt>
                <c:pt idx="59">
                  <c:v>54.749999999999993</c:v>
                </c:pt>
                <c:pt idx="60">
                  <c:v>48.304347826086961</c:v>
                </c:pt>
                <c:pt idx="61">
                  <c:v>55.041666666666671</c:v>
                </c:pt>
                <c:pt idx="62">
                  <c:v>43.1875</c:v>
                </c:pt>
                <c:pt idx="63">
                  <c:v>47.625</c:v>
                </c:pt>
                <c:pt idx="64">
                  <c:v>57.090909090909093</c:v>
                </c:pt>
                <c:pt idx="65">
                  <c:v>45.357142857142854</c:v>
                </c:pt>
                <c:pt idx="66">
                  <c:v>42.913043478260867</c:v>
                </c:pt>
                <c:pt idx="67">
                  <c:v>50.608695652173907</c:v>
                </c:pt>
                <c:pt idx="68">
                  <c:v>50.18181818181818</c:v>
                </c:pt>
                <c:pt idx="69">
                  <c:v>39.692307692307686</c:v>
                </c:pt>
                <c:pt idx="70">
                  <c:v>49.458333333333336</c:v>
                </c:pt>
                <c:pt idx="71">
                  <c:v>47</c:v>
                </c:pt>
                <c:pt idx="72">
                  <c:v>40.944444444444436</c:v>
                </c:pt>
                <c:pt idx="73">
                  <c:v>46.130434782608695</c:v>
                </c:pt>
                <c:pt idx="74">
                  <c:v>50.566666666666663</c:v>
                </c:pt>
                <c:pt idx="75">
                  <c:v>49.425531914893618</c:v>
                </c:pt>
                <c:pt idx="76">
                  <c:v>47.266666666666659</c:v>
                </c:pt>
                <c:pt idx="77">
                  <c:v>41.117647058823529</c:v>
                </c:pt>
                <c:pt idx="78">
                  <c:v>46.054054054054056</c:v>
                </c:pt>
                <c:pt idx="79">
                  <c:v>44.6</c:v>
                </c:pt>
                <c:pt idx="80">
                  <c:v>48.199999999999996</c:v>
                </c:pt>
                <c:pt idx="81">
                  <c:v>46.129032258064512</c:v>
                </c:pt>
                <c:pt idx="82">
                  <c:v>40.484848484848484</c:v>
                </c:pt>
                <c:pt idx="83">
                  <c:v>40.772727272727273</c:v>
                </c:pt>
                <c:pt idx="84">
                  <c:v>46.083333333333336</c:v>
                </c:pt>
                <c:pt idx="85">
                  <c:v>40.346153846153847</c:v>
                </c:pt>
                <c:pt idx="86">
                  <c:v>51.370370370370374</c:v>
                </c:pt>
                <c:pt idx="87">
                  <c:v>48.31818181818182</c:v>
                </c:pt>
                <c:pt idx="88">
                  <c:v>49.611111111111107</c:v>
                </c:pt>
                <c:pt idx="89">
                  <c:v>52.16</c:v>
                </c:pt>
                <c:pt idx="90">
                  <c:v>43.076923076923073</c:v>
                </c:pt>
                <c:pt idx="91">
                  <c:v>48.650000000000006</c:v>
                </c:pt>
                <c:pt idx="92">
                  <c:v>47.4375</c:v>
                </c:pt>
                <c:pt idx="93">
                  <c:v>48.222222222222221</c:v>
                </c:pt>
                <c:pt idx="94">
                  <c:v>52.000000000000007</c:v>
                </c:pt>
                <c:pt idx="95">
                  <c:v>46.909090909090907</c:v>
                </c:pt>
                <c:pt idx="96">
                  <c:v>44.099999999999994</c:v>
                </c:pt>
                <c:pt idx="97">
                  <c:v>49.333333333333329</c:v>
                </c:pt>
                <c:pt idx="98">
                  <c:v>50.319999999999993</c:v>
                </c:pt>
                <c:pt idx="99">
                  <c:v>44.333333333333336</c:v>
                </c:pt>
                <c:pt idx="100">
                  <c:v>44.714285714285708</c:v>
                </c:pt>
                <c:pt idx="101">
                  <c:v>38</c:v>
                </c:pt>
                <c:pt idx="102">
                  <c:v>52.076923076923073</c:v>
                </c:pt>
                <c:pt idx="103">
                  <c:v>37.294117647058826</c:v>
                </c:pt>
                <c:pt idx="104">
                  <c:v>37.55555555555555</c:v>
                </c:pt>
                <c:pt idx="105">
                  <c:v>39.639999999999993</c:v>
                </c:pt>
                <c:pt idx="106">
                  <c:v>45.853658536585364</c:v>
                </c:pt>
                <c:pt idx="107">
                  <c:v>45.789473684210527</c:v>
                </c:pt>
                <c:pt idx="108">
                  <c:v>48.235294117647058</c:v>
                </c:pt>
                <c:pt idx="109">
                  <c:v>42.800000000000004</c:v>
                </c:pt>
                <c:pt idx="110">
                  <c:v>53.81818181818182</c:v>
                </c:pt>
                <c:pt idx="111">
                  <c:v>50.230769230769234</c:v>
                </c:pt>
                <c:pt idx="112">
                  <c:v>47.533333333333331</c:v>
                </c:pt>
                <c:pt idx="113">
                  <c:v>45.44444444444445</c:v>
                </c:pt>
                <c:pt idx="114">
                  <c:v>50</c:v>
                </c:pt>
                <c:pt idx="115">
                  <c:v>43.761904761904759</c:v>
                </c:pt>
                <c:pt idx="116">
                  <c:v>49.655172413793103</c:v>
                </c:pt>
                <c:pt idx="117">
                  <c:v>47.724137931034484</c:v>
                </c:pt>
                <c:pt idx="118">
                  <c:v>54.7</c:v>
                </c:pt>
                <c:pt idx="119">
                  <c:v>58.31818181818182</c:v>
                </c:pt>
                <c:pt idx="120">
                  <c:v>46.827586206896548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7-4142-ACE7-EB8EFAAE5212}"/>
            </c:ext>
          </c:extLst>
        </c:ser>
        <c:ser>
          <c:idx val="1"/>
          <c:order val="1"/>
          <c:tx>
            <c:strRef>
              <c:f>'Averages Graph Data'!$CI$4</c:f>
              <c:strCache>
                <c:ptCount val="1"/>
                <c:pt idx="0">
                  <c:v>Average Area Rating - 7 Day Avg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Data'!$CI$5:$CI$125</c:f>
              <c:numCache>
                <c:formatCode>#,##0.0</c:formatCode>
                <c:ptCount val="121"/>
                <c:pt idx="6">
                  <c:v>50.733651922307388</c:v>
                </c:pt>
                <c:pt idx="7">
                  <c:v>49.747937636593107</c:v>
                </c:pt>
                <c:pt idx="8">
                  <c:v>50.16810570381999</c:v>
                </c:pt>
                <c:pt idx="9">
                  <c:v>51.173074647919364</c:v>
                </c:pt>
                <c:pt idx="10">
                  <c:v>51.112792073351081</c:v>
                </c:pt>
                <c:pt idx="11">
                  <c:v>51.869934930493933</c:v>
                </c:pt>
                <c:pt idx="12">
                  <c:v>51.528098195800062</c:v>
                </c:pt>
                <c:pt idx="13">
                  <c:v>49.742383910085778</c:v>
                </c:pt>
                <c:pt idx="14">
                  <c:v>49.165356883058756</c:v>
                </c:pt>
                <c:pt idx="15">
                  <c:v>47.282703821834268</c:v>
                </c:pt>
                <c:pt idx="16">
                  <c:v>47.419726219726229</c:v>
                </c:pt>
                <c:pt idx="17">
                  <c:v>47.141680455966181</c:v>
                </c:pt>
                <c:pt idx="18">
                  <c:v>46.444061408347125</c:v>
                </c:pt>
                <c:pt idx="19">
                  <c:v>46.000183857326725</c:v>
                </c:pt>
                <c:pt idx="20">
                  <c:v>46.775694061408352</c:v>
                </c:pt>
                <c:pt idx="21">
                  <c:v>46.558360186179733</c:v>
                </c:pt>
                <c:pt idx="22">
                  <c:v>48.09339419978518</c:v>
                </c:pt>
                <c:pt idx="23">
                  <c:v>48.207752064143044</c:v>
                </c:pt>
                <c:pt idx="24">
                  <c:v>48.492907768653588</c:v>
                </c:pt>
                <c:pt idx="25">
                  <c:v>48.580050625796446</c:v>
                </c:pt>
                <c:pt idx="26">
                  <c:v>48.743315931918893</c:v>
                </c:pt>
                <c:pt idx="27">
                  <c:v>49.954200285660384</c:v>
                </c:pt>
                <c:pt idx="28">
                  <c:v>49.670783410138249</c:v>
                </c:pt>
                <c:pt idx="29">
                  <c:v>48.670783410138249</c:v>
                </c:pt>
                <c:pt idx="30">
                  <c:v>47.467680957035796</c:v>
                </c:pt>
                <c:pt idx="31">
                  <c:v>47.201387342815906</c:v>
                </c:pt>
                <c:pt idx="32">
                  <c:v>47.60914244485673</c:v>
                </c:pt>
                <c:pt idx="33">
                  <c:v>47.680571016285299</c:v>
                </c:pt>
                <c:pt idx="34">
                  <c:v>48.406350983444575</c:v>
                </c:pt>
                <c:pt idx="35">
                  <c:v>49.449434883671337</c:v>
                </c:pt>
                <c:pt idx="36">
                  <c:v>48.743482502718962</c:v>
                </c:pt>
                <c:pt idx="37">
                  <c:v>48.922378606615062</c:v>
                </c:pt>
                <c:pt idx="38">
                  <c:v>48.329756942564821</c:v>
                </c:pt>
                <c:pt idx="39">
                  <c:v>48.258328371136258</c:v>
                </c:pt>
                <c:pt idx="40">
                  <c:v>47.716661704469587</c:v>
                </c:pt>
                <c:pt idx="41">
                  <c:v>46.202521948950526</c:v>
                </c:pt>
                <c:pt idx="42">
                  <c:v>44.959943099228816</c:v>
                </c:pt>
                <c:pt idx="43">
                  <c:v>45.668276432562145</c:v>
                </c:pt>
                <c:pt idx="44">
                  <c:v>44.846172185457895</c:v>
                </c:pt>
                <c:pt idx="45">
                  <c:v>45.513696150854209</c:v>
                </c:pt>
                <c:pt idx="46">
                  <c:v>45.242343165215509</c:v>
                </c:pt>
                <c:pt idx="47">
                  <c:v>44.825363215340815</c:v>
                </c:pt>
                <c:pt idx="48">
                  <c:v>45.450719340696942</c:v>
                </c:pt>
                <c:pt idx="49">
                  <c:v>45.892277782255384</c:v>
                </c:pt>
                <c:pt idx="50">
                  <c:v>47.001801591779198</c:v>
                </c:pt>
                <c:pt idx="51">
                  <c:v>47.206048696026301</c:v>
                </c:pt>
                <c:pt idx="52">
                  <c:v>46.308912237859609</c:v>
                </c:pt>
                <c:pt idx="53">
                  <c:v>45.417784846732218</c:v>
                </c:pt>
                <c:pt idx="54">
                  <c:v>47.186635544906224</c:v>
                </c:pt>
                <c:pt idx="55">
                  <c:v>46.999822358093034</c:v>
                </c:pt>
                <c:pt idx="56">
                  <c:v>46.864901723172402</c:v>
                </c:pt>
                <c:pt idx="57">
                  <c:v>46.25934616761684</c:v>
                </c:pt>
                <c:pt idx="58">
                  <c:v>46.471846167616839</c:v>
                </c:pt>
                <c:pt idx="59">
                  <c:v>48.105304814233378</c:v>
                </c:pt>
                <c:pt idx="60">
                  <c:v>48.923508349828225</c:v>
                </c:pt>
                <c:pt idx="61">
                  <c:v>49.04782807771938</c:v>
                </c:pt>
                <c:pt idx="62">
                  <c:v>48.376811594202898</c:v>
                </c:pt>
                <c:pt idx="63">
                  <c:v>48.815303657694969</c:v>
                </c:pt>
                <c:pt idx="64">
                  <c:v>50.169560511951822</c:v>
                </c:pt>
                <c:pt idx="65">
                  <c:v>50.193795205829367</c:v>
                </c:pt>
                <c:pt idx="66">
                  <c:v>48.502801417009493</c:v>
                </c:pt>
                <c:pt idx="67">
                  <c:v>48.831993963593341</c:v>
                </c:pt>
                <c:pt idx="68">
                  <c:v>48.137729894329276</c:v>
                </c:pt>
                <c:pt idx="69">
                  <c:v>47.638416707516079</c:v>
                </c:pt>
                <c:pt idx="70">
                  <c:v>47.900321469420852</c:v>
                </c:pt>
                <c:pt idx="71">
                  <c:v>46.458763027862403</c:v>
                </c:pt>
                <c:pt idx="72">
                  <c:v>45.828377540334067</c:v>
                </c:pt>
                <c:pt idx="73">
                  <c:v>46.28800486952661</c:v>
                </c:pt>
                <c:pt idx="74">
                  <c:v>46.282000728739852</c:v>
                </c:pt>
                <c:pt idx="75">
                  <c:v>46.173959833464913</c:v>
                </c:pt>
                <c:pt idx="76">
                  <c:v>47.256011115516195</c:v>
                </c:pt>
                <c:pt idx="77">
                  <c:v>46.064484504871942</c:v>
                </c:pt>
                <c:pt idx="78">
                  <c:v>45.929349369736812</c:v>
                </c:pt>
                <c:pt idx="79">
                  <c:v>46.451571591959031</c:v>
                </c:pt>
                <c:pt idx="80">
                  <c:v>46.747223765872079</c:v>
                </c:pt>
                <c:pt idx="81">
                  <c:v>46.113275993214629</c:v>
                </c:pt>
                <c:pt idx="82">
                  <c:v>44.836035503208173</c:v>
                </c:pt>
                <c:pt idx="83">
                  <c:v>43.908329875502545</c:v>
                </c:pt>
                <c:pt idx="84">
                  <c:v>44.617713629003944</c:v>
                </c:pt>
                <c:pt idx="85">
                  <c:v>43.802299313589643</c:v>
                </c:pt>
                <c:pt idx="86">
                  <c:v>44.769495080785411</c:v>
                </c:pt>
                <c:pt idx="87">
                  <c:v>44.786378197668519</c:v>
                </c:pt>
                <c:pt idx="88">
                  <c:v>45.283818033818029</c:v>
                </c:pt>
                <c:pt idx="89">
                  <c:v>46.951696821696828</c:v>
                </c:pt>
                <c:pt idx="90">
                  <c:v>47.280867650867656</c:v>
                </c:pt>
                <c:pt idx="91">
                  <c:v>47.647534317534323</c:v>
                </c:pt>
                <c:pt idx="92">
                  <c:v>48.660583768083768</c:v>
                </c:pt>
                <c:pt idx="93">
                  <c:v>48.210848318348319</c:v>
                </c:pt>
                <c:pt idx="94">
                  <c:v>48.736822344322341</c:v>
                </c:pt>
                <c:pt idx="95">
                  <c:v>48.350819458319457</c:v>
                </c:pt>
                <c:pt idx="96">
                  <c:v>47.199390886890896</c:v>
                </c:pt>
                <c:pt idx="97">
                  <c:v>48.09316378066378</c:v>
                </c:pt>
                <c:pt idx="98">
                  <c:v>48.331735209235205</c:v>
                </c:pt>
                <c:pt idx="99">
                  <c:v>47.888282828282819</c:v>
                </c:pt>
                <c:pt idx="100">
                  <c:v>47.387149041434746</c:v>
                </c:pt>
                <c:pt idx="101">
                  <c:v>45.387149041434746</c:v>
                </c:pt>
                <c:pt idx="102">
                  <c:v>46.125410779696495</c:v>
                </c:pt>
                <c:pt idx="103">
                  <c:v>45.153141872133467</c:v>
                </c:pt>
                <c:pt idx="104">
                  <c:v>43.470602189593777</c:v>
                </c:pt>
                <c:pt idx="105">
                  <c:v>41.94488790387949</c:v>
                </c:pt>
                <c:pt idx="106">
                  <c:v>42.16207721862979</c:v>
                </c:pt>
                <c:pt idx="107">
                  <c:v>42.315675500047618</c:v>
                </c:pt>
                <c:pt idx="108">
                  <c:v>43.7778603739972</c:v>
                </c:pt>
                <c:pt idx="109">
                  <c:v>42.452585648722469</c:v>
                </c:pt>
                <c:pt idx="110">
                  <c:v>44.813166244597191</c:v>
                </c:pt>
                <c:pt idx="111">
                  <c:v>46.623911055341999</c:v>
                </c:pt>
                <c:pt idx="112">
                  <c:v>47.751530102961055</c:v>
                </c:pt>
                <c:pt idx="113">
                  <c:v>47.693070946940921</c:v>
                </c:pt>
                <c:pt idx="114">
                  <c:v>48.294574706339411</c:v>
                </c:pt>
                <c:pt idx="115">
                  <c:v>47.655519084090521</c:v>
                </c:pt>
                <c:pt idx="116">
                  <c:v>48.634829428918103</c:v>
                </c:pt>
                <c:pt idx="117">
                  <c:v>47.764251730754197</c:v>
                </c:pt>
                <c:pt idx="118">
                  <c:v>48.402713269215731</c:v>
                </c:pt>
                <c:pt idx="119">
                  <c:v>49.943405909908378</c:v>
                </c:pt>
                <c:pt idx="120">
                  <c:v>50.140997590258678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7-4142-ACE7-EB8EFAAE5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6"/>
          <c:min val="4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Data'!$CL$4</c:f>
              <c:strCache>
                <c:ptCount val="1"/>
                <c:pt idx="0">
                  <c:v>Average Area Rating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Data'!$CL$5:$CL$125</c:f>
              <c:numCache>
                <c:formatCode>#,##0.0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B-4631-9ADB-804843160F61}"/>
            </c:ext>
          </c:extLst>
        </c:ser>
        <c:ser>
          <c:idx val="1"/>
          <c:order val="1"/>
          <c:tx>
            <c:strRef>
              <c:f>'Averages Graph Data'!$CM$4</c:f>
              <c:strCache>
                <c:ptCount val="1"/>
                <c:pt idx="0">
                  <c:v>Average Area Rating - 7 Day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Data'!$CM$5:$CM$125</c:f>
              <c:numCache>
                <c:formatCode>#,##0.0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B-4631-9ADB-80484316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7"/>
          <c:min val="4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(Excl. Monthly Rens):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NWP (Boom)</c:v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NWP!$G$5:$G$125</c:f>
              <c:numCache>
                <c:formatCode>#,##0</c:formatCode>
                <c:ptCount val="121"/>
                <c:pt idx="0">
                  <c:v>146147.37214266998</c:v>
                </c:pt>
                <c:pt idx="1">
                  <c:v>188988.20571401998</c:v>
                </c:pt>
                <c:pt idx="2">
                  <c:v>148805.66142843998</c:v>
                </c:pt>
                <c:pt idx="3">
                  <c:v>101090.44821437</c:v>
                </c:pt>
                <c:pt idx="4">
                  <c:v>124411.41821441001</c:v>
                </c:pt>
                <c:pt idx="5">
                  <c:v>126954.99535682997</c:v>
                </c:pt>
                <c:pt idx="6">
                  <c:v>123429.85392856998</c:v>
                </c:pt>
                <c:pt idx="7">
                  <c:v>160663.68428574994</c:v>
                </c:pt>
                <c:pt idx="8">
                  <c:v>205469.55392858002</c:v>
                </c:pt>
                <c:pt idx="9">
                  <c:v>145318.92321436998</c:v>
                </c:pt>
                <c:pt idx="10">
                  <c:v>113920.09142839002</c:v>
                </c:pt>
                <c:pt idx="11">
                  <c:v>195094.39392821997</c:v>
                </c:pt>
                <c:pt idx="12">
                  <c:v>158486.47142851999</c:v>
                </c:pt>
                <c:pt idx="13">
                  <c:v>189487.92285726001</c:v>
                </c:pt>
                <c:pt idx="14">
                  <c:v>274421.81857132999</c:v>
                </c:pt>
                <c:pt idx="15">
                  <c:v>170058.95071419998</c:v>
                </c:pt>
                <c:pt idx="16">
                  <c:v>148619.24999995003</c:v>
                </c:pt>
                <c:pt idx="17">
                  <c:v>140455.31892868</c:v>
                </c:pt>
                <c:pt idx="18">
                  <c:v>151917.2785712</c:v>
                </c:pt>
                <c:pt idx="19">
                  <c:v>148524.44892870999</c:v>
                </c:pt>
                <c:pt idx="20">
                  <c:v>133485.23178590002</c:v>
                </c:pt>
                <c:pt idx="21">
                  <c:v>122428.87499989</c:v>
                </c:pt>
                <c:pt idx="22">
                  <c:v>160883.32321419002</c:v>
                </c:pt>
                <c:pt idx="23">
                  <c:v>179137.06892872995</c:v>
                </c:pt>
                <c:pt idx="24">
                  <c:v>97712.679999930013</c:v>
                </c:pt>
                <c:pt idx="25">
                  <c:v>153877.26000008997</c:v>
                </c:pt>
                <c:pt idx="26">
                  <c:v>129952.20178537002</c:v>
                </c:pt>
                <c:pt idx="27">
                  <c:v>128082.39821449999</c:v>
                </c:pt>
                <c:pt idx="28">
                  <c:v>154536.94428562</c:v>
                </c:pt>
                <c:pt idx="29">
                  <c:v>161059.88678562999</c:v>
                </c:pt>
                <c:pt idx="30">
                  <c:v>124845.10571412</c:v>
                </c:pt>
                <c:pt idx="31">
                  <c:v>101491.92642896999</c:v>
                </c:pt>
                <c:pt idx="32">
                  <c:v>132145.33250011</c:v>
                </c:pt>
                <c:pt idx="33">
                  <c:v>138520.30535730999</c:v>
                </c:pt>
                <c:pt idx="34">
                  <c:v>122942.16464261001</c:v>
                </c:pt>
                <c:pt idx="35">
                  <c:v>149423.04214263998</c:v>
                </c:pt>
                <c:pt idx="36">
                  <c:v>183736.06071420002</c:v>
                </c:pt>
                <c:pt idx="37">
                  <c:v>146303.2200001</c:v>
                </c:pt>
                <c:pt idx="38">
                  <c:v>136662.86107156001</c:v>
                </c:pt>
                <c:pt idx="39">
                  <c:v>132090.57178600997</c:v>
                </c:pt>
                <c:pt idx="40">
                  <c:v>127052.82250021996</c:v>
                </c:pt>
                <c:pt idx="41">
                  <c:v>154319.04964267998</c:v>
                </c:pt>
                <c:pt idx="42">
                  <c:v>119280.63392873999</c:v>
                </c:pt>
                <c:pt idx="43">
                  <c:v>210552.10571384002</c:v>
                </c:pt>
                <c:pt idx="44">
                  <c:v>141070.87214302996</c:v>
                </c:pt>
                <c:pt idx="45">
                  <c:v>199494.75321459002</c:v>
                </c:pt>
                <c:pt idx="46">
                  <c:v>148604.71892844999</c:v>
                </c:pt>
                <c:pt idx="47">
                  <c:v>114509.66892875999</c:v>
                </c:pt>
                <c:pt idx="48">
                  <c:v>128064.19857112999</c:v>
                </c:pt>
                <c:pt idx="49">
                  <c:v>131786.67964295999</c:v>
                </c:pt>
                <c:pt idx="50">
                  <c:v>145086.35071459998</c:v>
                </c:pt>
                <c:pt idx="51">
                  <c:v>159245.29142867003</c:v>
                </c:pt>
                <c:pt idx="52">
                  <c:v>89471.625000139989</c:v>
                </c:pt>
                <c:pt idx="53">
                  <c:v>138416.81428597998</c:v>
                </c:pt>
                <c:pt idx="54">
                  <c:v>156469.30964314</c:v>
                </c:pt>
                <c:pt idx="55">
                  <c:v>108363.38178572</c:v>
                </c:pt>
                <c:pt idx="56">
                  <c:v>136284.67714297</c:v>
                </c:pt>
                <c:pt idx="57">
                  <c:v>153278.06142848</c:v>
                </c:pt>
                <c:pt idx="58">
                  <c:v>119081.61892871998</c:v>
                </c:pt>
                <c:pt idx="59">
                  <c:v>92945.467143069996</c:v>
                </c:pt>
                <c:pt idx="60">
                  <c:v>132841.02571405002</c:v>
                </c:pt>
                <c:pt idx="61">
                  <c:v>117931.5660717</c:v>
                </c:pt>
                <c:pt idx="62">
                  <c:v>116305.26464312999</c:v>
                </c:pt>
                <c:pt idx="63">
                  <c:v>126560.92000024</c:v>
                </c:pt>
                <c:pt idx="64">
                  <c:v>132276.09107140999</c:v>
                </c:pt>
                <c:pt idx="65">
                  <c:v>132376.89607131001</c:v>
                </c:pt>
                <c:pt idx="66">
                  <c:v>91271.756428620007</c:v>
                </c:pt>
                <c:pt idx="67">
                  <c:v>136376.65035722</c:v>
                </c:pt>
                <c:pt idx="68">
                  <c:v>120180.59392860001</c:v>
                </c:pt>
                <c:pt idx="69">
                  <c:v>147098.53000022002</c:v>
                </c:pt>
                <c:pt idx="70">
                  <c:v>132454.74428539001</c:v>
                </c:pt>
                <c:pt idx="71">
                  <c:v>160820.90428585</c:v>
                </c:pt>
                <c:pt idx="72">
                  <c:v>123410.65464275</c:v>
                </c:pt>
                <c:pt idx="73">
                  <c:v>109555.22535713</c:v>
                </c:pt>
                <c:pt idx="74">
                  <c:v>189883.37392889993</c:v>
                </c:pt>
                <c:pt idx="75">
                  <c:v>237958.28142851003</c:v>
                </c:pt>
                <c:pt idx="76">
                  <c:v>117353.90535726002</c:v>
                </c:pt>
                <c:pt idx="77">
                  <c:v>126918.43142857002</c:v>
                </c:pt>
                <c:pt idx="78">
                  <c:v>148427.58964262003</c:v>
                </c:pt>
                <c:pt idx="79">
                  <c:v>158435.76285728</c:v>
                </c:pt>
                <c:pt idx="80">
                  <c:v>110019.81999988</c:v>
                </c:pt>
                <c:pt idx="81">
                  <c:v>156986.34107149002</c:v>
                </c:pt>
                <c:pt idx="82">
                  <c:v>125332.48964294</c:v>
                </c:pt>
                <c:pt idx="83">
                  <c:v>109933.54321451999</c:v>
                </c:pt>
                <c:pt idx="84">
                  <c:v>133067.94071422998</c:v>
                </c:pt>
                <c:pt idx="85">
                  <c:v>163678.39392884003</c:v>
                </c:pt>
                <c:pt idx="86">
                  <c:v>108281.39392851002</c:v>
                </c:pt>
                <c:pt idx="87">
                  <c:v>75813.570000020001</c:v>
                </c:pt>
                <c:pt idx="88">
                  <c:v>147187.12714283998</c:v>
                </c:pt>
                <c:pt idx="89">
                  <c:v>129676.39428580001</c:v>
                </c:pt>
                <c:pt idx="90">
                  <c:v>97627.26178565</c:v>
                </c:pt>
                <c:pt idx="91">
                  <c:v>93786.262499930002</c:v>
                </c:pt>
                <c:pt idx="92">
                  <c:v>143150.60285748</c:v>
                </c:pt>
                <c:pt idx="93">
                  <c:v>94639.781428499991</c:v>
                </c:pt>
                <c:pt idx="94">
                  <c:v>73892.970714320007</c:v>
                </c:pt>
                <c:pt idx="95">
                  <c:v>104702.81642856001</c:v>
                </c:pt>
                <c:pt idx="96">
                  <c:v>127381.34214278999</c:v>
                </c:pt>
                <c:pt idx="97">
                  <c:v>110414.09892867004</c:v>
                </c:pt>
                <c:pt idx="98">
                  <c:v>127946.04357124001</c:v>
                </c:pt>
                <c:pt idx="99">
                  <c:v>167892.83714268001</c:v>
                </c:pt>
                <c:pt idx="100">
                  <c:v>106741.58321411</c:v>
                </c:pt>
                <c:pt idx="101">
                  <c:v>81861.197142949983</c:v>
                </c:pt>
                <c:pt idx="102">
                  <c:v>133375.38142860998</c:v>
                </c:pt>
                <c:pt idx="103">
                  <c:v>105414.02928572</c:v>
                </c:pt>
                <c:pt idx="104">
                  <c:v>100853.42821444999</c:v>
                </c:pt>
                <c:pt idx="105">
                  <c:v>119949.85249964998</c:v>
                </c:pt>
                <c:pt idx="106">
                  <c:v>222977.74785728005</c:v>
                </c:pt>
                <c:pt idx="107">
                  <c:v>101036.53928562001</c:v>
                </c:pt>
                <c:pt idx="108">
                  <c:v>102792.25357143997</c:v>
                </c:pt>
                <c:pt idx="109">
                  <c:v>132586.31357134</c:v>
                </c:pt>
                <c:pt idx="110">
                  <c:v>95174.589285260008</c:v>
                </c:pt>
                <c:pt idx="111">
                  <c:v>83946.67107163</c:v>
                </c:pt>
                <c:pt idx="112">
                  <c:v>93272.552857090021</c:v>
                </c:pt>
                <c:pt idx="113">
                  <c:v>132142.20392855001</c:v>
                </c:pt>
                <c:pt idx="114">
                  <c:v>104788.30535733001</c:v>
                </c:pt>
                <c:pt idx="115">
                  <c:v>94107.681428600015</c:v>
                </c:pt>
                <c:pt idx="116">
                  <c:v>132718.75142862002</c:v>
                </c:pt>
                <c:pt idx="117">
                  <c:v>119133.62285736001</c:v>
                </c:pt>
                <c:pt idx="118">
                  <c:v>103411.8357142</c:v>
                </c:pt>
                <c:pt idx="119">
                  <c:v>119779.64857112002</c:v>
                </c:pt>
                <c:pt idx="120">
                  <c:v>152976.82857121999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02-4FB5-9D63-43083129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v>NWP - 7 Day Average (Boom)</c:v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NWP!$H$5:$H$125</c:f>
              <c:numCache>
                <c:formatCode>#,##0</c:formatCode>
                <c:ptCount val="121"/>
                <c:pt idx="6">
                  <c:v>137118.27928561569</c:v>
                </c:pt>
                <c:pt idx="7">
                  <c:v>139192.03816319854</c:v>
                </c:pt>
                <c:pt idx="8">
                  <c:v>141546.51647956428</c:v>
                </c:pt>
                <c:pt idx="9">
                  <c:v>141048.41102041141</c:v>
                </c:pt>
                <c:pt idx="10">
                  <c:v>142881.21719384284</c:v>
                </c:pt>
                <c:pt idx="11">
                  <c:v>152978.78515295856</c:v>
                </c:pt>
                <c:pt idx="12">
                  <c:v>157483.28173462857</c:v>
                </c:pt>
                <c:pt idx="13">
                  <c:v>166920.14872444145</c:v>
                </c:pt>
                <c:pt idx="14">
                  <c:v>183171.31076523854</c:v>
                </c:pt>
                <c:pt idx="15">
                  <c:v>178112.65316318427</c:v>
                </c:pt>
                <c:pt idx="16">
                  <c:v>178584.12841826715</c:v>
                </c:pt>
                <c:pt idx="17">
                  <c:v>182374.87520402283</c:v>
                </c:pt>
                <c:pt idx="18">
                  <c:v>176206.71586730573</c:v>
                </c:pt>
                <c:pt idx="19">
                  <c:v>174783.5697959043</c:v>
                </c:pt>
                <c:pt idx="20">
                  <c:v>166783.18535713857</c:v>
                </c:pt>
                <c:pt idx="21">
                  <c:v>145069.90770407571</c:v>
                </c:pt>
                <c:pt idx="22">
                  <c:v>143759.10377550285</c:v>
                </c:pt>
                <c:pt idx="23">
                  <c:v>148118.79219390001</c:v>
                </c:pt>
                <c:pt idx="24">
                  <c:v>142012.70091836428</c:v>
                </c:pt>
                <c:pt idx="25">
                  <c:v>142292.69826534856</c:v>
                </c:pt>
                <c:pt idx="26">
                  <c:v>139639.52010201427</c:v>
                </c:pt>
                <c:pt idx="27">
                  <c:v>138867.68673467141</c:v>
                </c:pt>
                <c:pt idx="28">
                  <c:v>143454.55377549</c:v>
                </c:pt>
                <c:pt idx="29">
                  <c:v>143479.77714283855</c:v>
                </c:pt>
                <c:pt idx="30">
                  <c:v>135723.78239789428</c:v>
                </c:pt>
                <c:pt idx="31">
                  <c:v>136263.6747449</c:v>
                </c:pt>
                <c:pt idx="32">
                  <c:v>133159.11367347426</c:v>
                </c:pt>
                <c:pt idx="33">
                  <c:v>134383.12846946571</c:v>
                </c:pt>
                <c:pt idx="34">
                  <c:v>133648.80938776713</c:v>
                </c:pt>
                <c:pt idx="35">
                  <c:v>132918.25193877</c:v>
                </c:pt>
                <c:pt idx="36">
                  <c:v>136157.70535713714</c:v>
                </c:pt>
                <c:pt idx="37">
                  <c:v>139223.15025513427</c:v>
                </c:pt>
                <c:pt idx="38">
                  <c:v>144247.56948978998</c:v>
                </c:pt>
                <c:pt idx="39">
                  <c:v>144239.74653063287</c:v>
                </c:pt>
                <c:pt idx="40">
                  <c:v>142601.53469390571</c:v>
                </c:pt>
                <c:pt idx="41">
                  <c:v>147083.94683677281</c:v>
                </c:pt>
                <c:pt idx="42">
                  <c:v>142777.88852050141</c:v>
                </c:pt>
                <c:pt idx="43">
                  <c:v>146608.75209187853</c:v>
                </c:pt>
                <c:pt idx="44">
                  <c:v>145861.27382658285</c:v>
                </c:pt>
                <c:pt idx="45">
                  <c:v>154837.25841844428</c:v>
                </c:pt>
                <c:pt idx="46">
                  <c:v>157196.42229593568</c:v>
                </c:pt>
                <c:pt idx="47">
                  <c:v>155404.54321429858</c:v>
                </c:pt>
                <c:pt idx="48">
                  <c:v>151653.85020407714</c:v>
                </c:pt>
                <c:pt idx="49">
                  <c:v>153440.42816325143</c:v>
                </c:pt>
                <c:pt idx="50">
                  <c:v>144088.17744907428</c:v>
                </c:pt>
                <c:pt idx="51">
                  <c:v>146684.52306130857</c:v>
                </c:pt>
                <c:pt idx="52">
                  <c:v>130966.93331638713</c:v>
                </c:pt>
                <c:pt idx="53">
                  <c:v>129511.51836746284</c:v>
                </c:pt>
                <c:pt idx="54">
                  <c:v>135505.75275523143</c:v>
                </c:pt>
                <c:pt idx="55">
                  <c:v>132691.35035731568</c:v>
                </c:pt>
                <c:pt idx="56">
                  <c:v>133333.92142874573</c:v>
                </c:pt>
                <c:pt idx="57">
                  <c:v>134504.16581644287</c:v>
                </c:pt>
                <c:pt idx="58">
                  <c:v>128766.49831645</c:v>
                </c:pt>
                <c:pt idx="59">
                  <c:v>129262.76147972571</c:v>
                </c:pt>
                <c:pt idx="60">
                  <c:v>128466.22025516428</c:v>
                </c:pt>
                <c:pt idx="61">
                  <c:v>122960.82831638714</c:v>
                </c:pt>
                <c:pt idx="62">
                  <c:v>124095.38301030286</c:v>
                </c:pt>
                <c:pt idx="63">
                  <c:v>122706.2748470557</c:v>
                </c:pt>
                <c:pt idx="64">
                  <c:v>119705.99336747428</c:v>
                </c:pt>
                <c:pt idx="65">
                  <c:v>121605.31867355858</c:v>
                </c:pt>
                <c:pt idx="66">
                  <c:v>121366.21714292285</c:v>
                </c:pt>
                <c:pt idx="67">
                  <c:v>121871.30637766141</c:v>
                </c:pt>
                <c:pt idx="68">
                  <c:v>122192.59607150427</c:v>
                </c:pt>
                <c:pt idx="69">
                  <c:v>126591.63397966001</c:v>
                </c:pt>
                <c:pt idx="70">
                  <c:v>127433.60887753859</c:v>
                </c:pt>
                <c:pt idx="71">
                  <c:v>131511.43933674428</c:v>
                </c:pt>
                <c:pt idx="72">
                  <c:v>130230.54770409288</c:v>
                </c:pt>
                <c:pt idx="73">
                  <c:v>132842.47183673715</c:v>
                </c:pt>
                <c:pt idx="74">
                  <c:v>140486.28948983428</c:v>
                </c:pt>
                <c:pt idx="75">
                  <c:v>157311.67341839286</c:v>
                </c:pt>
                <c:pt idx="76">
                  <c:v>153062.44132654142</c:v>
                </c:pt>
                <c:pt idx="77">
                  <c:v>152271.53948985288</c:v>
                </c:pt>
                <c:pt idx="78">
                  <c:v>150501.06596939143</c:v>
                </c:pt>
                <c:pt idx="79">
                  <c:v>155504.65285718144</c:v>
                </c:pt>
                <c:pt idx="80">
                  <c:v>155571.02352043145</c:v>
                </c:pt>
                <c:pt idx="81">
                  <c:v>150871.44739794431</c:v>
                </c:pt>
                <c:pt idx="82">
                  <c:v>134782.04857143431</c:v>
                </c:pt>
                <c:pt idx="83">
                  <c:v>133721.99683675714</c:v>
                </c:pt>
                <c:pt idx="84">
                  <c:v>134600.49816327999</c:v>
                </c:pt>
                <c:pt idx="85">
                  <c:v>136779.18448988287</c:v>
                </c:pt>
                <c:pt idx="86">
                  <c:v>129614.27464291571</c:v>
                </c:pt>
                <c:pt idx="87">
                  <c:v>124727.66750007858</c:v>
                </c:pt>
                <c:pt idx="88">
                  <c:v>123327.7797959857</c:v>
                </c:pt>
                <c:pt idx="89">
                  <c:v>123948.33760210857</c:v>
                </c:pt>
                <c:pt idx="90">
                  <c:v>122190.29739798429</c:v>
                </c:pt>
                <c:pt idx="91">
                  <c:v>116578.62908165573</c:v>
                </c:pt>
                <c:pt idx="92">
                  <c:v>113646.08750003287</c:v>
                </c:pt>
                <c:pt idx="93">
                  <c:v>111697.28571431713</c:v>
                </c:pt>
                <c:pt idx="94">
                  <c:v>111422.91438778855</c:v>
                </c:pt>
                <c:pt idx="95">
                  <c:v>105353.72714289141</c:v>
                </c:pt>
                <c:pt idx="96">
                  <c:v>105025.86255103284</c:v>
                </c:pt>
                <c:pt idx="97">
                  <c:v>106852.55357146429</c:v>
                </c:pt>
                <c:pt idx="98">
                  <c:v>111732.52229593716</c:v>
                </c:pt>
                <c:pt idx="99">
                  <c:v>115267.12719382286</c:v>
                </c:pt>
                <c:pt idx="100">
                  <c:v>116995.95602033859</c:v>
                </c:pt>
                <c:pt idx="101">
                  <c:v>118134.27408157142</c:v>
                </c:pt>
                <c:pt idx="102">
                  <c:v>122230.3547958643</c:v>
                </c:pt>
                <c:pt idx="103">
                  <c:v>119092.16724485428</c:v>
                </c:pt>
                <c:pt idx="104">
                  <c:v>117726.35714282285</c:v>
                </c:pt>
                <c:pt idx="105">
                  <c:v>116584.04413259569</c:v>
                </c:pt>
                <c:pt idx="106">
                  <c:v>124453.31709182428</c:v>
                </c:pt>
                <c:pt idx="107">
                  <c:v>123638.31081632571</c:v>
                </c:pt>
                <c:pt idx="108">
                  <c:v>126628.46173468142</c:v>
                </c:pt>
                <c:pt idx="109">
                  <c:v>126515.73775507144</c:v>
                </c:pt>
                <c:pt idx="110">
                  <c:v>125052.96061214858</c:v>
                </c:pt>
                <c:pt idx="111">
                  <c:v>122637.70959174573</c:v>
                </c:pt>
                <c:pt idx="112">
                  <c:v>118826.66678566571</c:v>
                </c:pt>
                <c:pt idx="113">
                  <c:v>105850.16051013286</c:v>
                </c:pt>
                <c:pt idx="114">
                  <c:v>106386.12709180571</c:v>
                </c:pt>
                <c:pt idx="115">
                  <c:v>105145.47392854285</c:v>
                </c:pt>
                <c:pt idx="116">
                  <c:v>105164.39362244002</c:v>
                </c:pt>
                <c:pt idx="117">
                  <c:v>108587.11270416858</c:v>
                </c:pt>
                <c:pt idx="118">
                  <c:v>111367.85051025003</c:v>
                </c:pt>
                <c:pt idx="119">
                  <c:v>115154.57846939715</c:v>
                </c:pt>
                <c:pt idx="120">
                  <c:v>118130.95341835001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2-4FB5-9D63-43083129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v>Average NWP (Boom)</c:v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NWP!$I$5:$I$125</c:f>
              <c:numCache>
                <c:formatCode>#,##0</c:formatCode>
                <c:ptCount val="121"/>
                <c:pt idx="0">
                  <c:v>1085.5472289501233</c:v>
                </c:pt>
                <c:pt idx="1">
                  <c:v>1089.1230119319537</c:v>
                </c:pt>
                <c:pt idx="2">
                  <c:v>1089.1567020912901</c:v>
                </c:pt>
                <c:pt idx="3">
                  <c:v>897.06344445277102</c:v>
                </c:pt>
                <c:pt idx="4">
                  <c:v>1031.0182464583627</c:v>
                </c:pt>
                <c:pt idx="5">
                  <c:v>986.85095203956689</c:v>
                </c:pt>
                <c:pt idx="6">
                  <c:v>990.15157544374404</c:v>
                </c:pt>
                <c:pt idx="7">
                  <c:v>1066.9209803268989</c:v>
                </c:pt>
                <c:pt idx="8">
                  <c:v>1067.533837924492</c:v>
                </c:pt>
                <c:pt idx="9">
                  <c:v>1048.3320217366563</c:v>
                </c:pt>
                <c:pt idx="10">
                  <c:v>951.94215591163072</c:v>
                </c:pt>
                <c:pt idx="11">
                  <c:v>1074.8921292996615</c:v>
                </c:pt>
                <c:pt idx="12">
                  <c:v>1073.7964447174893</c:v>
                </c:pt>
                <c:pt idx="13">
                  <c:v>1000.0447056246361</c:v>
                </c:pt>
                <c:pt idx="14">
                  <c:v>1011.6754583042153</c:v>
                </c:pt>
                <c:pt idx="15">
                  <c:v>1039.7935709089006</c:v>
                </c:pt>
                <c:pt idx="16">
                  <c:v>974.03623946871164</c:v>
                </c:pt>
                <c:pt idx="17">
                  <c:v>1043.2680384118803</c:v>
                </c:pt>
                <c:pt idx="18">
                  <c:v>1228.5051107090717</c:v>
                </c:pt>
                <c:pt idx="19">
                  <c:v>1056.2587455671776</c:v>
                </c:pt>
                <c:pt idx="20">
                  <c:v>1029.6303803997253</c:v>
                </c:pt>
                <c:pt idx="21">
                  <c:v>1096.1180183902129</c:v>
                </c:pt>
                <c:pt idx="22">
                  <c:v>1090.0358808205767</c:v>
                </c:pt>
                <c:pt idx="23">
                  <c:v>1102.0196547763455</c:v>
                </c:pt>
                <c:pt idx="24">
                  <c:v>960.59922966479871</c:v>
                </c:pt>
                <c:pt idx="25">
                  <c:v>1049.6598620484756</c:v>
                </c:pt>
                <c:pt idx="26">
                  <c:v>1026.0567978358781</c:v>
                </c:pt>
                <c:pt idx="27">
                  <c:v>1027.4741834507288</c:v>
                </c:pt>
                <c:pt idx="28">
                  <c:v>1019.4835284612072</c:v>
                </c:pt>
                <c:pt idx="29">
                  <c:v>1214.3034511100536</c:v>
                </c:pt>
                <c:pt idx="30">
                  <c:v>1107.8591749587169</c:v>
                </c:pt>
                <c:pt idx="31">
                  <c:v>1071.2710568408429</c:v>
                </c:pt>
                <c:pt idx="32">
                  <c:v>1077.3038140180263</c:v>
                </c:pt>
                <c:pt idx="33">
                  <c:v>1013.8748587075706</c:v>
                </c:pt>
                <c:pt idx="34">
                  <c:v>1081.4027880595684</c:v>
                </c:pt>
                <c:pt idx="35">
                  <c:v>1077.9391726730425</c:v>
                </c:pt>
                <c:pt idx="36">
                  <c:v>1109.8845187150903</c:v>
                </c:pt>
                <c:pt idx="37">
                  <c:v>997.99423074249569</c:v>
                </c:pt>
                <c:pt idx="38">
                  <c:v>958.30984956868167</c:v>
                </c:pt>
                <c:pt idx="39">
                  <c:v>1026.7709920046236</c:v>
                </c:pt>
                <c:pt idx="40">
                  <c:v>1011.1259421617452</c:v>
                </c:pt>
                <c:pt idx="41">
                  <c:v>1129.5109713249135</c:v>
                </c:pt>
                <c:pt idx="42">
                  <c:v>1087.3484361337169</c:v>
                </c:pt>
                <c:pt idx="43">
                  <c:v>1077.1966610148063</c:v>
                </c:pt>
                <c:pt idx="44">
                  <c:v>996.18612309997206</c:v>
                </c:pt>
                <c:pt idx="45">
                  <c:v>980.60203783296902</c:v>
                </c:pt>
                <c:pt idx="46">
                  <c:v>993.41982431124734</c:v>
                </c:pt>
                <c:pt idx="47">
                  <c:v>1114.7986012442434</c:v>
                </c:pt>
                <c:pt idx="48">
                  <c:v>1097.5728486235159</c:v>
                </c:pt>
                <c:pt idx="49">
                  <c:v>971.68184527227947</c:v>
                </c:pt>
                <c:pt idx="50">
                  <c:v>1093.8717262119753</c:v>
                </c:pt>
                <c:pt idx="51">
                  <c:v>1093.7176608811483</c:v>
                </c:pt>
                <c:pt idx="52">
                  <c:v>996.86029072508938</c:v>
                </c:pt>
                <c:pt idx="53">
                  <c:v>1147.0833078965293</c:v>
                </c:pt>
                <c:pt idx="54">
                  <c:v>1082.0632439972933</c:v>
                </c:pt>
                <c:pt idx="55">
                  <c:v>970.18824447363602</c:v>
                </c:pt>
                <c:pt idx="56">
                  <c:v>1067.649106194571</c:v>
                </c:pt>
                <c:pt idx="57">
                  <c:v>1155.6327443579733</c:v>
                </c:pt>
                <c:pt idx="58">
                  <c:v>1011.9386968660067</c:v>
                </c:pt>
                <c:pt idx="59">
                  <c:v>862.97047991169484</c:v>
                </c:pt>
                <c:pt idx="60">
                  <c:v>1128.8641829087401</c:v>
                </c:pt>
                <c:pt idx="61">
                  <c:v>1094.9588322900884</c:v>
                </c:pt>
                <c:pt idx="62">
                  <c:v>955.94085735849853</c:v>
                </c:pt>
                <c:pt idx="63">
                  <c:v>1153.714680290173</c:v>
                </c:pt>
                <c:pt idx="64">
                  <c:v>1044.4054088374633</c:v>
                </c:pt>
                <c:pt idx="65">
                  <c:v>1106.1714071588999</c:v>
                </c:pt>
                <c:pt idx="66">
                  <c:v>994.80981532283442</c:v>
                </c:pt>
                <c:pt idx="67">
                  <c:v>1139.5942623401509</c:v>
                </c:pt>
                <c:pt idx="68">
                  <c:v>1047.9196555837052</c:v>
                </c:pt>
                <c:pt idx="69">
                  <c:v>1117.4442942183916</c:v>
                </c:pt>
                <c:pt idx="70">
                  <c:v>1135.2019738621013</c:v>
                </c:pt>
                <c:pt idx="71">
                  <c:v>1054.0047055721222</c:v>
                </c:pt>
                <c:pt idx="72">
                  <c:v>1095.1300433571494</c:v>
                </c:pt>
                <c:pt idx="73">
                  <c:v>1036.3792570561345</c:v>
                </c:pt>
                <c:pt idx="74">
                  <c:v>1069.6911884514209</c:v>
                </c:pt>
                <c:pt idx="75">
                  <c:v>1051.1542421336601</c:v>
                </c:pt>
                <c:pt idx="76">
                  <c:v>1060.1469026389257</c:v>
                </c:pt>
                <c:pt idx="77">
                  <c:v>1167.588150775164</c:v>
                </c:pt>
                <c:pt idx="78">
                  <c:v>1040.8066974961187</c:v>
                </c:pt>
                <c:pt idx="79">
                  <c:v>1118.8100418147053</c:v>
                </c:pt>
                <c:pt idx="80">
                  <c:v>1012.1291032073038</c:v>
                </c:pt>
                <c:pt idx="81">
                  <c:v>1192.5577441208725</c:v>
                </c:pt>
                <c:pt idx="82">
                  <c:v>966.74468973829937</c:v>
                </c:pt>
                <c:pt idx="83">
                  <c:v>1102.3555844010286</c:v>
                </c:pt>
                <c:pt idx="84">
                  <c:v>1093.7173112808418</c:v>
                </c:pt>
                <c:pt idx="85">
                  <c:v>1198.015035341007</c:v>
                </c:pt>
                <c:pt idx="86">
                  <c:v>1119.3697967265316</c:v>
                </c:pt>
                <c:pt idx="87">
                  <c:v>826.32444604775083</c:v>
                </c:pt>
                <c:pt idx="88">
                  <c:v>1190.2539304692634</c:v>
                </c:pt>
                <c:pt idx="89">
                  <c:v>1040.2611849014654</c:v>
                </c:pt>
                <c:pt idx="90">
                  <c:v>1019.744464021958</c:v>
                </c:pt>
                <c:pt idx="91">
                  <c:v>1080.9645639615389</c:v>
                </c:pt>
                <c:pt idx="92">
                  <c:v>1196.1989478375635</c:v>
                </c:pt>
                <c:pt idx="93">
                  <c:v>1103.4858235514153</c:v>
                </c:pt>
                <c:pt idx="94">
                  <c:v>962.28536855950654</c:v>
                </c:pt>
                <c:pt idx="95">
                  <c:v>1093.6506408932721</c:v>
                </c:pt>
                <c:pt idx="96">
                  <c:v>1101.1318179433742</c:v>
                </c:pt>
                <c:pt idx="97">
                  <c:v>1153.3066079400585</c:v>
                </c:pt>
                <c:pt idx="98">
                  <c:v>1087.2673193848864</c:v>
                </c:pt>
                <c:pt idx="99">
                  <c:v>1202.5291514009944</c:v>
                </c:pt>
                <c:pt idx="100">
                  <c:v>938.90201156930323</c:v>
                </c:pt>
                <c:pt idx="101">
                  <c:v>1039.0644372080919</c:v>
                </c:pt>
                <c:pt idx="102">
                  <c:v>1105.3041099833174</c:v>
                </c:pt>
                <c:pt idx="103">
                  <c:v>1112.669771203897</c:v>
                </c:pt>
                <c:pt idx="104">
                  <c:v>1021.5201825192295</c:v>
                </c:pt>
                <c:pt idx="105">
                  <c:v>1002.3282088179822</c:v>
                </c:pt>
                <c:pt idx="106">
                  <c:v>1074.9534811611281</c:v>
                </c:pt>
                <c:pt idx="107">
                  <c:v>1113.3418922303517</c:v>
                </c:pt>
                <c:pt idx="108">
                  <c:v>1338.6318164886845</c:v>
                </c:pt>
                <c:pt idx="109">
                  <c:v>1242.5286138494814</c:v>
                </c:pt>
                <c:pt idx="110">
                  <c:v>1178.2229374632188</c:v>
                </c:pt>
                <c:pt idx="111">
                  <c:v>1153.1136135896122</c:v>
                </c:pt>
                <c:pt idx="112">
                  <c:v>1214.6596900207855</c:v>
                </c:pt>
                <c:pt idx="113">
                  <c:v>1183.0824281935763</c:v>
                </c:pt>
                <c:pt idx="114">
                  <c:v>1117.8317586618746</c:v>
                </c:pt>
                <c:pt idx="115">
                  <c:v>1025.7197718733682</c:v>
                </c:pt>
                <c:pt idx="116">
                  <c:v>1118.34759142385</c:v>
                </c:pt>
                <c:pt idx="117">
                  <c:v>1137.7229812072685</c:v>
                </c:pt>
                <c:pt idx="118">
                  <c:v>1127.1297191425599</c:v>
                </c:pt>
                <c:pt idx="119">
                  <c:v>1166.1040149167216</c:v>
                </c:pt>
                <c:pt idx="120">
                  <c:v>1111.5731491272757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2-4FB5-9D63-43083129067B}"/>
            </c:ext>
          </c:extLst>
        </c:ser>
        <c:ser>
          <c:idx val="3"/>
          <c:order val="3"/>
          <c:tx>
            <c:v>Average NWP - 7 Day Average (Boom)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NWP!$J$5:$J$125</c:f>
              <c:numCache>
                <c:formatCode>#,##0</c:formatCode>
                <c:ptCount val="121"/>
                <c:pt idx="6">
                  <c:v>1024.1301659096875</c:v>
                </c:pt>
                <c:pt idx="7">
                  <c:v>1021.4692732492268</c:v>
                </c:pt>
                <c:pt idx="8">
                  <c:v>1018.3851055338752</c:v>
                </c:pt>
                <c:pt idx="9">
                  <c:v>1012.5530083403561</c:v>
                </c:pt>
                <c:pt idx="10">
                  <c:v>1020.3928242630502</c:v>
                </c:pt>
                <c:pt idx="11">
                  <c:v>1026.6605218118073</c:v>
                </c:pt>
                <c:pt idx="12">
                  <c:v>1039.0813064800818</c:v>
                </c:pt>
                <c:pt idx="13">
                  <c:v>1040.4946107916378</c:v>
                </c:pt>
                <c:pt idx="14">
                  <c:v>1032.6023933598258</c:v>
                </c:pt>
                <c:pt idx="15">
                  <c:v>1028.6394980718844</c:v>
                </c:pt>
                <c:pt idx="16">
                  <c:v>1018.0258148907494</c:v>
                </c:pt>
                <c:pt idx="17">
                  <c:v>1031.0723695336421</c:v>
                </c:pt>
                <c:pt idx="18">
                  <c:v>1053.0170811635578</c:v>
                </c:pt>
                <c:pt idx="19">
                  <c:v>1050.511695570656</c:v>
                </c:pt>
                <c:pt idx="20">
                  <c:v>1054.7382205385261</c:v>
                </c:pt>
                <c:pt idx="21">
                  <c:v>1066.8014434079544</c:v>
                </c:pt>
                <c:pt idx="22">
                  <c:v>1073.9789162524794</c:v>
                </c:pt>
                <c:pt idx="23">
                  <c:v>1092.2622612964271</c:v>
                </c:pt>
                <c:pt idx="24">
                  <c:v>1080.4524314754156</c:v>
                </c:pt>
                <c:pt idx="25">
                  <c:v>1054.9031102381875</c:v>
                </c:pt>
                <c:pt idx="26">
                  <c:v>1050.5885462765732</c:v>
                </c:pt>
                <c:pt idx="27">
                  <c:v>1050.2805181410024</c:v>
                </c:pt>
                <c:pt idx="28">
                  <c:v>1039.3327338654301</c:v>
                </c:pt>
                <c:pt idx="29">
                  <c:v>1057.0852439067839</c:v>
                </c:pt>
                <c:pt idx="30">
                  <c:v>1057.919461075694</c:v>
                </c:pt>
                <c:pt idx="31">
                  <c:v>1073.7297221008432</c:v>
                </c:pt>
                <c:pt idx="32">
                  <c:v>1077.6788580964935</c:v>
                </c:pt>
                <c:pt idx="33">
                  <c:v>1075.9385810781637</c:v>
                </c:pt>
                <c:pt idx="34">
                  <c:v>1083.6426674508552</c:v>
                </c:pt>
                <c:pt idx="35">
                  <c:v>1091.9934737668316</c:v>
                </c:pt>
                <c:pt idx="36">
                  <c:v>1077.0764834246941</c:v>
                </c:pt>
                <c:pt idx="37">
                  <c:v>1061.3814913938052</c:v>
                </c:pt>
                <c:pt idx="38">
                  <c:v>1045.2441760692107</c:v>
                </c:pt>
                <c:pt idx="39">
                  <c:v>1038.0252014958676</c:v>
                </c:pt>
                <c:pt idx="40">
                  <c:v>1037.6324991321783</c:v>
                </c:pt>
                <c:pt idx="41">
                  <c:v>1044.5050967415132</c:v>
                </c:pt>
                <c:pt idx="42">
                  <c:v>1045.8492772358954</c:v>
                </c:pt>
                <c:pt idx="43">
                  <c:v>1041.1795832787118</c:v>
                </c:pt>
                <c:pt idx="44">
                  <c:v>1040.9212821869228</c:v>
                </c:pt>
                <c:pt idx="45">
                  <c:v>1044.1058805103926</c:v>
                </c:pt>
                <c:pt idx="46">
                  <c:v>1039.3414279827671</c:v>
                </c:pt>
                <c:pt idx="47">
                  <c:v>1054.1518078516954</c:v>
                </c:pt>
                <c:pt idx="48">
                  <c:v>1049.5892188943531</c:v>
                </c:pt>
                <c:pt idx="49">
                  <c:v>1033.0654201998618</c:v>
                </c:pt>
                <c:pt idx="50">
                  <c:v>1035.4475723708861</c:v>
                </c:pt>
                <c:pt idx="51">
                  <c:v>1049.3806491967682</c:v>
                </c:pt>
                <c:pt idx="52">
                  <c:v>1051.7032567527856</c:v>
                </c:pt>
                <c:pt idx="53">
                  <c:v>1073.6551829792545</c:v>
                </c:pt>
                <c:pt idx="54">
                  <c:v>1068.9787033725472</c:v>
                </c:pt>
                <c:pt idx="55">
                  <c:v>1050.7809027797073</c:v>
                </c:pt>
                <c:pt idx="56">
                  <c:v>1064.4905114828919</c:v>
                </c:pt>
                <c:pt idx="57">
                  <c:v>1073.313514075177</c:v>
                </c:pt>
                <c:pt idx="58">
                  <c:v>1061.6308049301567</c:v>
                </c:pt>
                <c:pt idx="59">
                  <c:v>1042.5036890996721</c:v>
                </c:pt>
                <c:pt idx="60">
                  <c:v>1039.9009569585592</c:v>
                </c:pt>
                <c:pt idx="61">
                  <c:v>1041.7431838575301</c:v>
                </c:pt>
                <c:pt idx="62">
                  <c:v>1039.7078428410819</c:v>
                </c:pt>
                <c:pt idx="63">
                  <c:v>1052.0029248547394</c:v>
                </c:pt>
                <c:pt idx="64">
                  <c:v>1036.1133054946663</c:v>
                </c:pt>
                <c:pt idx="65">
                  <c:v>1049.5751212507942</c:v>
                </c:pt>
                <c:pt idx="66">
                  <c:v>1068.409312023814</c:v>
                </c:pt>
                <c:pt idx="67">
                  <c:v>1069.9421805140153</c:v>
                </c:pt>
                <c:pt idx="68">
                  <c:v>1063.2222981273894</c:v>
                </c:pt>
                <c:pt idx="69">
                  <c:v>1086.2942176788026</c:v>
                </c:pt>
                <c:pt idx="70">
                  <c:v>1083.6495453319351</c:v>
                </c:pt>
                <c:pt idx="71">
                  <c:v>1085.0208734368864</c:v>
                </c:pt>
                <c:pt idx="72">
                  <c:v>1083.4435357509221</c:v>
                </c:pt>
                <c:pt idx="73">
                  <c:v>1089.3820274271079</c:v>
                </c:pt>
                <c:pt idx="74">
                  <c:v>1079.3958740144321</c:v>
                </c:pt>
                <c:pt idx="75">
                  <c:v>1079.8579578072829</c:v>
                </c:pt>
                <c:pt idx="76">
                  <c:v>1071.6726161530735</c:v>
                </c:pt>
                <c:pt idx="77">
                  <c:v>1076.2992128549395</c:v>
                </c:pt>
                <c:pt idx="78">
                  <c:v>1074.4137831297962</c:v>
                </c:pt>
                <c:pt idx="79">
                  <c:v>1077.7966400523042</c:v>
                </c:pt>
                <c:pt idx="80">
                  <c:v>1074.3323323596139</c:v>
                </c:pt>
                <c:pt idx="81">
                  <c:v>1091.88469745525</c:v>
                </c:pt>
                <c:pt idx="82">
                  <c:v>1079.8261899701986</c:v>
                </c:pt>
                <c:pt idx="83">
                  <c:v>1085.8560016504991</c:v>
                </c:pt>
                <c:pt idx="84">
                  <c:v>1075.3030245798816</c:v>
                </c:pt>
                <c:pt idx="85">
                  <c:v>1097.7613585577228</c:v>
                </c:pt>
                <c:pt idx="86">
                  <c:v>1097.8413235451264</c:v>
                </c:pt>
                <c:pt idx="87">
                  <c:v>1071.2978010937618</c:v>
                </c:pt>
                <c:pt idx="88">
                  <c:v>1070.9686848578176</c:v>
                </c:pt>
                <c:pt idx="89">
                  <c:v>1081.4710413096984</c:v>
                </c:pt>
                <c:pt idx="90">
                  <c:v>1069.669452684117</c:v>
                </c:pt>
                <c:pt idx="91">
                  <c:v>1067.8476316385024</c:v>
                </c:pt>
                <c:pt idx="92">
                  <c:v>1067.5881905665817</c:v>
                </c:pt>
                <c:pt idx="93">
                  <c:v>1065.3190515415649</c:v>
                </c:pt>
                <c:pt idx="94">
                  <c:v>1084.7420404718157</c:v>
                </c:pt>
                <c:pt idx="95">
                  <c:v>1070.9415705323884</c:v>
                </c:pt>
                <c:pt idx="96">
                  <c:v>1079.6373752526613</c:v>
                </c:pt>
                <c:pt idx="97">
                  <c:v>1098.7176815266755</c:v>
                </c:pt>
                <c:pt idx="98">
                  <c:v>1099.6180751585823</c:v>
                </c:pt>
                <c:pt idx="99">
                  <c:v>1100.5223899533582</c:v>
                </c:pt>
                <c:pt idx="100">
                  <c:v>1077.0104168130565</c:v>
                </c:pt>
                <c:pt idx="101">
                  <c:v>1087.9788551914257</c:v>
                </c:pt>
                <c:pt idx="102">
                  <c:v>1089.6436364900037</c:v>
                </c:pt>
                <c:pt idx="103">
                  <c:v>1091.2919155272211</c:v>
                </c:pt>
                <c:pt idx="104">
                  <c:v>1072.4652833242458</c:v>
                </c:pt>
                <c:pt idx="105">
                  <c:v>1060.3311246718308</c:v>
                </c:pt>
                <c:pt idx="106">
                  <c:v>1042.1060289232785</c:v>
                </c:pt>
                <c:pt idx="107">
                  <c:v>1067.026011874857</c:v>
                </c:pt>
                <c:pt idx="108">
                  <c:v>1109.8213517720844</c:v>
                </c:pt>
                <c:pt idx="109">
                  <c:v>1129.4248523243934</c:v>
                </c:pt>
                <c:pt idx="110">
                  <c:v>1138.7895903614394</c:v>
                </c:pt>
                <c:pt idx="111">
                  <c:v>1157.5886519429228</c:v>
                </c:pt>
                <c:pt idx="112">
                  <c:v>1187.9217206861802</c:v>
                </c:pt>
                <c:pt idx="113">
                  <c:v>1203.3687131193872</c:v>
                </c:pt>
                <c:pt idx="114">
                  <c:v>1204.0101226096049</c:v>
                </c:pt>
                <c:pt idx="115">
                  <c:v>1159.3084019502737</c:v>
                </c:pt>
                <c:pt idx="116">
                  <c:v>1141.5682558894694</c:v>
                </c:pt>
                <c:pt idx="117">
                  <c:v>1135.7825478529051</c:v>
                </c:pt>
                <c:pt idx="118">
                  <c:v>1132.0705629318975</c:v>
                </c:pt>
                <c:pt idx="119">
                  <c:v>1125.1340379170313</c:v>
                </c:pt>
                <c:pt idx="120">
                  <c:v>1114.9184266218456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02-4FB5-9D63-43083129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1700"/>
          <c:min val="1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(Incl. Monthly Rens, Annualised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NWP!$B$4</c:f>
              <c:strCache>
                <c:ptCount val="1"/>
                <c:pt idx="0">
                  <c:v>NWP (Boom)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NWP!$B$5:$B$125</c:f>
              <c:numCache>
                <c:formatCode>#,##0</c:formatCode>
                <c:ptCount val="121"/>
                <c:pt idx="0">
                  <c:v>146147.37214266998</c:v>
                </c:pt>
                <c:pt idx="1">
                  <c:v>188988.20571401998</c:v>
                </c:pt>
                <c:pt idx="2">
                  <c:v>148805.66142843998</c:v>
                </c:pt>
                <c:pt idx="3">
                  <c:v>101090.44821437</c:v>
                </c:pt>
                <c:pt idx="4">
                  <c:v>124411.41821441001</c:v>
                </c:pt>
                <c:pt idx="5">
                  <c:v>126954.99535682997</c:v>
                </c:pt>
                <c:pt idx="6">
                  <c:v>123429.85392856998</c:v>
                </c:pt>
                <c:pt idx="7">
                  <c:v>160663.68428574994</c:v>
                </c:pt>
                <c:pt idx="8">
                  <c:v>205469.55392858002</c:v>
                </c:pt>
                <c:pt idx="9">
                  <c:v>145318.92321436998</c:v>
                </c:pt>
                <c:pt idx="10">
                  <c:v>113920.09142839002</c:v>
                </c:pt>
                <c:pt idx="11">
                  <c:v>195094.39392821997</c:v>
                </c:pt>
                <c:pt idx="12">
                  <c:v>158486.47142851999</c:v>
                </c:pt>
                <c:pt idx="13">
                  <c:v>189487.92285726001</c:v>
                </c:pt>
                <c:pt idx="14">
                  <c:v>274421.81857132999</c:v>
                </c:pt>
                <c:pt idx="15">
                  <c:v>170058.95071419998</c:v>
                </c:pt>
                <c:pt idx="16">
                  <c:v>148619.24999995003</c:v>
                </c:pt>
                <c:pt idx="17">
                  <c:v>140455.31892868</c:v>
                </c:pt>
                <c:pt idx="18">
                  <c:v>151917.2785712</c:v>
                </c:pt>
                <c:pt idx="19">
                  <c:v>148524.44892870999</c:v>
                </c:pt>
                <c:pt idx="20">
                  <c:v>133485.23178590002</c:v>
                </c:pt>
                <c:pt idx="21">
                  <c:v>122428.87499989</c:v>
                </c:pt>
                <c:pt idx="22">
                  <c:v>160883.32321419002</c:v>
                </c:pt>
                <c:pt idx="23">
                  <c:v>179137.06892872995</c:v>
                </c:pt>
                <c:pt idx="24">
                  <c:v>97712.679999930013</c:v>
                </c:pt>
                <c:pt idx="25">
                  <c:v>153877.26000008997</c:v>
                </c:pt>
                <c:pt idx="26">
                  <c:v>129952.20178537002</c:v>
                </c:pt>
                <c:pt idx="27">
                  <c:v>128082.39821449999</c:v>
                </c:pt>
                <c:pt idx="28">
                  <c:v>154536.94428562</c:v>
                </c:pt>
                <c:pt idx="29">
                  <c:v>161059.88678562999</c:v>
                </c:pt>
                <c:pt idx="30">
                  <c:v>124845.10571412</c:v>
                </c:pt>
                <c:pt idx="31">
                  <c:v>101491.92642896999</c:v>
                </c:pt>
                <c:pt idx="32">
                  <c:v>132145.33250011</c:v>
                </c:pt>
                <c:pt idx="33">
                  <c:v>138520.30535730999</c:v>
                </c:pt>
                <c:pt idx="34">
                  <c:v>122942.16464261001</c:v>
                </c:pt>
                <c:pt idx="35">
                  <c:v>149423.04214263998</c:v>
                </c:pt>
                <c:pt idx="36">
                  <c:v>183736.06071420002</c:v>
                </c:pt>
                <c:pt idx="37">
                  <c:v>146303.2200001</c:v>
                </c:pt>
                <c:pt idx="38">
                  <c:v>136662.86107156001</c:v>
                </c:pt>
                <c:pt idx="39">
                  <c:v>132090.57178600997</c:v>
                </c:pt>
                <c:pt idx="40">
                  <c:v>127052.82250021996</c:v>
                </c:pt>
                <c:pt idx="41">
                  <c:v>154319.04964267998</c:v>
                </c:pt>
                <c:pt idx="42">
                  <c:v>119280.63392873999</c:v>
                </c:pt>
                <c:pt idx="43">
                  <c:v>210552.10571384002</c:v>
                </c:pt>
                <c:pt idx="44">
                  <c:v>141070.87214302996</c:v>
                </c:pt>
                <c:pt idx="45">
                  <c:v>199494.75321459002</c:v>
                </c:pt>
                <c:pt idx="46">
                  <c:v>148604.71892844999</c:v>
                </c:pt>
                <c:pt idx="47">
                  <c:v>114509.66892875999</c:v>
                </c:pt>
                <c:pt idx="48">
                  <c:v>128064.19857112999</c:v>
                </c:pt>
                <c:pt idx="49">
                  <c:v>131786.67964295999</c:v>
                </c:pt>
                <c:pt idx="50">
                  <c:v>145086.35071459998</c:v>
                </c:pt>
                <c:pt idx="51">
                  <c:v>159245.29142867003</c:v>
                </c:pt>
                <c:pt idx="52">
                  <c:v>89471.625000139989</c:v>
                </c:pt>
                <c:pt idx="53">
                  <c:v>138416.81428597998</c:v>
                </c:pt>
                <c:pt idx="54">
                  <c:v>156469.30964314</c:v>
                </c:pt>
                <c:pt idx="55">
                  <c:v>108363.38178572</c:v>
                </c:pt>
                <c:pt idx="56">
                  <c:v>136284.67714297</c:v>
                </c:pt>
                <c:pt idx="57">
                  <c:v>153278.06142848</c:v>
                </c:pt>
                <c:pt idx="58">
                  <c:v>119081.61892871998</c:v>
                </c:pt>
                <c:pt idx="59">
                  <c:v>92945.467143069996</c:v>
                </c:pt>
                <c:pt idx="60">
                  <c:v>132841.02571405002</c:v>
                </c:pt>
                <c:pt idx="61">
                  <c:v>117931.5660717</c:v>
                </c:pt>
                <c:pt idx="62">
                  <c:v>116305.26464312999</c:v>
                </c:pt>
                <c:pt idx="63">
                  <c:v>126560.92000024</c:v>
                </c:pt>
                <c:pt idx="64">
                  <c:v>132276.09107140999</c:v>
                </c:pt>
                <c:pt idx="65">
                  <c:v>132376.89607131001</c:v>
                </c:pt>
                <c:pt idx="66">
                  <c:v>91271.756428620007</c:v>
                </c:pt>
                <c:pt idx="67">
                  <c:v>136376.65035722</c:v>
                </c:pt>
                <c:pt idx="68">
                  <c:v>120180.59392860001</c:v>
                </c:pt>
                <c:pt idx="69">
                  <c:v>147098.53000022002</c:v>
                </c:pt>
                <c:pt idx="70">
                  <c:v>132454.74428539001</c:v>
                </c:pt>
                <c:pt idx="71">
                  <c:v>160820.90428585</c:v>
                </c:pt>
                <c:pt idx="72">
                  <c:v>123410.65464275</c:v>
                </c:pt>
                <c:pt idx="73">
                  <c:v>109555.22535713</c:v>
                </c:pt>
                <c:pt idx="74">
                  <c:v>189883.37392889993</c:v>
                </c:pt>
                <c:pt idx="75">
                  <c:v>237958.28142851003</c:v>
                </c:pt>
                <c:pt idx="76">
                  <c:v>117353.90535726002</c:v>
                </c:pt>
                <c:pt idx="77">
                  <c:v>126918.43142857002</c:v>
                </c:pt>
                <c:pt idx="78">
                  <c:v>148427.58964262003</c:v>
                </c:pt>
                <c:pt idx="79">
                  <c:v>158435.76285728</c:v>
                </c:pt>
                <c:pt idx="80">
                  <c:v>110019.81999988</c:v>
                </c:pt>
                <c:pt idx="81">
                  <c:v>156986.34107149002</c:v>
                </c:pt>
                <c:pt idx="82">
                  <c:v>125332.48964294</c:v>
                </c:pt>
                <c:pt idx="83">
                  <c:v>109933.54321451999</c:v>
                </c:pt>
                <c:pt idx="84">
                  <c:v>133067.94071422998</c:v>
                </c:pt>
                <c:pt idx="85">
                  <c:v>163678.39392884003</c:v>
                </c:pt>
                <c:pt idx="86">
                  <c:v>108281.39392851002</c:v>
                </c:pt>
                <c:pt idx="87">
                  <c:v>75813.570000020001</c:v>
                </c:pt>
                <c:pt idx="88">
                  <c:v>147187.12714283998</c:v>
                </c:pt>
                <c:pt idx="89">
                  <c:v>129676.39428580001</c:v>
                </c:pt>
                <c:pt idx="90">
                  <c:v>97627.26178565</c:v>
                </c:pt>
                <c:pt idx="91">
                  <c:v>93786.262499930002</c:v>
                </c:pt>
                <c:pt idx="92">
                  <c:v>143150.60285748</c:v>
                </c:pt>
                <c:pt idx="93">
                  <c:v>94639.781428499991</c:v>
                </c:pt>
                <c:pt idx="94">
                  <c:v>73892.970714320007</c:v>
                </c:pt>
                <c:pt idx="95">
                  <c:v>104702.81642856001</c:v>
                </c:pt>
                <c:pt idx="96">
                  <c:v>127381.34214278999</c:v>
                </c:pt>
                <c:pt idx="97">
                  <c:v>110414.09892867004</c:v>
                </c:pt>
                <c:pt idx="98">
                  <c:v>127946.04357124001</c:v>
                </c:pt>
                <c:pt idx="99">
                  <c:v>167892.83714268001</c:v>
                </c:pt>
                <c:pt idx="100">
                  <c:v>106741.58321411</c:v>
                </c:pt>
                <c:pt idx="101">
                  <c:v>81861.197142949983</c:v>
                </c:pt>
                <c:pt idx="102">
                  <c:v>133375.38142860998</c:v>
                </c:pt>
                <c:pt idx="103">
                  <c:v>105414.02928572</c:v>
                </c:pt>
                <c:pt idx="104">
                  <c:v>100853.42821444999</c:v>
                </c:pt>
                <c:pt idx="105">
                  <c:v>119949.85249964998</c:v>
                </c:pt>
                <c:pt idx="106">
                  <c:v>222977.74785728005</c:v>
                </c:pt>
                <c:pt idx="107">
                  <c:v>101036.53928562001</c:v>
                </c:pt>
                <c:pt idx="108">
                  <c:v>102792.25357143997</c:v>
                </c:pt>
                <c:pt idx="109">
                  <c:v>132586.31357134</c:v>
                </c:pt>
                <c:pt idx="110">
                  <c:v>95174.589285260008</c:v>
                </c:pt>
                <c:pt idx="111">
                  <c:v>83946.67107163</c:v>
                </c:pt>
                <c:pt idx="112">
                  <c:v>93272.552857090021</c:v>
                </c:pt>
                <c:pt idx="113">
                  <c:v>132142.20392855001</c:v>
                </c:pt>
                <c:pt idx="114">
                  <c:v>104788.30535733001</c:v>
                </c:pt>
                <c:pt idx="115">
                  <c:v>94107.681428600015</c:v>
                </c:pt>
                <c:pt idx="116">
                  <c:v>132718.75142862002</c:v>
                </c:pt>
                <c:pt idx="117">
                  <c:v>119133.62285736001</c:v>
                </c:pt>
                <c:pt idx="118">
                  <c:v>103411.8357142</c:v>
                </c:pt>
                <c:pt idx="119">
                  <c:v>119779.64857112002</c:v>
                </c:pt>
                <c:pt idx="120">
                  <c:v>152976.82857121999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6-4BCA-95A8-9DD3CDB80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NWP!$C$4</c:f>
              <c:strCache>
                <c:ptCount val="1"/>
                <c:pt idx="0">
                  <c:v>NWP - 7 Day Average (Boom)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NWP!$C$5:$C$125</c:f>
              <c:numCache>
                <c:formatCode>#,##0</c:formatCode>
                <c:ptCount val="121"/>
                <c:pt idx="6">
                  <c:v>137118.27928561569</c:v>
                </c:pt>
                <c:pt idx="7">
                  <c:v>139192.03816319854</c:v>
                </c:pt>
                <c:pt idx="8">
                  <c:v>141546.51647956428</c:v>
                </c:pt>
                <c:pt idx="9">
                  <c:v>141048.41102041141</c:v>
                </c:pt>
                <c:pt idx="10">
                  <c:v>142881.21719384284</c:v>
                </c:pt>
                <c:pt idx="11">
                  <c:v>152978.78515295856</c:v>
                </c:pt>
                <c:pt idx="12">
                  <c:v>157483.28173462857</c:v>
                </c:pt>
                <c:pt idx="13">
                  <c:v>166920.14872444145</c:v>
                </c:pt>
                <c:pt idx="14">
                  <c:v>183171.31076523854</c:v>
                </c:pt>
                <c:pt idx="15">
                  <c:v>178112.65316318427</c:v>
                </c:pt>
                <c:pt idx="16">
                  <c:v>178584.12841826715</c:v>
                </c:pt>
                <c:pt idx="17">
                  <c:v>182374.87520402283</c:v>
                </c:pt>
                <c:pt idx="18">
                  <c:v>176206.71586730573</c:v>
                </c:pt>
                <c:pt idx="19">
                  <c:v>174783.5697959043</c:v>
                </c:pt>
                <c:pt idx="20">
                  <c:v>166783.18535713857</c:v>
                </c:pt>
                <c:pt idx="21">
                  <c:v>145069.90770407571</c:v>
                </c:pt>
                <c:pt idx="22">
                  <c:v>143759.10377550285</c:v>
                </c:pt>
                <c:pt idx="23">
                  <c:v>148118.79219390001</c:v>
                </c:pt>
                <c:pt idx="24">
                  <c:v>142012.70091836428</c:v>
                </c:pt>
                <c:pt idx="25">
                  <c:v>142292.69826534856</c:v>
                </c:pt>
                <c:pt idx="26">
                  <c:v>139639.52010201427</c:v>
                </c:pt>
                <c:pt idx="27">
                  <c:v>138867.68673467141</c:v>
                </c:pt>
                <c:pt idx="28">
                  <c:v>143454.55377549</c:v>
                </c:pt>
                <c:pt idx="29">
                  <c:v>143479.77714283855</c:v>
                </c:pt>
                <c:pt idx="30">
                  <c:v>135723.78239789428</c:v>
                </c:pt>
                <c:pt idx="31">
                  <c:v>136263.6747449</c:v>
                </c:pt>
                <c:pt idx="32">
                  <c:v>133159.11367347426</c:v>
                </c:pt>
                <c:pt idx="33">
                  <c:v>134383.12846946571</c:v>
                </c:pt>
                <c:pt idx="34">
                  <c:v>133648.80938776713</c:v>
                </c:pt>
                <c:pt idx="35">
                  <c:v>132918.25193877</c:v>
                </c:pt>
                <c:pt idx="36">
                  <c:v>136157.70535713714</c:v>
                </c:pt>
                <c:pt idx="37">
                  <c:v>139223.15025513427</c:v>
                </c:pt>
                <c:pt idx="38">
                  <c:v>144247.56948978998</c:v>
                </c:pt>
                <c:pt idx="39">
                  <c:v>144239.74653063287</c:v>
                </c:pt>
                <c:pt idx="40">
                  <c:v>142601.53469390571</c:v>
                </c:pt>
                <c:pt idx="41">
                  <c:v>147083.94683677281</c:v>
                </c:pt>
                <c:pt idx="42">
                  <c:v>142777.88852050141</c:v>
                </c:pt>
                <c:pt idx="43">
                  <c:v>146608.75209187853</c:v>
                </c:pt>
                <c:pt idx="44">
                  <c:v>145861.27382658285</c:v>
                </c:pt>
                <c:pt idx="45">
                  <c:v>154837.25841844428</c:v>
                </c:pt>
                <c:pt idx="46">
                  <c:v>157196.42229593568</c:v>
                </c:pt>
                <c:pt idx="47">
                  <c:v>155404.54321429858</c:v>
                </c:pt>
                <c:pt idx="48">
                  <c:v>151653.85020407714</c:v>
                </c:pt>
                <c:pt idx="49">
                  <c:v>153440.42816325143</c:v>
                </c:pt>
                <c:pt idx="50">
                  <c:v>144088.17744907428</c:v>
                </c:pt>
                <c:pt idx="51">
                  <c:v>146684.52306130857</c:v>
                </c:pt>
                <c:pt idx="52">
                  <c:v>130966.93331638713</c:v>
                </c:pt>
                <c:pt idx="53">
                  <c:v>129511.51836746284</c:v>
                </c:pt>
                <c:pt idx="54">
                  <c:v>135505.75275523143</c:v>
                </c:pt>
                <c:pt idx="55">
                  <c:v>132691.35035731568</c:v>
                </c:pt>
                <c:pt idx="56">
                  <c:v>133333.92142874573</c:v>
                </c:pt>
                <c:pt idx="57">
                  <c:v>134504.16581644287</c:v>
                </c:pt>
                <c:pt idx="58">
                  <c:v>128766.49831645</c:v>
                </c:pt>
                <c:pt idx="59">
                  <c:v>129262.76147972571</c:v>
                </c:pt>
                <c:pt idx="60">
                  <c:v>128466.22025516428</c:v>
                </c:pt>
                <c:pt idx="61">
                  <c:v>122960.82831638714</c:v>
                </c:pt>
                <c:pt idx="62">
                  <c:v>124095.38301030286</c:v>
                </c:pt>
                <c:pt idx="63">
                  <c:v>122706.2748470557</c:v>
                </c:pt>
                <c:pt idx="64">
                  <c:v>119705.99336747428</c:v>
                </c:pt>
                <c:pt idx="65">
                  <c:v>121605.31867355858</c:v>
                </c:pt>
                <c:pt idx="66">
                  <c:v>121366.21714292285</c:v>
                </c:pt>
                <c:pt idx="67">
                  <c:v>121871.30637766141</c:v>
                </c:pt>
                <c:pt idx="68">
                  <c:v>122192.59607150427</c:v>
                </c:pt>
                <c:pt idx="69">
                  <c:v>126591.63397966001</c:v>
                </c:pt>
                <c:pt idx="70">
                  <c:v>127433.60887753859</c:v>
                </c:pt>
                <c:pt idx="71">
                  <c:v>131511.43933674428</c:v>
                </c:pt>
                <c:pt idx="72">
                  <c:v>130230.54770409288</c:v>
                </c:pt>
                <c:pt idx="73">
                  <c:v>132842.47183673715</c:v>
                </c:pt>
                <c:pt idx="74">
                  <c:v>140486.28948983428</c:v>
                </c:pt>
                <c:pt idx="75">
                  <c:v>157311.67341839286</c:v>
                </c:pt>
                <c:pt idx="76">
                  <c:v>153062.44132654142</c:v>
                </c:pt>
                <c:pt idx="77">
                  <c:v>152271.53948985288</c:v>
                </c:pt>
                <c:pt idx="78">
                  <c:v>150501.06596939143</c:v>
                </c:pt>
                <c:pt idx="79">
                  <c:v>155504.65285718144</c:v>
                </c:pt>
                <c:pt idx="80">
                  <c:v>155571.02352043145</c:v>
                </c:pt>
                <c:pt idx="81">
                  <c:v>150871.44739794431</c:v>
                </c:pt>
                <c:pt idx="82">
                  <c:v>134782.04857143431</c:v>
                </c:pt>
                <c:pt idx="83">
                  <c:v>133721.99683675714</c:v>
                </c:pt>
                <c:pt idx="84">
                  <c:v>134600.49816327999</c:v>
                </c:pt>
                <c:pt idx="85">
                  <c:v>136779.18448988287</c:v>
                </c:pt>
                <c:pt idx="86">
                  <c:v>129614.27464291571</c:v>
                </c:pt>
                <c:pt idx="87">
                  <c:v>124727.66750007858</c:v>
                </c:pt>
                <c:pt idx="88">
                  <c:v>123327.7797959857</c:v>
                </c:pt>
                <c:pt idx="89">
                  <c:v>123948.33760210857</c:v>
                </c:pt>
                <c:pt idx="90">
                  <c:v>122190.29739798429</c:v>
                </c:pt>
                <c:pt idx="91">
                  <c:v>116578.62908165573</c:v>
                </c:pt>
                <c:pt idx="92">
                  <c:v>113646.08750003287</c:v>
                </c:pt>
                <c:pt idx="93">
                  <c:v>111697.28571431713</c:v>
                </c:pt>
                <c:pt idx="94">
                  <c:v>111422.91438778855</c:v>
                </c:pt>
                <c:pt idx="95">
                  <c:v>105353.72714289141</c:v>
                </c:pt>
                <c:pt idx="96">
                  <c:v>105025.86255103284</c:v>
                </c:pt>
                <c:pt idx="97">
                  <c:v>106852.55357146429</c:v>
                </c:pt>
                <c:pt idx="98">
                  <c:v>111732.52229593716</c:v>
                </c:pt>
                <c:pt idx="99">
                  <c:v>115267.12719382286</c:v>
                </c:pt>
                <c:pt idx="100">
                  <c:v>116995.95602033859</c:v>
                </c:pt>
                <c:pt idx="101">
                  <c:v>118134.27408157142</c:v>
                </c:pt>
                <c:pt idx="102">
                  <c:v>122230.3547958643</c:v>
                </c:pt>
                <c:pt idx="103">
                  <c:v>119092.16724485428</c:v>
                </c:pt>
                <c:pt idx="104">
                  <c:v>117726.35714282285</c:v>
                </c:pt>
                <c:pt idx="105">
                  <c:v>116584.04413259569</c:v>
                </c:pt>
                <c:pt idx="106">
                  <c:v>124453.31709182428</c:v>
                </c:pt>
                <c:pt idx="107">
                  <c:v>123638.31081632571</c:v>
                </c:pt>
                <c:pt idx="108">
                  <c:v>126628.46173468142</c:v>
                </c:pt>
                <c:pt idx="109">
                  <c:v>126515.73775507144</c:v>
                </c:pt>
                <c:pt idx="110">
                  <c:v>125052.96061214858</c:v>
                </c:pt>
                <c:pt idx="111">
                  <c:v>122637.70959174573</c:v>
                </c:pt>
                <c:pt idx="112">
                  <c:v>118826.66678566571</c:v>
                </c:pt>
                <c:pt idx="113">
                  <c:v>105850.16051013286</c:v>
                </c:pt>
                <c:pt idx="114">
                  <c:v>106386.12709180571</c:v>
                </c:pt>
                <c:pt idx="115">
                  <c:v>105145.47392854285</c:v>
                </c:pt>
                <c:pt idx="116">
                  <c:v>105164.39362244002</c:v>
                </c:pt>
                <c:pt idx="117">
                  <c:v>108587.11270416858</c:v>
                </c:pt>
                <c:pt idx="118">
                  <c:v>111367.85051025003</c:v>
                </c:pt>
                <c:pt idx="119">
                  <c:v>115154.57846939715</c:v>
                </c:pt>
                <c:pt idx="120">
                  <c:v>118130.95341835001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16-4BCA-95A8-9DD3CDB80FBB}"/>
            </c:ext>
          </c:extLst>
        </c:ser>
        <c:ser>
          <c:idx val="4"/>
          <c:order val="4"/>
          <c:tx>
            <c:strRef>
              <c:f>NWP!$F$4</c:f>
              <c:strCache>
                <c:ptCount val="1"/>
                <c:pt idx="0">
                  <c:v>Plan (Boom)</c:v>
                </c:pt>
              </c:strCache>
            </c:strRef>
          </c:tx>
          <c:spPr>
            <a:ln w="28575">
              <a:solidFill>
                <a:srgbClr val="009900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NWP!$F$5:$F$125</c:f>
              <c:numCache>
                <c:formatCode>#,##0</c:formatCode>
                <c:ptCount val="121"/>
                <c:pt idx="0">
                  <c:v>143168.45166355453</c:v>
                </c:pt>
                <c:pt idx="1">
                  <c:v>143168.45166355453</c:v>
                </c:pt>
                <c:pt idx="2">
                  <c:v>143168.45166355453</c:v>
                </c:pt>
                <c:pt idx="3">
                  <c:v>143168.45166355453</c:v>
                </c:pt>
                <c:pt idx="4">
                  <c:v>143168.45166355453</c:v>
                </c:pt>
                <c:pt idx="5">
                  <c:v>143168.45166355453</c:v>
                </c:pt>
                <c:pt idx="6">
                  <c:v>143168.45166355453</c:v>
                </c:pt>
                <c:pt idx="7">
                  <c:v>143168.45166355453</c:v>
                </c:pt>
                <c:pt idx="8">
                  <c:v>143168.45166355453</c:v>
                </c:pt>
                <c:pt idx="9">
                  <c:v>143168.45166355453</c:v>
                </c:pt>
                <c:pt idx="10">
                  <c:v>143168.45166355453</c:v>
                </c:pt>
                <c:pt idx="11">
                  <c:v>143168.45166355453</c:v>
                </c:pt>
                <c:pt idx="12">
                  <c:v>143168.45166355453</c:v>
                </c:pt>
                <c:pt idx="13">
                  <c:v>143168.45166355453</c:v>
                </c:pt>
                <c:pt idx="14">
                  <c:v>144002.19072668548</c:v>
                </c:pt>
                <c:pt idx="15">
                  <c:v>144002.19072668548</c:v>
                </c:pt>
                <c:pt idx="16">
                  <c:v>144002.19072668548</c:v>
                </c:pt>
                <c:pt idx="17">
                  <c:v>144002.19072668548</c:v>
                </c:pt>
                <c:pt idx="18">
                  <c:v>144002.19072668548</c:v>
                </c:pt>
                <c:pt idx="19">
                  <c:v>144002.19072668548</c:v>
                </c:pt>
                <c:pt idx="20">
                  <c:v>144002.19072668548</c:v>
                </c:pt>
                <c:pt idx="21">
                  <c:v>144002.19072668548</c:v>
                </c:pt>
                <c:pt idx="22">
                  <c:v>144002.19072668548</c:v>
                </c:pt>
                <c:pt idx="23">
                  <c:v>144002.19072668548</c:v>
                </c:pt>
                <c:pt idx="24">
                  <c:v>144002.19072668548</c:v>
                </c:pt>
                <c:pt idx="25">
                  <c:v>144002.19072668548</c:v>
                </c:pt>
                <c:pt idx="26">
                  <c:v>144002.19072668548</c:v>
                </c:pt>
                <c:pt idx="27">
                  <c:v>144002.19072668548</c:v>
                </c:pt>
                <c:pt idx="28">
                  <c:v>144002.19072668548</c:v>
                </c:pt>
                <c:pt idx="29">
                  <c:v>144002.19072668548</c:v>
                </c:pt>
                <c:pt idx="30">
                  <c:v>144002.19072668548</c:v>
                </c:pt>
                <c:pt idx="31">
                  <c:v>144002.19072668548</c:v>
                </c:pt>
                <c:pt idx="32">
                  <c:v>144002.19072668548</c:v>
                </c:pt>
                <c:pt idx="33">
                  <c:v>144002.19072668548</c:v>
                </c:pt>
                <c:pt idx="34">
                  <c:v>144002.19072668548</c:v>
                </c:pt>
                <c:pt idx="35">
                  <c:v>144002.19072668548</c:v>
                </c:pt>
                <c:pt idx="36">
                  <c:v>144002.19072668548</c:v>
                </c:pt>
                <c:pt idx="37">
                  <c:v>144002.19072668548</c:v>
                </c:pt>
                <c:pt idx="38">
                  <c:v>144002.19072668548</c:v>
                </c:pt>
                <c:pt idx="39">
                  <c:v>144002.19072668548</c:v>
                </c:pt>
                <c:pt idx="40">
                  <c:v>144002.19072668548</c:v>
                </c:pt>
                <c:pt idx="41">
                  <c:v>144002.19072668548</c:v>
                </c:pt>
                <c:pt idx="42">
                  <c:v>144002.19072668548</c:v>
                </c:pt>
                <c:pt idx="43">
                  <c:v>144002.19072668548</c:v>
                </c:pt>
                <c:pt idx="44">
                  <c:v>144002.19072668548</c:v>
                </c:pt>
                <c:pt idx="45">
                  <c:v>146940.67594120422</c:v>
                </c:pt>
                <c:pt idx="46">
                  <c:v>146940.67594120422</c:v>
                </c:pt>
                <c:pt idx="47">
                  <c:v>146940.67594120422</c:v>
                </c:pt>
                <c:pt idx="48">
                  <c:v>146940.67594120422</c:v>
                </c:pt>
                <c:pt idx="49">
                  <c:v>146940.67594120422</c:v>
                </c:pt>
                <c:pt idx="50">
                  <c:v>146940.67594120422</c:v>
                </c:pt>
                <c:pt idx="51">
                  <c:v>146940.67594120422</c:v>
                </c:pt>
                <c:pt idx="52">
                  <c:v>146940.67594120422</c:v>
                </c:pt>
                <c:pt idx="53">
                  <c:v>146940.67594120422</c:v>
                </c:pt>
                <c:pt idx="54">
                  <c:v>146940.67594120422</c:v>
                </c:pt>
                <c:pt idx="55">
                  <c:v>146940.67594120422</c:v>
                </c:pt>
                <c:pt idx="56">
                  <c:v>146940.67594120422</c:v>
                </c:pt>
                <c:pt idx="57">
                  <c:v>146940.67594120422</c:v>
                </c:pt>
                <c:pt idx="58">
                  <c:v>146940.67594120422</c:v>
                </c:pt>
                <c:pt idx="59">
                  <c:v>146940.67594120422</c:v>
                </c:pt>
                <c:pt idx="60">
                  <c:v>146940.67594120422</c:v>
                </c:pt>
                <c:pt idx="61">
                  <c:v>146940.67594120422</c:v>
                </c:pt>
                <c:pt idx="62">
                  <c:v>146940.67594120422</c:v>
                </c:pt>
                <c:pt idx="63">
                  <c:v>146940.67594120422</c:v>
                </c:pt>
                <c:pt idx="64">
                  <c:v>146940.67594120422</c:v>
                </c:pt>
                <c:pt idx="65">
                  <c:v>146940.67594120422</c:v>
                </c:pt>
                <c:pt idx="66">
                  <c:v>146940.67594120422</c:v>
                </c:pt>
                <c:pt idx="67">
                  <c:v>146940.67594120422</c:v>
                </c:pt>
                <c:pt idx="68">
                  <c:v>146940.67594120422</c:v>
                </c:pt>
                <c:pt idx="69">
                  <c:v>146940.67594120422</c:v>
                </c:pt>
                <c:pt idx="70">
                  <c:v>146940.67594120422</c:v>
                </c:pt>
                <c:pt idx="71">
                  <c:v>146940.67594120422</c:v>
                </c:pt>
                <c:pt idx="72">
                  <c:v>146940.67594120422</c:v>
                </c:pt>
                <c:pt idx="73">
                  <c:v>146940.67594120422</c:v>
                </c:pt>
                <c:pt idx="74">
                  <c:v>146940.67594120422</c:v>
                </c:pt>
                <c:pt idx="75">
                  <c:v>151027.14087178677</c:v>
                </c:pt>
                <c:pt idx="76">
                  <c:v>151027.14087178677</c:v>
                </c:pt>
                <c:pt idx="77">
                  <c:v>151027.14087178677</c:v>
                </c:pt>
                <c:pt idx="78">
                  <c:v>151027.14087178677</c:v>
                </c:pt>
                <c:pt idx="79">
                  <c:v>151027.14087178677</c:v>
                </c:pt>
                <c:pt idx="80">
                  <c:v>151027.14087178677</c:v>
                </c:pt>
                <c:pt idx="81">
                  <c:v>151027.14087178677</c:v>
                </c:pt>
                <c:pt idx="82">
                  <c:v>151027.14087178677</c:v>
                </c:pt>
                <c:pt idx="83">
                  <c:v>151027.14087178677</c:v>
                </c:pt>
                <c:pt idx="84">
                  <c:v>151027.14087178677</c:v>
                </c:pt>
                <c:pt idx="85">
                  <c:v>151027.14087178677</c:v>
                </c:pt>
                <c:pt idx="86">
                  <c:v>151027.14087178677</c:v>
                </c:pt>
                <c:pt idx="87">
                  <c:v>151027.14087178677</c:v>
                </c:pt>
                <c:pt idx="88">
                  <c:v>151027.14087178677</c:v>
                </c:pt>
                <c:pt idx="89">
                  <c:v>151027.14087178677</c:v>
                </c:pt>
                <c:pt idx="90">
                  <c:v>151027.14087178677</c:v>
                </c:pt>
                <c:pt idx="91">
                  <c:v>151027.14087178677</c:v>
                </c:pt>
                <c:pt idx="92">
                  <c:v>151027.14087178677</c:v>
                </c:pt>
                <c:pt idx="93">
                  <c:v>151027.14087178677</c:v>
                </c:pt>
                <c:pt idx="94">
                  <c:v>151027.14087178677</c:v>
                </c:pt>
                <c:pt idx="95">
                  <c:v>151027.14087178677</c:v>
                </c:pt>
                <c:pt idx="96">
                  <c:v>151027.14087178677</c:v>
                </c:pt>
                <c:pt idx="97">
                  <c:v>151027.14087178677</c:v>
                </c:pt>
                <c:pt idx="98">
                  <c:v>151027.14087178677</c:v>
                </c:pt>
                <c:pt idx="99">
                  <c:v>151027.14087178677</c:v>
                </c:pt>
                <c:pt idx="100">
                  <c:v>151027.14087178677</c:v>
                </c:pt>
                <c:pt idx="101">
                  <c:v>151027.14087178677</c:v>
                </c:pt>
                <c:pt idx="102">
                  <c:v>151027.14087178677</c:v>
                </c:pt>
                <c:pt idx="103">
                  <c:v>151027.14087178677</c:v>
                </c:pt>
                <c:pt idx="104">
                  <c:v>151027.14087178677</c:v>
                </c:pt>
                <c:pt idx="105">
                  <c:v>151027.14087178677</c:v>
                </c:pt>
                <c:pt idx="106">
                  <c:v>155917.86923125098</c:v>
                </c:pt>
                <c:pt idx="107">
                  <c:v>155917.86923125098</c:v>
                </c:pt>
                <c:pt idx="108">
                  <c:v>155917.86923125098</c:v>
                </c:pt>
                <c:pt idx="109">
                  <c:v>155917.86923125098</c:v>
                </c:pt>
                <c:pt idx="110">
                  <c:v>155917.86923125098</c:v>
                </c:pt>
                <c:pt idx="111">
                  <c:v>155917.86923125098</c:v>
                </c:pt>
                <c:pt idx="112">
                  <c:v>155917.86923125098</c:v>
                </c:pt>
                <c:pt idx="113">
                  <c:v>155917.86923125098</c:v>
                </c:pt>
                <c:pt idx="114">
                  <c:v>155917.86923125098</c:v>
                </c:pt>
                <c:pt idx="115">
                  <c:v>155917.86923125098</c:v>
                </c:pt>
                <c:pt idx="116">
                  <c:v>155917.86923125098</c:v>
                </c:pt>
                <c:pt idx="117">
                  <c:v>155917.86923125098</c:v>
                </c:pt>
                <c:pt idx="118">
                  <c:v>155917.86923125098</c:v>
                </c:pt>
                <c:pt idx="119">
                  <c:v>155917.86923125098</c:v>
                </c:pt>
                <c:pt idx="120">
                  <c:v>155917.86923125098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16-4BCA-95A8-9DD3CDB80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NWP!$D$4</c:f>
              <c:strCache>
                <c:ptCount val="1"/>
                <c:pt idx="0">
                  <c:v>Average NWP (Boom)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NWP!$D$5:$D$125</c:f>
              <c:numCache>
                <c:formatCode>#,##0</c:formatCode>
                <c:ptCount val="121"/>
                <c:pt idx="0">
                  <c:v>1085.5472289501233</c:v>
                </c:pt>
                <c:pt idx="1">
                  <c:v>1089.1230119319537</c:v>
                </c:pt>
                <c:pt idx="2">
                  <c:v>1089.1567020912901</c:v>
                </c:pt>
                <c:pt idx="3">
                  <c:v>897.06344445277102</c:v>
                </c:pt>
                <c:pt idx="4">
                  <c:v>1031.0182464583627</c:v>
                </c:pt>
                <c:pt idx="5">
                  <c:v>986.85095203956689</c:v>
                </c:pt>
                <c:pt idx="6">
                  <c:v>990.15157544374404</c:v>
                </c:pt>
                <c:pt idx="7">
                  <c:v>1066.9209803268989</c:v>
                </c:pt>
                <c:pt idx="8">
                  <c:v>1067.533837924492</c:v>
                </c:pt>
                <c:pt idx="9">
                  <c:v>1048.3320217366563</c:v>
                </c:pt>
                <c:pt idx="10">
                  <c:v>951.94215591163072</c:v>
                </c:pt>
                <c:pt idx="11">
                  <c:v>1074.8921292996615</c:v>
                </c:pt>
                <c:pt idx="12">
                  <c:v>1073.7964447174893</c:v>
                </c:pt>
                <c:pt idx="13">
                  <c:v>1000.0447056246361</c:v>
                </c:pt>
                <c:pt idx="14">
                  <c:v>1011.6754583042153</c:v>
                </c:pt>
                <c:pt idx="15">
                  <c:v>1039.7935709089006</c:v>
                </c:pt>
                <c:pt idx="16">
                  <c:v>974.03623946871164</c:v>
                </c:pt>
                <c:pt idx="17">
                  <c:v>1043.2680384118803</c:v>
                </c:pt>
                <c:pt idx="18">
                  <c:v>1228.5051107090717</c:v>
                </c:pt>
                <c:pt idx="19">
                  <c:v>1056.2587455671776</c:v>
                </c:pt>
                <c:pt idx="20">
                  <c:v>1029.6303803997253</c:v>
                </c:pt>
                <c:pt idx="21">
                  <c:v>1096.1180183902129</c:v>
                </c:pt>
                <c:pt idx="22">
                  <c:v>1090.0358808205767</c:v>
                </c:pt>
                <c:pt idx="23">
                  <c:v>1102.0196547763455</c:v>
                </c:pt>
                <c:pt idx="24">
                  <c:v>960.59922966479871</c:v>
                </c:pt>
                <c:pt idx="25">
                  <c:v>1049.6598620484756</c:v>
                </c:pt>
                <c:pt idx="26">
                  <c:v>1026.0567978358781</c:v>
                </c:pt>
                <c:pt idx="27">
                  <c:v>1027.4741834507288</c:v>
                </c:pt>
                <c:pt idx="28">
                  <c:v>1019.4835284612072</c:v>
                </c:pt>
                <c:pt idx="29">
                  <c:v>1214.3034511100536</c:v>
                </c:pt>
                <c:pt idx="30">
                  <c:v>1107.8591749587169</c:v>
                </c:pt>
                <c:pt idx="31">
                  <c:v>1071.2710568408429</c:v>
                </c:pt>
                <c:pt idx="32">
                  <c:v>1077.3038140180263</c:v>
                </c:pt>
                <c:pt idx="33">
                  <c:v>1013.8748587075706</c:v>
                </c:pt>
                <c:pt idx="34">
                  <c:v>1081.4027880595684</c:v>
                </c:pt>
                <c:pt idx="35">
                  <c:v>1077.9391726730425</c:v>
                </c:pt>
                <c:pt idx="36">
                  <c:v>1109.8845187150903</c:v>
                </c:pt>
                <c:pt idx="37">
                  <c:v>997.99423074249569</c:v>
                </c:pt>
                <c:pt idx="38">
                  <c:v>958.30984956868167</c:v>
                </c:pt>
                <c:pt idx="39">
                  <c:v>1026.7709920046236</c:v>
                </c:pt>
                <c:pt idx="40">
                  <c:v>1011.1259421617452</c:v>
                </c:pt>
                <c:pt idx="41">
                  <c:v>1129.5109713249135</c:v>
                </c:pt>
                <c:pt idx="42">
                  <c:v>1087.3484361337169</c:v>
                </c:pt>
                <c:pt idx="43">
                  <c:v>1077.1966610148063</c:v>
                </c:pt>
                <c:pt idx="44">
                  <c:v>996.18612309997206</c:v>
                </c:pt>
                <c:pt idx="45">
                  <c:v>980.60203783296902</c:v>
                </c:pt>
                <c:pt idx="46">
                  <c:v>993.41982431124734</c:v>
                </c:pt>
                <c:pt idx="47">
                  <c:v>1114.7986012442434</c:v>
                </c:pt>
                <c:pt idx="48">
                  <c:v>1097.5728486235159</c:v>
                </c:pt>
                <c:pt idx="49">
                  <c:v>971.68184527227947</c:v>
                </c:pt>
                <c:pt idx="50">
                  <c:v>1093.8717262119753</c:v>
                </c:pt>
                <c:pt idx="51">
                  <c:v>1093.7176608811483</c:v>
                </c:pt>
                <c:pt idx="52">
                  <c:v>996.86029072508938</c:v>
                </c:pt>
                <c:pt idx="53">
                  <c:v>1147.0833078965293</c:v>
                </c:pt>
                <c:pt idx="54">
                  <c:v>1082.0632439972933</c:v>
                </c:pt>
                <c:pt idx="55">
                  <c:v>970.18824447363602</c:v>
                </c:pt>
                <c:pt idx="56">
                  <c:v>1067.649106194571</c:v>
                </c:pt>
                <c:pt idx="57">
                  <c:v>1155.6327443579733</c:v>
                </c:pt>
                <c:pt idx="58">
                  <c:v>1011.9386968660067</c:v>
                </c:pt>
                <c:pt idx="59">
                  <c:v>862.97047991169484</c:v>
                </c:pt>
                <c:pt idx="60">
                  <c:v>1128.8641829087401</c:v>
                </c:pt>
                <c:pt idx="61">
                  <c:v>1094.9588322900884</c:v>
                </c:pt>
                <c:pt idx="62">
                  <c:v>955.94085735849853</c:v>
                </c:pt>
                <c:pt idx="63">
                  <c:v>1153.714680290173</c:v>
                </c:pt>
                <c:pt idx="64">
                  <c:v>1044.4054088374633</c:v>
                </c:pt>
                <c:pt idx="65">
                  <c:v>1106.1714071588999</c:v>
                </c:pt>
                <c:pt idx="66">
                  <c:v>994.80981532283442</c:v>
                </c:pt>
                <c:pt idx="67">
                  <c:v>1139.5942623401509</c:v>
                </c:pt>
                <c:pt idx="68">
                  <c:v>1047.9196555837052</c:v>
                </c:pt>
                <c:pt idx="69">
                  <c:v>1117.4442942183916</c:v>
                </c:pt>
                <c:pt idx="70">
                  <c:v>1135.2019738621013</c:v>
                </c:pt>
                <c:pt idx="71">
                  <c:v>1054.0047055721222</c:v>
                </c:pt>
                <c:pt idx="72">
                  <c:v>1095.1300433571494</c:v>
                </c:pt>
                <c:pt idx="73">
                  <c:v>1036.3792570561345</c:v>
                </c:pt>
                <c:pt idx="74">
                  <c:v>1069.6911884514209</c:v>
                </c:pt>
                <c:pt idx="75">
                  <c:v>1051.1542421336601</c:v>
                </c:pt>
                <c:pt idx="76">
                  <c:v>1060.1469026389257</c:v>
                </c:pt>
                <c:pt idx="77">
                  <c:v>1167.588150775164</c:v>
                </c:pt>
                <c:pt idx="78">
                  <c:v>1040.8066974961187</c:v>
                </c:pt>
                <c:pt idx="79">
                  <c:v>1118.8100418147053</c:v>
                </c:pt>
                <c:pt idx="80">
                  <c:v>1012.1291032073038</c:v>
                </c:pt>
                <c:pt idx="81">
                  <c:v>1192.5577441208725</c:v>
                </c:pt>
                <c:pt idx="82">
                  <c:v>966.74468973829937</c:v>
                </c:pt>
                <c:pt idx="83">
                  <c:v>1102.3555844010286</c:v>
                </c:pt>
                <c:pt idx="84">
                  <c:v>1093.7173112808418</c:v>
                </c:pt>
                <c:pt idx="85">
                  <c:v>1198.015035341007</c:v>
                </c:pt>
                <c:pt idx="86">
                  <c:v>1119.3697967265316</c:v>
                </c:pt>
                <c:pt idx="87">
                  <c:v>826.32444604775083</c:v>
                </c:pt>
                <c:pt idx="88">
                  <c:v>1190.2539304692634</c:v>
                </c:pt>
                <c:pt idx="89">
                  <c:v>1040.2611849014654</c:v>
                </c:pt>
                <c:pt idx="90">
                  <c:v>1019.744464021958</c:v>
                </c:pt>
                <c:pt idx="91">
                  <c:v>1080.9645639615389</c:v>
                </c:pt>
                <c:pt idx="92">
                  <c:v>1196.1989478375635</c:v>
                </c:pt>
                <c:pt idx="93">
                  <c:v>1103.4858235514153</c:v>
                </c:pt>
                <c:pt idx="94">
                  <c:v>962.28536855950654</c:v>
                </c:pt>
                <c:pt idx="95">
                  <c:v>1093.6506408932721</c:v>
                </c:pt>
                <c:pt idx="96">
                  <c:v>1101.1318179433742</c:v>
                </c:pt>
                <c:pt idx="97">
                  <c:v>1153.3066079400585</c:v>
                </c:pt>
                <c:pt idx="98">
                  <c:v>1087.2673193848864</c:v>
                </c:pt>
                <c:pt idx="99">
                  <c:v>1202.5291514009944</c:v>
                </c:pt>
                <c:pt idx="100">
                  <c:v>938.90201156930323</c:v>
                </c:pt>
                <c:pt idx="101">
                  <c:v>1039.0644372080919</c:v>
                </c:pt>
                <c:pt idx="102">
                  <c:v>1105.3041099833174</c:v>
                </c:pt>
                <c:pt idx="103">
                  <c:v>1112.669771203897</c:v>
                </c:pt>
                <c:pt idx="104">
                  <c:v>1021.5201825192295</c:v>
                </c:pt>
                <c:pt idx="105">
                  <c:v>1002.3282088179822</c:v>
                </c:pt>
                <c:pt idx="106">
                  <c:v>1074.9534811611281</c:v>
                </c:pt>
                <c:pt idx="107">
                  <c:v>1113.3418922303517</c:v>
                </c:pt>
                <c:pt idx="108">
                  <c:v>1338.6318164886845</c:v>
                </c:pt>
                <c:pt idx="109">
                  <c:v>1242.5286138494814</c:v>
                </c:pt>
                <c:pt idx="110">
                  <c:v>1178.2229374632188</c:v>
                </c:pt>
                <c:pt idx="111">
                  <c:v>1153.1136135896122</c:v>
                </c:pt>
                <c:pt idx="112">
                  <c:v>1214.6596900207855</c:v>
                </c:pt>
                <c:pt idx="113">
                  <c:v>1183.0824281935763</c:v>
                </c:pt>
                <c:pt idx="114">
                  <c:v>1117.8317586618746</c:v>
                </c:pt>
                <c:pt idx="115">
                  <c:v>1025.7197718733682</c:v>
                </c:pt>
                <c:pt idx="116">
                  <c:v>1118.34759142385</c:v>
                </c:pt>
                <c:pt idx="117">
                  <c:v>1137.7229812072685</c:v>
                </c:pt>
                <c:pt idx="118">
                  <c:v>1127.1297191425599</c:v>
                </c:pt>
                <c:pt idx="119">
                  <c:v>1166.1040149167216</c:v>
                </c:pt>
                <c:pt idx="120">
                  <c:v>1111.5731491272757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16-4BCA-95A8-9DD3CDB80FBB}"/>
            </c:ext>
          </c:extLst>
        </c:ser>
        <c:ser>
          <c:idx val="3"/>
          <c:order val="3"/>
          <c:tx>
            <c:strRef>
              <c:f>NWP!$E$4</c:f>
              <c:strCache>
                <c:ptCount val="1"/>
                <c:pt idx="0">
                  <c:v>Average NWP - 7 Day Average (Boom)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NWP!$E$5:$E$125</c:f>
              <c:numCache>
                <c:formatCode>#,##0</c:formatCode>
                <c:ptCount val="121"/>
                <c:pt idx="6">
                  <c:v>1024.1301659096875</c:v>
                </c:pt>
                <c:pt idx="7">
                  <c:v>1021.4692732492268</c:v>
                </c:pt>
                <c:pt idx="8">
                  <c:v>1018.3851055338752</c:v>
                </c:pt>
                <c:pt idx="9">
                  <c:v>1012.5530083403561</c:v>
                </c:pt>
                <c:pt idx="10">
                  <c:v>1020.3928242630502</c:v>
                </c:pt>
                <c:pt idx="11">
                  <c:v>1026.6605218118073</c:v>
                </c:pt>
                <c:pt idx="12">
                  <c:v>1039.0813064800818</c:v>
                </c:pt>
                <c:pt idx="13">
                  <c:v>1040.4946107916378</c:v>
                </c:pt>
                <c:pt idx="14">
                  <c:v>1032.6023933598258</c:v>
                </c:pt>
                <c:pt idx="15">
                  <c:v>1028.6394980718844</c:v>
                </c:pt>
                <c:pt idx="16">
                  <c:v>1018.0258148907494</c:v>
                </c:pt>
                <c:pt idx="17">
                  <c:v>1031.0723695336421</c:v>
                </c:pt>
                <c:pt idx="18">
                  <c:v>1053.0170811635578</c:v>
                </c:pt>
                <c:pt idx="19">
                  <c:v>1050.511695570656</c:v>
                </c:pt>
                <c:pt idx="20">
                  <c:v>1054.7382205385261</c:v>
                </c:pt>
                <c:pt idx="21">
                  <c:v>1066.8014434079544</c:v>
                </c:pt>
                <c:pt idx="22">
                  <c:v>1073.9789162524794</c:v>
                </c:pt>
                <c:pt idx="23">
                  <c:v>1092.2622612964271</c:v>
                </c:pt>
                <c:pt idx="24">
                  <c:v>1080.4524314754156</c:v>
                </c:pt>
                <c:pt idx="25">
                  <c:v>1054.9031102381875</c:v>
                </c:pt>
                <c:pt idx="26">
                  <c:v>1050.5885462765732</c:v>
                </c:pt>
                <c:pt idx="27">
                  <c:v>1050.2805181410024</c:v>
                </c:pt>
                <c:pt idx="28">
                  <c:v>1039.3327338654301</c:v>
                </c:pt>
                <c:pt idx="29">
                  <c:v>1057.0852439067839</c:v>
                </c:pt>
                <c:pt idx="30">
                  <c:v>1057.919461075694</c:v>
                </c:pt>
                <c:pt idx="31">
                  <c:v>1073.7297221008432</c:v>
                </c:pt>
                <c:pt idx="32">
                  <c:v>1077.6788580964935</c:v>
                </c:pt>
                <c:pt idx="33">
                  <c:v>1075.9385810781637</c:v>
                </c:pt>
                <c:pt idx="34">
                  <c:v>1083.6426674508552</c:v>
                </c:pt>
                <c:pt idx="35">
                  <c:v>1091.9934737668316</c:v>
                </c:pt>
                <c:pt idx="36">
                  <c:v>1077.0764834246941</c:v>
                </c:pt>
                <c:pt idx="37">
                  <c:v>1061.3814913938052</c:v>
                </c:pt>
                <c:pt idx="38">
                  <c:v>1045.2441760692107</c:v>
                </c:pt>
                <c:pt idx="39">
                  <c:v>1038.0252014958676</c:v>
                </c:pt>
                <c:pt idx="40">
                  <c:v>1037.6324991321783</c:v>
                </c:pt>
                <c:pt idx="41">
                  <c:v>1044.5050967415132</c:v>
                </c:pt>
                <c:pt idx="42">
                  <c:v>1045.8492772358954</c:v>
                </c:pt>
                <c:pt idx="43">
                  <c:v>1041.1795832787118</c:v>
                </c:pt>
                <c:pt idx="44">
                  <c:v>1040.9212821869228</c:v>
                </c:pt>
                <c:pt idx="45">
                  <c:v>1044.1058805103926</c:v>
                </c:pt>
                <c:pt idx="46">
                  <c:v>1039.3414279827671</c:v>
                </c:pt>
                <c:pt idx="47">
                  <c:v>1054.1518078516954</c:v>
                </c:pt>
                <c:pt idx="48">
                  <c:v>1049.5892188943531</c:v>
                </c:pt>
                <c:pt idx="49">
                  <c:v>1033.0654201998618</c:v>
                </c:pt>
                <c:pt idx="50">
                  <c:v>1035.4475723708861</c:v>
                </c:pt>
                <c:pt idx="51">
                  <c:v>1049.3806491967682</c:v>
                </c:pt>
                <c:pt idx="52">
                  <c:v>1051.7032567527856</c:v>
                </c:pt>
                <c:pt idx="53">
                  <c:v>1073.6551829792545</c:v>
                </c:pt>
                <c:pt idx="54">
                  <c:v>1068.9787033725472</c:v>
                </c:pt>
                <c:pt idx="55">
                  <c:v>1050.7809027797073</c:v>
                </c:pt>
                <c:pt idx="56">
                  <c:v>1064.4905114828919</c:v>
                </c:pt>
                <c:pt idx="57">
                  <c:v>1073.313514075177</c:v>
                </c:pt>
                <c:pt idx="58">
                  <c:v>1061.6308049301567</c:v>
                </c:pt>
                <c:pt idx="59">
                  <c:v>1042.5036890996721</c:v>
                </c:pt>
                <c:pt idx="60">
                  <c:v>1039.9009569585592</c:v>
                </c:pt>
                <c:pt idx="61">
                  <c:v>1041.7431838575301</c:v>
                </c:pt>
                <c:pt idx="62">
                  <c:v>1039.7078428410819</c:v>
                </c:pt>
                <c:pt idx="63">
                  <c:v>1052.0029248547394</c:v>
                </c:pt>
                <c:pt idx="64">
                  <c:v>1036.1133054946663</c:v>
                </c:pt>
                <c:pt idx="65">
                  <c:v>1049.5751212507942</c:v>
                </c:pt>
                <c:pt idx="66">
                  <c:v>1068.409312023814</c:v>
                </c:pt>
                <c:pt idx="67">
                  <c:v>1069.9421805140153</c:v>
                </c:pt>
                <c:pt idx="68">
                  <c:v>1063.2222981273894</c:v>
                </c:pt>
                <c:pt idx="69">
                  <c:v>1086.2942176788026</c:v>
                </c:pt>
                <c:pt idx="70">
                  <c:v>1083.6495453319351</c:v>
                </c:pt>
                <c:pt idx="71">
                  <c:v>1085.0208734368864</c:v>
                </c:pt>
                <c:pt idx="72">
                  <c:v>1083.4435357509221</c:v>
                </c:pt>
                <c:pt idx="73">
                  <c:v>1089.3820274271079</c:v>
                </c:pt>
                <c:pt idx="74">
                  <c:v>1079.3958740144321</c:v>
                </c:pt>
                <c:pt idx="75">
                  <c:v>1079.8579578072829</c:v>
                </c:pt>
                <c:pt idx="76">
                  <c:v>1071.6726161530735</c:v>
                </c:pt>
                <c:pt idx="77">
                  <c:v>1076.2992128549395</c:v>
                </c:pt>
                <c:pt idx="78">
                  <c:v>1074.4137831297962</c:v>
                </c:pt>
                <c:pt idx="79">
                  <c:v>1077.7966400523042</c:v>
                </c:pt>
                <c:pt idx="80">
                  <c:v>1074.3323323596139</c:v>
                </c:pt>
                <c:pt idx="81">
                  <c:v>1091.88469745525</c:v>
                </c:pt>
                <c:pt idx="82">
                  <c:v>1079.8261899701986</c:v>
                </c:pt>
                <c:pt idx="83">
                  <c:v>1085.8560016504991</c:v>
                </c:pt>
                <c:pt idx="84">
                  <c:v>1075.3030245798816</c:v>
                </c:pt>
                <c:pt idx="85">
                  <c:v>1097.7613585577228</c:v>
                </c:pt>
                <c:pt idx="86">
                  <c:v>1097.8413235451264</c:v>
                </c:pt>
                <c:pt idx="87">
                  <c:v>1071.2978010937618</c:v>
                </c:pt>
                <c:pt idx="88">
                  <c:v>1070.9686848578176</c:v>
                </c:pt>
                <c:pt idx="89">
                  <c:v>1081.4710413096984</c:v>
                </c:pt>
                <c:pt idx="90">
                  <c:v>1069.669452684117</c:v>
                </c:pt>
                <c:pt idx="91">
                  <c:v>1067.8476316385024</c:v>
                </c:pt>
                <c:pt idx="92">
                  <c:v>1067.5881905665817</c:v>
                </c:pt>
                <c:pt idx="93">
                  <c:v>1065.3190515415649</c:v>
                </c:pt>
                <c:pt idx="94">
                  <c:v>1084.7420404718157</c:v>
                </c:pt>
                <c:pt idx="95">
                  <c:v>1070.9415705323884</c:v>
                </c:pt>
                <c:pt idx="96">
                  <c:v>1079.6373752526613</c:v>
                </c:pt>
                <c:pt idx="97">
                  <c:v>1098.7176815266755</c:v>
                </c:pt>
                <c:pt idx="98">
                  <c:v>1099.6180751585823</c:v>
                </c:pt>
                <c:pt idx="99">
                  <c:v>1100.5223899533582</c:v>
                </c:pt>
                <c:pt idx="100">
                  <c:v>1077.0104168130565</c:v>
                </c:pt>
                <c:pt idx="101">
                  <c:v>1087.9788551914257</c:v>
                </c:pt>
                <c:pt idx="102">
                  <c:v>1089.6436364900037</c:v>
                </c:pt>
                <c:pt idx="103">
                  <c:v>1091.2919155272211</c:v>
                </c:pt>
                <c:pt idx="104">
                  <c:v>1072.4652833242458</c:v>
                </c:pt>
                <c:pt idx="105">
                  <c:v>1060.3311246718308</c:v>
                </c:pt>
                <c:pt idx="106">
                  <c:v>1042.1060289232785</c:v>
                </c:pt>
                <c:pt idx="107">
                  <c:v>1067.026011874857</c:v>
                </c:pt>
                <c:pt idx="108">
                  <c:v>1109.8213517720844</c:v>
                </c:pt>
                <c:pt idx="109">
                  <c:v>1129.4248523243934</c:v>
                </c:pt>
                <c:pt idx="110">
                  <c:v>1138.7895903614394</c:v>
                </c:pt>
                <c:pt idx="111">
                  <c:v>1157.5886519429228</c:v>
                </c:pt>
                <c:pt idx="112">
                  <c:v>1187.9217206861802</c:v>
                </c:pt>
                <c:pt idx="113">
                  <c:v>1203.3687131193872</c:v>
                </c:pt>
                <c:pt idx="114">
                  <c:v>1204.0101226096049</c:v>
                </c:pt>
                <c:pt idx="115">
                  <c:v>1159.3084019502737</c:v>
                </c:pt>
                <c:pt idx="116">
                  <c:v>1141.5682558894694</c:v>
                </c:pt>
                <c:pt idx="117">
                  <c:v>1135.7825478529051</c:v>
                </c:pt>
                <c:pt idx="118">
                  <c:v>1132.0705629318975</c:v>
                </c:pt>
                <c:pt idx="119">
                  <c:v>1125.1340379170313</c:v>
                </c:pt>
                <c:pt idx="120">
                  <c:v>1114.9184266218456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16-4BCA-95A8-9DD3CDB80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1700"/>
          <c:min val="1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NWP!$K$4</c:f>
              <c:strCache>
                <c:ptCount val="1"/>
                <c:pt idx="0">
                  <c:v>NWP (Boom Annual)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NWP!$K$5:$K$125</c:f>
              <c:numCache>
                <c:formatCode>#,##0</c:formatCode>
                <c:ptCount val="121"/>
                <c:pt idx="0">
                  <c:v>13881.01571417</c:v>
                </c:pt>
                <c:pt idx="1">
                  <c:v>23846.045357200001</c:v>
                </c:pt>
                <c:pt idx="2">
                  <c:v>24075.388571430001</c:v>
                </c:pt>
                <c:pt idx="3">
                  <c:v>20173.075000009998</c:v>
                </c:pt>
                <c:pt idx="4">
                  <c:v>15484.908571469998</c:v>
                </c:pt>
                <c:pt idx="5">
                  <c:v>20845.07607141</c:v>
                </c:pt>
                <c:pt idx="6">
                  <c:v>23989.985714190003</c:v>
                </c:pt>
                <c:pt idx="7">
                  <c:v>39968.036071459996</c:v>
                </c:pt>
                <c:pt idx="8">
                  <c:v>30410.562142870003</c:v>
                </c:pt>
                <c:pt idx="9">
                  <c:v>22267.151428630001</c:v>
                </c:pt>
                <c:pt idx="10">
                  <c:v>30206.426428509996</c:v>
                </c:pt>
                <c:pt idx="11">
                  <c:v>24486.856785669996</c:v>
                </c:pt>
                <c:pt idx="12">
                  <c:v>24406.344642759999</c:v>
                </c:pt>
                <c:pt idx="13">
                  <c:v>28805.87214281</c:v>
                </c:pt>
                <c:pt idx="14">
                  <c:v>62855.279285670003</c:v>
                </c:pt>
                <c:pt idx="15">
                  <c:v>23053.931071409999</c:v>
                </c:pt>
                <c:pt idx="16">
                  <c:v>28162.102857200003</c:v>
                </c:pt>
                <c:pt idx="17">
                  <c:v>29690.128571460002</c:v>
                </c:pt>
                <c:pt idx="18">
                  <c:v>35848.903571250004</c:v>
                </c:pt>
                <c:pt idx="19">
                  <c:v>27129.235357109996</c:v>
                </c:pt>
                <c:pt idx="20">
                  <c:v>23823.607857180003</c:v>
                </c:pt>
                <c:pt idx="21">
                  <c:v>17480.275357090002</c:v>
                </c:pt>
                <c:pt idx="22">
                  <c:v>24907.374642760002</c:v>
                </c:pt>
                <c:pt idx="23">
                  <c:v>43775.538928739996</c:v>
                </c:pt>
                <c:pt idx="24">
                  <c:v>24904.207857090001</c:v>
                </c:pt>
                <c:pt idx="25">
                  <c:v>25851.8467857</c:v>
                </c:pt>
                <c:pt idx="26">
                  <c:v>29182.189642849997</c:v>
                </c:pt>
                <c:pt idx="27">
                  <c:v>20220.786428520001</c:v>
                </c:pt>
                <c:pt idx="28">
                  <c:v>31660.425714199999</c:v>
                </c:pt>
                <c:pt idx="29">
                  <c:v>17368.020714279999</c:v>
                </c:pt>
                <c:pt idx="30">
                  <c:v>16728.077142900001</c:v>
                </c:pt>
                <c:pt idx="31">
                  <c:v>22622.40321434</c:v>
                </c:pt>
                <c:pt idx="32">
                  <c:v>22405.278214369999</c:v>
                </c:pt>
                <c:pt idx="33">
                  <c:v>25352.0171429</c:v>
                </c:pt>
                <c:pt idx="34">
                  <c:v>21849.607857110001</c:v>
                </c:pt>
                <c:pt idx="35">
                  <c:v>25089.443571340002</c:v>
                </c:pt>
                <c:pt idx="36">
                  <c:v>26060.122142769997</c:v>
                </c:pt>
                <c:pt idx="37">
                  <c:v>36253.257142879993</c:v>
                </c:pt>
                <c:pt idx="38">
                  <c:v>33655.579285690001</c:v>
                </c:pt>
                <c:pt idx="39">
                  <c:v>21199.574642949996</c:v>
                </c:pt>
                <c:pt idx="40">
                  <c:v>21229.623214400002</c:v>
                </c:pt>
                <c:pt idx="41">
                  <c:v>23036.944999980005</c:v>
                </c:pt>
                <c:pt idx="42">
                  <c:v>20021.392500020003</c:v>
                </c:pt>
                <c:pt idx="43">
                  <c:v>18917.789999989996</c:v>
                </c:pt>
                <c:pt idx="44">
                  <c:v>31358.727142810003</c:v>
                </c:pt>
                <c:pt idx="45">
                  <c:v>39868.464285750008</c:v>
                </c:pt>
                <c:pt idx="46">
                  <c:v>20895.423214159997</c:v>
                </c:pt>
                <c:pt idx="47">
                  <c:v>25364.930714369999</c:v>
                </c:pt>
                <c:pt idx="48">
                  <c:v>24526.612857120002</c:v>
                </c:pt>
                <c:pt idx="49">
                  <c:v>20292.733214309999</c:v>
                </c:pt>
                <c:pt idx="50">
                  <c:v>13679.98642868</c:v>
                </c:pt>
                <c:pt idx="51">
                  <c:v>27563.019285709997</c:v>
                </c:pt>
                <c:pt idx="52">
                  <c:v>19407.788928639999</c:v>
                </c:pt>
                <c:pt idx="53">
                  <c:v>20581.70750008</c:v>
                </c:pt>
                <c:pt idx="54">
                  <c:v>34582.872142969994</c:v>
                </c:pt>
                <c:pt idx="55">
                  <c:v>24765.858928529997</c:v>
                </c:pt>
                <c:pt idx="56">
                  <c:v>16539.234285750001</c:v>
                </c:pt>
                <c:pt idx="57">
                  <c:v>14351.198214360002</c:v>
                </c:pt>
                <c:pt idx="58">
                  <c:v>13693.807142909998</c:v>
                </c:pt>
                <c:pt idx="59">
                  <c:v>26891.21428579</c:v>
                </c:pt>
                <c:pt idx="60">
                  <c:v>20055.328928440002</c:v>
                </c:pt>
                <c:pt idx="61">
                  <c:v>20334.760357220002</c:v>
                </c:pt>
                <c:pt idx="62">
                  <c:v>25936.89571434</c:v>
                </c:pt>
                <c:pt idx="63">
                  <c:v>28923.841785679997</c:v>
                </c:pt>
                <c:pt idx="64">
                  <c:v>21634.69249999</c:v>
                </c:pt>
                <c:pt idx="65">
                  <c:v>21301.394999970002</c:v>
                </c:pt>
                <c:pt idx="66">
                  <c:v>18059.93571428</c:v>
                </c:pt>
                <c:pt idx="67">
                  <c:v>23823.225714389999</c:v>
                </c:pt>
                <c:pt idx="68">
                  <c:v>17517.8446429</c:v>
                </c:pt>
                <c:pt idx="69">
                  <c:v>28096.50678562</c:v>
                </c:pt>
                <c:pt idx="70">
                  <c:v>28981.228928479999</c:v>
                </c:pt>
                <c:pt idx="71">
                  <c:v>29779.64000001</c:v>
                </c:pt>
                <c:pt idx="72">
                  <c:v>14830.389642849997</c:v>
                </c:pt>
                <c:pt idx="73">
                  <c:v>21608.912499910002</c:v>
                </c:pt>
                <c:pt idx="74">
                  <c:v>36330.931428599994</c:v>
                </c:pt>
                <c:pt idx="75">
                  <c:v>42593.627499859998</c:v>
                </c:pt>
                <c:pt idx="76">
                  <c:v>15913.887500060002</c:v>
                </c:pt>
                <c:pt idx="77">
                  <c:v>34591.240357300005</c:v>
                </c:pt>
                <c:pt idx="78">
                  <c:v>27923.874285620001</c:v>
                </c:pt>
                <c:pt idx="79">
                  <c:v>29496.124642899998</c:v>
                </c:pt>
                <c:pt idx="80">
                  <c:v>21504.911071430004</c:v>
                </c:pt>
                <c:pt idx="81">
                  <c:v>34334.98178586</c:v>
                </c:pt>
                <c:pt idx="82">
                  <c:v>29019.8914286</c:v>
                </c:pt>
                <c:pt idx="83">
                  <c:v>17495.921785800001</c:v>
                </c:pt>
                <c:pt idx="84">
                  <c:v>20011.789999989996</c:v>
                </c:pt>
                <c:pt idx="85">
                  <c:v>23363.071071509999</c:v>
                </c:pt>
                <c:pt idx="86">
                  <c:v>27156.557857079999</c:v>
                </c:pt>
                <c:pt idx="87">
                  <c:v>13261.52249997</c:v>
                </c:pt>
                <c:pt idx="88">
                  <c:v>19970.13249996</c:v>
                </c:pt>
                <c:pt idx="89">
                  <c:v>25298.97285717</c:v>
                </c:pt>
                <c:pt idx="90">
                  <c:v>24641.120357210002</c:v>
                </c:pt>
                <c:pt idx="91">
                  <c:v>20564.987856990003</c:v>
                </c:pt>
                <c:pt idx="92">
                  <c:v>16883.837500000001</c:v>
                </c:pt>
                <c:pt idx="93">
                  <c:v>15589.502142920001</c:v>
                </c:pt>
                <c:pt idx="94">
                  <c:v>15034.320714299998</c:v>
                </c:pt>
                <c:pt idx="95">
                  <c:v>23508.07392857</c:v>
                </c:pt>
                <c:pt idx="96">
                  <c:v>26963.259999939997</c:v>
                </c:pt>
                <c:pt idx="97">
                  <c:v>21324.791428709999</c:v>
                </c:pt>
                <c:pt idx="98">
                  <c:v>27084.134285619999</c:v>
                </c:pt>
                <c:pt idx="99">
                  <c:v>32764.009285600001</c:v>
                </c:pt>
                <c:pt idx="100">
                  <c:v>10971.633214310001</c:v>
                </c:pt>
                <c:pt idx="101">
                  <c:v>17334.11071433</c:v>
                </c:pt>
                <c:pt idx="102">
                  <c:v>17706.333571409999</c:v>
                </c:pt>
                <c:pt idx="103">
                  <c:v>15354.188214379999</c:v>
                </c:pt>
                <c:pt idx="104">
                  <c:v>11132.589285759999</c:v>
                </c:pt>
                <c:pt idx="105">
                  <c:v>21581.154285710003</c:v>
                </c:pt>
                <c:pt idx="106">
                  <c:v>33731.768928649995</c:v>
                </c:pt>
                <c:pt idx="107">
                  <c:v>13283.696071410001</c:v>
                </c:pt>
                <c:pt idx="108">
                  <c:v>16423.028571319999</c:v>
                </c:pt>
                <c:pt idx="109">
                  <c:v>24840.281071400001</c:v>
                </c:pt>
                <c:pt idx="110">
                  <c:v>18761.60142848</c:v>
                </c:pt>
                <c:pt idx="111">
                  <c:v>10799.563214350001</c:v>
                </c:pt>
                <c:pt idx="112">
                  <c:v>15253.732857039999</c:v>
                </c:pt>
                <c:pt idx="113">
                  <c:v>29770.896428550001</c:v>
                </c:pt>
                <c:pt idx="114">
                  <c:v>14482.81500011</c:v>
                </c:pt>
                <c:pt idx="115">
                  <c:v>16371.362499910001</c:v>
                </c:pt>
                <c:pt idx="116">
                  <c:v>29058.888214250001</c:v>
                </c:pt>
                <c:pt idx="117">
                  <c:v>24141.609285609997</c:v>
                </c:pt>
                <c:pt idx="118">
                  <c:v>18931.593571409998</c:v>
                </c:pt>
                <c:pt idx="119">
                  <c:v>20682.745357200001</c:v>
                </c:pt>
                <c:pt idx="120">
                  <c:v>21091.681071490002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0-4DED-9F03-84DB52D94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NWP!$L$4</c:f>
              <c:strCache>
                <c:ptCount val="1"/>
                <c:pt idx="0">
                  <c:v>NWP - 7 Day Average (Boom Annual)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NWP!$L$5:$L$125</c:f>
              <c:numCache>
                <c:formatCode>#,##0</c:formatCode>
                <c:ptCount val="121"/>
                <c:pt idx="6">
                  <c:v>20327.927857125713</c:v>
                </c:pt>
                <c:pt idx="7">
                  <c:v>24054.645051024283</c:v>
                </c:pt>
                <c:pt idx="8">
                  <c:v>24992.433163262856</c:v>
                </c:pt>
                <c:pt idx="9">
                  <c:v>24734.113571434285</c:v>
                </c:pt>
                <c:pt idx="10">
                  <c:v>26167.449489791423</c:v>
                </c:pt>
                <c:pt idx="11">
                  <c:v>27453.442091819998</c:v>
                </c:pt>
                <c:pt idx="12">
                  <c:v>27962.194744870001</c:v>
                </c:pt>
                <c:pt idx="13">
                  <c:v>28650.178520387144</c:v>
                </c:pt>
                <c:pt idx="14">
                  <c:v>31919.784693845715</c:v>
                </c:pt>
                <c:pt idx="15">
                  <c:v>30868.837397922853</c:v>
                </c:pt>
                <c:pt idx="16">
                  <c:v>31710.973316289997</c:v>
                </c:pt>
                <c:pt idx="17">
                  <c:v>31637.216479568568</c:v>
                </c:pt>
                <c:pt idx="18">
                  <c:v>33260.366020365713</c:v>
                </c:pt>
                <c:pt idx="19">
                  <c:v>33649.350408129998</c:v>
                </c:pt>
                <c:pt idx="20">
                  <c:v>32937.598367325721</c:v>
                </c:pt>
                <c:pt idx="21">
                  <c:v>26455.454948957144</c:v>
                </c:pt>
                <c:pt idx="22">
                  <c:v>26720.232602007141</c:v>
                </c:pt>
                <c:pt idx="23">
                  <c:v>28950.723469369997</c:v>
                </c:pt>
                <c:pt idx="24">
                  <c:v>28267.020510174283</c:v>
                </c:pt>
                <c:pt idx="25">
                  <c:v>26838.869540809999</c:v>
                </c:pt>
                <c:pt idx="26">
                  <c:v>27132.148724487142</c:v>
                </c:pt>
                <c:pt idx="27">
                  <c:v>26617.459948964282</c:v>
                </c:pt>
                <c:pt idx="28">
                  <c:v>28643.195714265716</c:v>
                </c:pt>
                <c:pt idx="29">
                  <c:v>27566.14515305428</c:v>
                </c:pt>
                <c:pt idx="30">
                  <c:v>23702.222040791425</c:v>
                </c:pt>
                <c:pt idx="31">
                  <c:v>23376.249948970002</c:v>
                </c:pt>
                <c:pt idx="32">
                  <c:v>22883.88301020857</c:v>
                </c:pt>
                <c:pt idx="33">
                  <c:v>22336.715510215716</c:v>
                </c:pt>
                <c:pt idx="34">
                  <c:v>22569.404285728575</c:v>
                </c:pt>
                <c:pt idx="35">
                  <c:v>21630.692551034288</c:v>
                </c:pt>
                <c:pt idx="36">
                  <c:v>22872.421326532862</c:v>
                </c:pt>
                <c:pt idx="37">
                  <c:v>25661.732755101431</c:v>
                </c:pt>
                <c:pt idx="38">
                  <c:v>27237.900765294286</c:v>
                </c:pt>
                <c:pt idx="39">
                  <c:v>27065.657397948573</c:v>
                </c:pt>
                <c:pt idx="40">
                  <c:v>26476.743979591429</c:v>
                </c:pt>
                <c:pt idx="41">
                  <c:v>26646.36357143</c:v>
                </c:pt>
                <c:pt idx="42">
                  <c:v>25922.356275527145</c:v>
                </c:pt>
                <c:pt idx="43">
                  <c:v>24902.023112272862</c:v>
                </c:pt>
                <c:pt idx="44">
                  <c:v>24202.804540834291</c:v>
                </c:pt>
                <c:pt idx="45">
                  <c:v>25090.359540842855</c:v>
                </c:pt>
                <c:pt idx="46">
                  <c:v>25046.909336730001</c:v>
                </c:pt>
                <c:pt idx="47">
                  <c:v>25637.667551011429</c:v>
                </c:pt>
                <c:pt idx="48">
                  <c:v>25850.477244888574</c:v>
                </c:pt>
                <c:pt idx="49">
                  <c:v>25889.240204072852</c:v>
                </c:pt>
                <c:pt idx="50">
                  <c:v>25140.98255102857</c:v>
                </c:pt>
                <c:pt idx="51">
                  <c:v>24598.738571442856</c:v>
                </c:pt>
                <c:pt idx="52">
                  <c:v>21675.784948998567</c:v>
                </c:pt>
                <c:pt idx="53">
                  <c:v>21630.968418415716</c:v>
                </c:pt>
                <c:pt idx="54">
                  <c:v>22947.817193930001</c:v>
                </c:pt>
                <c:pt idx="55">
                  <c:v>22981.995204131428</c:v>
                </c:pt>
                <c:pt idx="56">
                  <c:v>22445.781071479993</c:v>
                </c:pt>
                <c:pt idx="57">
                  <c:v>22541.66846943428</c:v>
                </c:pt>
                <c:pt idx="58">
                  <c:v>20560.352449034286</c:v>
                </c:pt>
                <c:pt idx="59">
                  <c:v>21629.413214341424</c:v>
                </c:pt>
                <c:pt idx="60">
                  <c:v>21554.216275535717</c:v>
                </c:pt>
                <c:pt idx="61">
                  <c:v>19518.771734714283</c:v>
                </c:pt>
                <c:pt idx="62">
                  <c:v>19686.062704115717</c:v>
                </c:pt>
                <c:pt idx="63">
                  <c:v>21455.292346962855</c:v>
                </c:pt>
                <c:pt idx="64">
                  <c:v>22495.791530624287</c:v>
                </c:pt>
                <c:pt idx="65">
                  <c:v>23582.589795918575</c:v>
                </c:pt>
                <c:pt idx="66">
                  <c:v>22320.978571417141</c:v>
                </c:pt>
                <c:pt idx="67">
                  <c:v>22859.249540838569</c:v>
                </c:pt>
                <c:pt idx="68">
                  <c:v>22456.833010221428</c:v>
                </c:pt>
                <c:pt idx="69">
                  <c:v>22765.348877547141</c:v>
                </c:pt>
                <c:pt idx="70">
                  <c:v>22773.547040804286</c:v>
                </c:pt>
                <c:pt idx="71">
                  <c:v>23937.110969378573</c:v>
                </c:pt>
                <c:pt idx="72">
                  <c:v>23012.681632647142</c:v>
                </c:pt>
                <c:pt idx="73">
                  <c:v>23519.678316308567</c:v>
                </c:pt>
                <c:pt idx="74">
                  <c:v>25306.493418338567</c:v>
                </c:pt>
                <c:pt idx="75">
                  <c:v>28888.748112189998</c:v>
                </c:pt>
                <c:pt idx="76">
                  <c:v>27148.373928538571</c:v>
                </c:pt>
                <c:pt idx="77">
                  <c:v>27949.80413265571</c:v>
                </c:pt>
                <c:pt idx="78">
                  <c:v>27684.694744885717</c:v>
                </c:pt>
                <c:pt idx="79">
                  <c:v>29779.799744892855</c:v>
                </c:pt>
                <c:pt idx="80">
                  <c:v>29764.942397967137</c:v>
                </c:pt>
                <c:pt idx="81">
                  <c:v>29479.806734718568</c:v>
                </c:pt>
                <c:pt idx="82">
                  <c:v>27540.701581681431</c:v>
                </c:pt>
                <c:pt idx="83">
                  <c:v>27766.706479644286</c:v>
                </c:pt>
                <c:pt idx="84">
                  <c:v>25683.927857171428</c:v>
                </c:pt>
                <c:pt idx="85">
                  <c:v>25032.38454087</c:v>
                </c:pt>
                <c:pt idx="86">
                  <c:v>24698.160714324291</c:v>
                </c:pt>
                <c:pt idx="87">
                  <c:v>23520.533775544285</c:v>
                </c:pt>
                <c:pt idx="88">
                  <c:v>21468.412448987139</c:v>
                </c:pt>
                <c:pt idx="89">
                  <c:v>20936.852653068574</c:v>
                </c:pt>
                <c:pt idx="90">
                  <c:v>21957.595306127139</c:v>
                </c:pt>
                <c:pt idx="91">
                  <c:v>22036.623571412852</c:v>
                </c:pt>
                <c:pt idx="92">
                  <c:v>21111.018775482858</c:v>
                </c:pt>
                <c:pt idx="93">
                  <c:v>19458.582244888577</c:v>
                </c:pt>
                <c:pt idx="94">
                  <c:v>19711.839132649999</c:v>
                </c:pt>
                <c:pt idx="95">
                  <c:v>20217.259336737148</c:v>
                </c:pt>
                <c:pt idx="96">
                  <c:v>20455.014642847145</c:v>
                </c:pt>
                <c:pt idx="97">
                  <c:v>19981.253367347144</c:v>
                </c:pt>
                <c:pt idx="98">
                  <c:v>20912.560000008572</c:v>
                </c:pt>
                <c:pt idx="99">
                  <c:v>23181.155969380001</c:v>
                </c:pt>
                <c:pt idx="100">
                  <c:v>22521.460408150004</c:v>
                </c:pt>
                <c:pt idx="101">
                  <c:v>22850.001836725711</c:v>
                </c:pt>
                <c:pt idx="102">
                  <c:v>22021.181785702855</c:v>
                </c:pt>
                <c:pt idx="103">
                  <c:v>20362.742959194286</c:v>
                </c:pt>
                <c:pt idx="104">
                  <c:v>18906.714081630002</c:v>
                </c:pt>
                <c:pt idx="105">
                  <c:v>18120.574081642855</c:v>
                </c:pt>
                <c:pt idx="106">
                  <c:v>18258.825459221429</c:v>
                </c:pt>
                <c:pt idx="107">
                  <c:v>18589.120153092856</c:v>
                </c:pt>
                <c:pt idx="108">
                  <c:v>18458.965561234283</c:v>
                </c:pt>
                <c:pt idx="109">
                  <c:v>19478.100918375712</c:v>
                </c:pt>
                <c:pt idx="110">
                  <c:v>19964.874234675717</c:v>
                </c:pt>
                <c:pt idx="111">
                  <c:v>19917.299081617144</c:v>
                </c:pt>
                <c:pt idx="112">
                  <c:v>19013.381734664286</c:v>
                </c:pt>
                <c:pt idx="113">
                  <c:v>18447.542806078571</c:v>
                </c:pt>
                <c:pt idx="114">
                  <c:v>18618.845510178569</c:v>
                </c:pt>
                <c:pt idx="115">
                  <c:v>18611.464642834286</c:v>
                </c:pt>
                <c:pt idx="116">
                  <c:v>19214.12280609857</c:v>
                </c:pt>
                <c:pt idx="117">
                  <c:v>19982.695357117143</c:v>
                </c:pt>
                <c:pt idx="118">
                  <c:v>21144.413979554283</c:v>
                </c:pt>
                <c:pt idx="119">
                  <c:v>21919.987193862857</c:v>
                </c:pt>
                <c:pt idx="120">
                  <c:v>20680.099285711425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0-4DED-9F03-84DB52D94D1F}"/>
            </c:ext>
          </c:extLst>
        </c:ser>
        <c:ser>
          <c:idx val="4"/>
          <c:order val="4"/>
          <c:tx>
            <c:strRef>
              <c:f>NWP!$O$4</c:f>
              <c:strCache>
                <c:ptCount val="1"/>
                <c:pt idx="0">
                  <c:v>Plan (Boom Annual)</c:v>
                </c:pt>
              </c:strCache>
            </c:strRef>
          </c:tx>
          <c:spPr>
            <a:ln w="28575">
              <a:solidFill>
                <a:srgbClr val="009900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NWP!$O$5:$O$125</c:f>
              <c:numCache>
                <c:formatCode>#,##0</c:formatCode>
                <c:ptCount val="121"/>
                <c:pt idx="0">
                  <c:v>24435.545048079959</c:v>
                </c:pt>
                <c:pt idx="1">
                  <c:v>24435.545048079959</c:v>
                </c:pt>
                <c:pt idx="2">
                  <c:v>24435.545048079959</c:v>
                </c:pt>
                <c:pt idx="3">
                  <c:v>24435.545048079959</c:v>
                </c:pt>
                <c:pt idx="4">
                  <c:v>24435.545048079959</c:v>
                </c:pt>
                <c:pt idx="5">
                  <c:v>24435.545048079959</c:v>
                </c:pt>
                <c:pt idx="6">
                  <c:v>24435.545048079959</c:v>
                </c:pt>
                <c:pt idx="7">
                  <c:v>24435.545048079959</c:v>
                </c:pt>
                <c:pt idx="8">
                  <c:v>24435.545048079959</c:v>
                </c:pt>
                <c:pt idx="9">
                  <c:v>24435.545048079959</c:v>
                </c:pt>
                <c:pt idx="10">
                  <c:v>24435.545048079959</c:v>
                </c:pt>
                <c:pt idx="11">
                  <c:v>24435.545048079959</c:v>
                </c:pt>
                <c:pt idx="12">
                  <c:v>24435.545048079959</c:v>
                </c:pt>
                <c:pt idx="13">
                  <c:v>24435.545048079959</c:v>
                </c:pt>
                <c:pt idx="14">
                  <c:v>24577.845032460296</c:v>
                </c:pt>
                <c:pt idx="15">
                  <c:v>24577.845032460296</c:v>
                </c:pt>
                <c:pt idx="16">
                  <c:v>24577.845032460296</c:v>
                </c:pt>
                <c:pt idx="17">
                  <c:v>24577.845032460296</c:v>
                </c:pt>
                <c:pt idx="18">
                  <c:v>24577.845032460296</c:v>
                </c:pt>
                <c:pt idx="19">
                  <c:v>24577.845032460296</c:v>
                </c:pt>
                <c:pt idx="20">
                  <c:v>24577.845032460296</c:v>
                </c:pt>
                <c:pt idx="21">
                  <c:v>24577.845032460296</c:v>
                </c:pt>
                <c:pt idx="22">
                  <c:v>24577.845032460296</c:v>
                </c:pt>
                <c:pt idx="23">
                  <c:v>24577.845032460296</c:v>
                </c:pt>
                <c:pt idx="24">
                  <c:v>24577.845032460296</c:v>
                </c:pt>
                <c:pt idx="25">
                  <c:v>24577.845032460296</c:v>
                </c:pt>
                <c:pt idx="26">
                  <c:v>24577.845032460296</c:v>
                </c:pt>
                <c:pt idx="27">
                  <c:v>24577.845032460296</c:v>
                </c:pt>
                <c:pt idx="28">
                  <c:v>24577.845032460296</c:v>
                </c:pt>
                <c:pt idx="29">
                  <c:v>24577.845032460296</c:v>
                </c:pt>
                <c:pt idx="30">
                  <c:v>24577.845032460296</c:v>
                </c:pt>
                <c:pt idx="31">
                  <c:v>24577.845032460296</c:v>
                </c:pt>
                <c:pt idx="32">
                  <c:v>24577.845032460296</c:v>
                </c:pt>
                <c:pt idx="33">
                  <c:v>24577.845032460296</c:v>
                </c:pt>
                <c:pt idx="34">
                  <c:v>24577.845032460296</c:v>
                </c:pt>
                <c:pt idx="35">
                  <c:v>24577.845032460296</c:v>
                </c:pt>
                <c:pt idx="36">
                  <c:v>24577.845032460296</c:v>
                </c:pt>
                <c:pt idx="37">
                  <c:v>24577.845032460296</c:v>
                </c:pt>
                <c:pt idx="38">
                  <c:v>24577.845032460296</c:v>
                </c:pt>
                <c:pt idx="39">
                  <c:v>24577.845032460296</c:v>
                </c:pt>
                <c:pt idx="40">
                  <c:v>24577.845032460296</c:v>
                </c:pt>
                <c:pt idx="41">
                  <c:v>24577.845032460296</c:v>
                </c:pt>
                <c:pt idx="42">
                  <c:v>24577.845032460296</c:v>
                </c:pt>
                <c:pt idx="43">
                  <c:v>24577.845032460296</c:v>
                </c:pt>
                <c:pt idx="44">
                  <c:v>24577.845032460296</c:v>
                </c:pt>
                <c:pt idx="45">
                  <c:v>25079.37652908657</c:v>
                </c:pt>
                <c:pt idx="46">
                  <c:v>25079.37652908657</c:v>
                </c:pt>
                <c:pt idx="47">
                  <c:v>25079.37652908657</c:v>
                </c:pt>
                <c:pt idx="48">
                  <c:v>25079.37652908657</c:v>
                </c:pt>
                <c:pt idx="49">
                  <c:v>25079.37652908657</c:v>
                </c:pt>
                <c:pt idx="50">
                  <c:v>25079.37652908657</c:v>
                </c:pt>
                <c:pt idx="51">
                  <c:v>25079.37652908657</c:v>
                </c:pt>
                <c:pt idx="52">
                  <c:v>25079.37652908657</c:v>
                </c:pt>
                <c:pt idx="53">
                  <c:v>25079.37652908657</c:v>
                </c:pt>
                <c:pt idx="54">
                  <c:v>25079.37652908657</c:v>
                </c:pt>
                <c:pt idx="55">
                  <c:v>25079.37652908657</c:v>
                </c:pt>
                <c:pt idx="56">
                  <c:v>25079.37652908657</c:v>
                </c:pt>
                <c:pt idx="57">
                  <c:v>25079.37652908657</c:v>
                </c:pt>
                <c:pt idx="58">
                  <c:v>25079.37652908657</c:v>
                </c:pt>
                <c:pt idx="59">
                  <c:v>25079.37652908657</c:v>
                </c:pt>
                <c:pt idx="60">
                  <c:v>25079.37652908657</c:v>
                </c:pt>
                <c:pt idx="61">
                  <c:v>25079.37652908657</c:v>
                </c:pt>
                <c:pt idx="62">
                  <c:v>25079.37652908657</c:v>
                </c:pt>
                <c:pt idx="63">
                  <c:v>25079.37652908657</c:v>
                </c:pt>
                <c:pt idx="64">
                  <c:v>25079.37652908657</c:v>
                </c:pt>
                <c:pt idx="65">
                  <c:v>25079.37652908657</c:v>
                </c:pt>
                <c:pt idx="66">
                  <c:v>25079.37652908657</c:v>
                </c:pt>
                <c:pt idx="67">
                  <c:v>25079.37652908657</c:v>
                </c:pt>
                <c:pt idx="68">
                  <c:v>25079.37652908657</c:v>
                </c:pt>
                <c:pt idx="69">
                  <c:v>25079.37652908657</c:v>
                </c:pt>
                <c:pt idx="70">
                  <c:v>25079.37652908657</c:v>
                </c:pt>
                <c:pt idx="71">
                  <c:v>25079.37652908657</c:v>
                </c:pt>
                <c:pt idx="72">
                  <c:v>25079.37652908657</c:v>
                </c:pt>
                <c:pt idx="73">
                  <c:v>25079.37652908657</c:v>
                </c:pt>
                <c:pt idx="74">
                  <c:v>25079.37652908657</c:v>
                </c:pt>
                <c:pt idx="75">
                  <c:v>25776.841625191042</c:v>
                </c:pt>
                <c:pt idx="76">
                  <c:v>25776.841625191042</c:v>
                </c:pt>
                <c:pt idx="77">
                  <c:v>25776.841625191042</c:v>
                </c:pt>
                <c:pt idx="78">
                  <c:v>25776.841625191042</c:v>
                </c:pt>
                <c:pt idx="79">
                  <c:v>25776.841625191042</c:v>
                </c:pt>
                <c:pt idx="80">
                  <c:v>25776.841625191042</c:v>
                </c:pt>
                <c:pt idx="81">
                  <c:v>25776.841625191042</c:v>
                </c:pt>
                <c:pt idx="82">
                  <c:v>25776.841625191042</c:v>
                </c:pt>
                <c:pt idx="83">
                  <c:v>25776.841625191042</c:v>
                </c:pt>
                <c:pt idx="84">
                  <c:v>25776.841625191042</c:v>
                </c:pt>
                <c:pt idx="85">
                  <c:v>25776.841625191042</c:v>
                </c:pt>
                <c:pt idx="86">
                  <c:v>25776.841625191042</c:v>
                </c:pt>
                <c:pt idx="87">
                  <c:v>25776.841625191042</c:v>
                </c:pt>
                <c:pt idx="88">
                  <c:v>25776.841625191042</c:v>
                </c:pt>
                <c:pt idx="89">
                  <c:v>25776.841625191042</c:v>
                </c:pt>
                <c:pt idx="90">
                  <c:v>25776.841625191042</c:v>
                </c:pt>
                <c:pt idx="91">
                  <c:v>25776.841625191042</c:v>
                </c:pt>
                <c:pt idx="92">
                  <c:v>25776.841625191042</c:v>
                </c:pt>
                <c:pt idx="93">
                  <c:v>25776.841625191042</c:v>
                </c:pt>
                <c:pt idx="94">
                  <c:v>25776.841625191042</c:v>
                </c:pt>
                <c:pt idx="95">
                  <c:v>25776.841625191042</c:v>
                </c:pt>
                <c:pt idx="96">
                  <c:v>25776.841625191042</c:v>
                </c:pt>
                <c:pt idx="97">
                  <c:v>25776.841625191042</c:v>
                </c:pt>
                <c:pt idx="98">
                  <c:v>25776.841625191042</c:v>
                </c:pt>
                <c:pt idx="99">
                  <c:v>25776.841625191042</c:v>
                </c:pt>
                <c:pt idx="100">
                  <c:v>25776.841625191042</c:v>
                </c:pt>
                <c:pt idx="101">
                  <c:v>25776.841625191042</c:v>
                </c:pt>
                <c:pt idx="102">
                  <c:v>25776.841625191042</c:v>
                </c:pt>
                <c:pt idx="103">
                  <c:v>25776.841625191042</c:v>
                </c:pt>
                <c:pt idx="104">
                  <c:v>25776.841625191042</c:v>
                </c:pt>
                <c:pt idx="105">
                  <c:v>25776.841625191042</c:v>
                </c:pt>
                <c:pt idx="106">
                  <c:v>26611.575896303035</c:v>
                </c:pt>
                <c:pt idx="107">
                  <c:v>26611.575896303035</c:v>
                </c:pt>
                <c:pt idx="108">
                  <c:v>26611.575896303035</c:v>
                </c:pt>
                <c:pt idx="109">
                  <c:v>26611.575896303035</c:v>
                </c:pt>
                <c:pt idx="110">
                  <c:v>26611.575896303035</c:v>
                </c:pt>
                <c:pt idx="111">
                  <c:v>26611.575896303035</c:v>
                </c:pt>
                <c:pt idx="112">
                  <c:v>26611.575896303035</c:v>
                </c:pt>
                <c:pt idx="113">
                  <c:v>26611.575896303035</c:v>
                </c:pt>
                <c:pt idx="114">
                  <c:v>26611.575896303035</c:v>
                </c:pt>
                <c:pt idx="115">
                  <c:v>26611.575896303035</c:v>
                </c:pt>
                <c:pt idx="116">
                  <c:v>26611.575896303035</c:v>
                </c:pt>
                <c:pt idx="117">
                  <c:v>26611.575896303035</c:v>
                </c:pt>
                <c:pt idx="118">
                  <c:v>26611.575896303035</c:v>
                </c:pt>
                <c:pt idx="119">
                  <c:v>26611.575896303035</c:v>
                </c:pt>
                <c:pt idx="120">
                  <c:v>26611.575896303035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0-4DED-9F03-84DB52D94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NWP!$M$4</c:f>
              <c:strCache>
                <c:ptCount val="1"/>
                <c:pt idx="0">
                  <c:v>Average NWP (Boom Annual)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NWP!$M$5:$M$125</c:f>
              <c:numCache>
                <c:formatCode>#,##0</c:formatCode>
                <c:ptCount val="121"/>
                <c:pt idx="0">
                  <c:v>867.56348213562501</c:v>
                </c:pt>
                <c:pt idx="1">
                  <c:v>701.35427521176473</c:v>
                </c:pt>
                <c:pt idx="2">
                  <c:v>802.51295238099999</c:v>
                </c:pt>
                <c:pt idx="3">
                  <c:v>775.88750000038453</c:v>
                </c:pt>
                <c:pt idx="4">
                  <c:v>645.20452381124994</c:v>
                </c:pt>
                <c:pt idx="5">
                  <c:v>744.46700255035717</c:v>
                </c:pt>
                <c:pt idx="6">
                  <c:v>856.78520407821441</c:v>
                </c:pt>
                <c:pt idx="7">
                  <c:v>999.20090178649991</c:v>
                </c:pt>
                <c:pt idx="8">
                  <c:v>1086.0915051025002</c:v>
                </c:pt>
                <c:pt idx="9">
                  <c:v>968.13701863608696</c:v>
                </c:pt>
                <c:pt idx="10">
                  <c:v>863.04075510028565</c:v>
                </c:pt>
                <c:pt idx="11">
                  <c:v>816.22855952233317</c:v>
                </c:pt>
                <c:pt idx="12">
                  <c:v>871.65516581285715</c:v>
                </c:pt>
                <c:pt idx="13">
                  <c:v>823.02491836599995</c:v>
                </c:pt>
                <c:pt idx="14">
                  <c:v>849.39566602256764</c:v>
                </c:pt>
                <c:pt idx="15">
                  <c:v>823.35468112178569</c:v>
                </c:pt>
                <c:pt idx="16">
                  <c:v>853.397056278788</c:v>
                </c:pt>
                <c:pt idx="17">
                  <c:v>899.70086580181828</c:v>
                </c:pt>
                <c:pt idx="18">
                  <c:v>1120.2782366015626</c:v>
                </c:pt>
                <c:pt idx="19">
                  <c:v>968.90126275392845</c:v>
                </c:pt>
                <c:pt idx="20">
                  <c:v>850.84313775642863</c:v>
                </c:pt>
                <c:pt idx="21">
                  <c:v>920.01449247842118</c:v>
                </c:pt>
                <c:pt idx="22">
                  <c:v>830.24582142533336</c:v>
                </c:pt>
                <c:pt idx="23">
                  <c:v>1215.9871924649999</c:v>
                </c:pt>
                <c:pt idx="24">
                  <c:v>803.36154377709681</c:v>
                </c:pt>
                <c:pt idx="25">
                  <c:v>1034.0738714280001</c:v>
                </c:pt>
                <c:pt idx="26">
                  <c:v>911.9434263390624</c:v>
                </c:pt>
                <c:pt idx="27">
                  <c:v>748.91801587111115</c:v>
                </c:pt>
                <c:pt idx="28">
                  <c:v>879.45626983888883</c:v>
                </c:pt>
                <c:pt idx="29">
                  <c:v>1157.8680476186667</c:v>
                </c:pt>
                <c:pt idx="30">
                  <c:v>760.36714285909102</c:v>
                </c:pt>
                <c:pt idx="31">
                  <c:v>807.9429719407143</c:v>
                </c:pt>
                <c:pt idx="32">
                  <c:v>800.18850765607135</c:v>
                </c:pt>
                <c:pt idx="33">
                  <c:v>845.06723809666664</c:v>
                </c:pt>
                <c:pt idx="34">
                  <c:v>753.43475369344833</c:v>
                </c:pt>
                <c:pt idx="35">
                  <c:v>896.05155611928581</c:v>
                </c:pt>
                <c:pt idx="36">
                  <c:v>814.37881696156239</c:v>
                </c:pt>
                <c:pt idx="37">
                  <c:v>906.33142857199982</c:v>
                </c:pt>
                <c:pt idx="38">
                  <c:v>862.96357142794875</c:v>
                </c:pt>
                <c:pt idx="39">
                  <c:v>757.12766581964274</c:v>
                </c:pt>
                <c:pt idx="40">
                  <c:v>884.56763393333347</c:v>
                </c:pt>
                <c:pt idx="41">
                  <c:v>853.22018518444463</c:v>
                </c:pt>
                <c:pt idx="42">
                  <c:v>910.06329545545475</c:v>
                </c:pt>
                <c:pt idx="43">
                  <c:v>788.24124999958315</c:v>
                </c:pt>
                <c:pt idx="44">
                  <c:v>847.53316602189193</c:v>
                </c:pt>
                <c:pt idx="45">
                  <c:v>848.26519756914911</c:v>
                </c:pt>
                <c:pt idx="46">
                  <c:v>773.90456348740724</c:v>
                </c:pt>
                <c:pt idx="47">
                  <c:v>1334.9963533878947</c:v>
                </c:pt>
                <c:pt idx="48">
                  <c:v>943.33126373538471</c:v>
                </c:pt>
                <c:pt idx="49">
                  <c:v>724.74047193964282</c:v>
                </c:pt>
                <c:pt idx="50">
                  <c:v>683.99932143399997</c:v>
                </c:pt>
                <c:pt idx="51">
                  <c:v>918.76730952366654</c:v>
                </c:pt>
                <c:pt idx="52">
                  <c:v>1021.4625751915788</c:v>
                </c:pt>
                <c:pt idx="53">
                  <c:v>791.60413461846156</c:v>
                </c:pt>
                <c:pt idx="54">
                  <c:v>988.08206122771412</c:v>
                </c:pt>
                <c:pt idx="55">
                  <c:v>952.53303571269214</c:v>
                </c:pt>
                <c:pt idx="56">
                  <c:v>918.84634920833332</c:v>
                </c:pt>
                <c:pt idx="57">
                  <c:v>797.28878968666675</c:v>
                </c:pt>
                <c:pt idx="58">
                  <c:v>855.86294643187489</c:v>
                </c:pt>
                <c:pt idx="59">
                  <c:v>746.97817460527779</c:v>
                </c:pt>
                <c:pt idx="60">
                  <c:v>871.97082297565225</c:v>
                </c:pt>
                <c:pt idx="61">
                  <c:v>847.28168155083347</c:v>
                </c:pt>
                <c:pt idx="62">
                  <c:v>810.52799107312501</c:v>
                </c:pt>
                <c:pt idx="63">
                  <c:v>903.87005580249991</c:v>
                </c:pt>
                <c:pt idx="64">
                  <c:v>983.39511363590907</c:v>
                </c:pt>
                <c:pt idx="65">
                  <c:v>760.76410714178576</c:v>
                </c:pt>
                <c:pt idx="66">
                  <c:v>785.21459627304353</c:v>
                </c:pt>
                <c:pt idx="67">
                  <c:v>1035.7924223647826</c:v>
                </c:pt>
                <c:pt idx="68">
                  <c:v>796.26566558636364</c:v>
                </c:pt>
                <c:pt idx="69">
                  <c:v>1080.63487637</c:v>
                </c:pt>
                <c:pt idx="70">
                  <c:v>1207.5512053533332</c:v>
                </c:pt>
                <c:pt idx="71">
                  <c:v>1145.3707692311539</c:v>
                </c:pt>
                <c:pt idx="72">
                  <c:v>823.91053571388875</c:v>
                </c:pt>
                <c:pt idx="73">
                  <c:v>939.5179347786958</c:v>
                </c:pt>
                <c:pt idx="74">
                  <c:v>1211.0310476199998</c:v>
                </c:pt>
                <c:pt idx="75">
                  <c:v>906.24739361404249</c:v>
                </c:pt>
                <c:pt idx="76">
                  <c:v>1060.9258333373334</c:v>
                </c:pt>
                <c:pt idx="77">
                  <c:v>1017.3894222735296</c:v>
                </c:pt>
                <c:pt idx="78">
                  <c:v>754.69930501675674</c:v>
                </c:pt>
                <c:pt idx="79">
                  <c:v>983.20415476333324</c:v>
                </c:pt>
                <c:pt idx="80">
                  <c:v>860.19644285720017</c:v>
                </c:pt>
                <c:pt idx="81">
                  <c:v>1107.5800576083871</c:v>
                </c:pt>
                <c:pt idx="82">
                  <c:v>879.39064935151509</c:v>
                </c:pt>
                <c:pt idx="83">
                  <c:v>795.26917208181828</c:v>
                </c:pt>
                <c:pt idx="84">
                  <c:v>833.82458333291652</c:v>
                </c:pt>
                <c:pt idx="85">
                  <c:v>898.57965659653848</c:v>
                </c:pt>
                <c:pt idx="86">
                  <c:v>1005.7984391511111</c:v>
                </c:pt>
                <c:pt idx="87">
                  <c:v>602.79647727136364</c:v>
                </c:pt>
                <c:pt idx="88">
                  <c:v>1109.4518055533333</c:v>
                </c:pt>
                <c:pt idx="89">
                  <c:v>1011.9589142868</c:v>
                </c:pt>
                <c:pt idx="90">
                  <c:v>947.73539835423082</c:v>
                </c:pt>
                <c:pt idx="91">
                  <c:v>1028.2493928495001</c:v>
                </c:pt>
                <c:pt idx="92">
                  <c:v>1055.2398437500001</c:v>
                </c:pt>
                <c:pt idx="93">
                  <c:v>866.08345238444451</c:v>
                </c:pt>
                <c:pt idx="94">
                  <c:v>751.71603571499986</c:v>
                </c:pt>
                <c:pt idx="95">
                  <c:v>1068.5488149350001</c:v>
                </c:pt>
                <c:pt idx="96">
                  <c:v>898.77533333133329</c:v>
                </c:pt>
                <c:pt idx="97">
                  <c:v>1184.7106349283333</c:v>
                </c:pt>
                <c:pt idx="98">
                  <c:v>1083.3653714248001</c:v>
                </c:pt>
                <c:pt idx="99">
                  <c:v>1213.4818253925926</c:v>
                </c:pt>
                <c:pt idx="100">
                  <c:v>783.68808673642866</c:v>
                </c:pt>
                <c:pt idx="101">
                  <c:v>912.32161654368417</c:v>
                </c:pt>
                <c:pt idx="102">
                  <c:v>681.01282966961537</c:v>
                </c:pt>
                <c:pt idx="103">
                  <c:v>903.18754202235289</c:v>
                </c:pt>
                <c:pt idx="104">
                  <c:v>618.47718254222218</c:v>
                </c:pt>
                <c:pt idx="105">
                  <c:v>863.24617142840009</c:v>
                </c:pt>
                <c:pt idx="106">
                  <c:v>822.72607143048765</c:v>
                </c:pt>
                <c:pt idx="107">
                  <c:v>699.14189849526315</c:v>
                </c:pt>
                <c:pt idx="108">
                  <c:v>966.06050419529402</c:v>
                </c:pt>
                <c:pt idx="109">
                  <c:v>1242.01405357</c:v>
                </c:pt>
                <c:pt idx="110">
                  <c:v>852.80006493090912</c:v>
                </c:pt>
                <c:pt idx="111">
                  <c:v>830.73563187307695</c:v>
                </c:pt>
                <c:pt idx="112">
                  <c:v>1016.9155238026666</c:v>
                </c:pt>
                <c:pt idx="113">
                  <c:v>1102.6257936500001</c:v>
                </c:pt>
                <c:pt idx="114">
                  <c:v>1034.4867857221429</c:v>
                </c:pt>
                <c:pt idx="115">
                  <c:v>779.58869047190478</c:v>
                </c:pt>
                <c:pt idx="116">
                  <c:v>1002.0306280775862</c:v>
                </c:pt>
                <c:pt idx="117">
                  <c:v>832.46928571068952</c:v>
                </c:pt>
                <c:pt idx="118">
                  <c:v>946.57967857049994</c:v>
                </c:pt>
                <c:pt idx="119">
                  <c:v>940.12478896363643</c:v>
                </c:pt>
                <c:pt idx="120">
                  <c:v>727.29934729275874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F0-4DED-9F03-84DB52D94D1F}"/>
            </c:ext>
          </c:extLst>
        </c:ser>
        <c:ser>
          <c:idx val="3"/>
          <c:order val="3"/>
          <c:tx>
            <c:strRef>
              <c:f>NWP!$N$4</c:f>
              <c:strCache>
                <c:ptCount val="1"/>
                <c:pt idx="0">
                  <c:v>Average NWP - 7 Day Average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NWP!$N$5:$N$125</c:f>
              <c:numCache>
                <c:formatCode>#,##0</c:formatCode>
                <c:ptCount val="121"/>
                <c:pt idx="6">
                  <c:v>770.53927716694227</c:v>
                </c:pt>
                <c:pt idx="7">
                  <c:v>789.34462283135304</c:v>
                </c:pt>
                <c:pt idx="8">
                  <c:v>844.30708424431521</c:v>
                </c:pt>
                <c:pt idx="9">
                  <c:v>867.96766513789896</c:v>
                </c:pt>
                <c:pt idx="10">
                  <c:v>880.41813015217053</c:v>
                </c:pt>
                <c:pt idx="11">
                  <c:v>904.85013525375393</c:v>
                </c:pt>
                <c:pt idx="12">
                  <c:v>923.01987286268252</c:v>
                </c:pt>
                <c:pt idx="13">
                  <c:v>918.19697490379463</c:v>
                </c:pt>
                <c:pt idx="14">
                  <c:v>896.79622693751867</c:v>
                </c:pt>
                <c:pt idx="15">
                  <c:v>859.26239494027379</c:v>
                </c:pt>
                <c:pt idx="16">
                  <c:v>842.87097174637381</c:v>
                </c:pt>
                <c:pt idx="17">
                  <c:v>848.10813041802146</c:v>
                </c:pt>
                <c:pt idx="18">
                  <c:v>891.54379857219715</c:v>
                </c:pt>
                <c:pt idx="19">
                  <c:v>905.43609813520732</c:v>
                </c:pt>
                <c:pt idx="20">
                  <c:v>909.41012947669708</c:v>
                </c:pt>
                <c:pt idx="21">
                  <c:v>919.49853325610468</c:v>
                </c:pt>
                <c:pt idx="22">
                  <c:v>920.48298187089699</c:v>
                </c:pt>
                <c:pt idx="23">
                  <c:v>972.28157275464162</c:v>
                </c:pt>
                <c:pt idx="24">
                  <c:v>958.51881246539585</c:v>
                </c:pt>
                <c:pt idx="25">
                  <c:v>946.2039031548868</c:v>
                </c:pt>
                <c:pt idx="26">
                  <c:v>938.06706938133448</c:v>
                </c:pt>
                <c:pt idx="27">
                  <c:v>923.50633768343209</c:v>
                </c:pt>
                <c:pt idx="28">
                  <c:v>917.71230587778484</c:v>
                </c:pt>
                <c:pt idx="29">
                  <c:v>964.51548104826088</c:v>
                </c:pt>
                <c:pt idx="30">
                  <c:v>899.42690253313106</c:v>
                </c:pt>
                <c:pt idx="31">
                  <c:v>900.08139227079062</c:v>
                </c:pt>
                <c:pt idx="32">
                  <c:v>866.66919744622942</c:v>
                </c:pt>
                <c:pt idx="33">
                  <c:v>857.11545626874431</c:v>
                </c:pt>
                <c:pt idx="34">
                  <c:v>857.76070452907811</c:v>
                </c:pt>
                <c:pt idx="35">
                  <c:v>860.13145971199197</c:v>
                </c:pt>
                <c:pt idx="36">
                  <c:v>811.06156961812007</c:v>
                </c:pt>
                <c:pt idx="37">
                  <c:v>831.91361043424979</c:v>
                </c:pt>
                <c:pt idx="38">
                  <c:v>839.7736960752834</c:v>
                </c:pt>
                <c:pt idx="39">
                  <c:v>833.62214724150761</c:v>
                </c:pt>
                <c:pt idx="40">
                  <c:v>839.26506093246019</c:v>
                </c:pt>
                <c:pt idx="41">
                  <c:v>853.52012257403112</c:v>
                </c:pt>
                <c:pt idx="42">
                  <c:v>855.52179962205525</c:v>
                </c:pt>
                <c:pt idx="43">
                  <c:v>851.78786148462962</c:v>
                </c:pt>
                <c:pt idx="44">
                  <c:v>843.38810969175699</c:v>
                </c:pt>
                <c:pt idx="45">
                  <c:v>841.28834199764276</c:v>
                </c:pt>
                <c:pt idx="46">
                  <c:v>843.68504166446633</c:v>
                </c:pt>
                <c:pt idx="47">
                  <c:v>908.03200158654647</c:v>
                </c:pt>
                <c:pt idx="48">
                  <c:v>920.90501280810929</c:v>
                </c:pt>
                <c:pt idx="49">
                  <c:v>894.43032373442202</c:v>
                </c:pt>
                <c:pt idx="50">
                  <c:v>879.53861965362444</c:v>
                </c:pt>
                <c:pt idx="51">
                  <c:v>889.71492586816373</c:v>
                </c:pt>
                <c:pt idx="52">
                  <c:v>914.45740838565359</c:v>
                </c:pt>
                <c:pt idx="53">
                  <c:v>916.98591854723293</c:v>
                </c:pt>
                <c:pt idx="54">
                  <c:v>867.42673395292115</c:v>
                </c:pt>
                <c:pt idx="55">
                  <c:v>868.74127280682217</c:v>
                </c:pt>
                <c:pt idx="56">
                  <c:v>896.47068384520674</c:v>
                </c:pt>
                <c:pt idx="57">
                  <c:v>912.65489359558762</c:v>
                </c:pt>
                <c:pt idx="58">
                  <c:v>903.66855601104601</c:v>
                </c:pt>
                <c:pt idx="59">
                  <c:v>864.45649878443146</c:v>
                </c:pt>
                <c:pt idx="60">
                  <c:v>875.93745426403018</c:v>
                </c:pt>
                <c:pt idx="61">
                  <c:v>855.82311431019014</c:v>
                </c:pt>
                <c:pt idx="62">
                  <c:v>835.53667936168051</c:v>
                </c:pt>
                <c:pt idx="63">
                  <c:v>833.39720887513283</c:v>
                </c:pt>
                <c:pt idx="64">
                  <c:v>859.98382658216747</c:v>
                </c:pt>
                <c:pt idx="65">
                  <c:v>846.3982781121548</c:v>
                </c:pt>
                <c:pt idx="66">
                  <c:v>851.86062406469262</c:v>
                </c:pt>
                <c:pt idx="67">
                  <c:v>875.26370969171137</c:v>
                </c:pt>
                <c:pt idx="68">
                  <c:v>867.97570741107279</c:v>
                </c:pt>
                <c:pt idx="69">
                  <c:v>906.56240531062633</c:v>
                </c:pt>
                <c:pt idx="70">
                  <c:v>949.94542667503106</c:v>
                </c:pt>
                <c:pt idx="71">
                  <c:v>973.08480604578028</c:v>
                </c:pt>
                <c:pt idx="72">
                  <c:v>982.10572441322358</c:v>
                </c:pt>
                <c:pt idx="73">
                  <c:v>1004.1490584854597</c:v>
                </c:pt>
                <c:pt idx="74">
                  <c:v>1029.1831478076335</c:v>
                </c:pt>
                <c:pt idx="75">
                  <c:v>1044.8948232401592</c:v>
                </c:pt>
                <c:pt idx="76">
                  <c:v>1042.079245664064</c:v>
                </c:pt>
                <c:pt idx="77">
                  <c:v>1014.9132766526635</c:v>
                </c:pt>
                <c:pt idx="78">
                  <c:v>959.10306747917809</c:v>
                </c:pt>
                <c:pt idx="79">
                  <c:v>981.85929877195588</c:v>
                </c:pt>
                <c:pt idx="80">
                  <c:v>970.52765706888511</c:v>
                </c:pt>
                <c:pt idx="81">
                  <c:v>955.74894421008321</c:v>
                </c:pt>
                <c:pt idx="82">
                  <c:v>951.91226645829352</c:v>
                </c:pt>
                <c:pt idx="83">
                  <c:v>913.9613148503629</c:v>
                </c:pt>
                <c:pt idx="84">
                  <c:v>887.73776643027543</c:v>
                </c:pt>
                <c:pt idx="85">
                  <c:v>908.29210237024404</c:v>
                </c:pt>
                <c:pt idx="86">
                  <c:v>911.51985728278373</c:v>
                </c:pt>
                <c:pt idx="87">
                  <c:v>874.74843362766444</c:v>
                </c:pt>
                <c:pt idx="88">
                  <c:v>875.01582619122814</c:v>
                </c:pt>
                <c:pt idx="89">
                  <c:v>893.95414975341168</c:v>
                </c:pt>
                <c:pt idx="90">
                  <c:v>915.73503922089901</c:v>
                </c:pt>
                <c:pt idx="91">
                  <c:v>943.51001200898259</c:v>
                </c:pt>
                <c:pt idx="92">
                  <c:v>965.89003874519119</c:v>
                </c:pt>
                <c:pt idx="93">
                  <c:v>945.93075492138166</c:v>
                </c:pt>
                <c:pt idx="94">
                  <c:v>967.20497755618669</c:v>
                </c:pt>
                <c:pt idx="95">
                  <c:v>961.36169318213945</c:v>
                </c:pt>
                <c:pt idx="96">
                  <c:v>945.19261018850125</c:v>
                </c:pt>
                <c:pt idx="97">
                  <c:v>979.04621541337303</c:v>
                </c:pt>
                <c:pt idx="98">
                  <c:v>986.91992663841586</c:v>
                </c:pt>
                <c:pt idx="99">
                  <c:v>1009.525924015929</c:v>
                </c:pt>
                <c:pt idx="100">
                  <c:v>997.75515749478393</c:v>
                </c:pt>
                <c:pt idx="101">
                  <c:v>1020.6988118988818</c:v>
                </c:pt>
                <c:pt idx="102">
                  <c:v>965.33652828954109</c:v>
                </c:pt>
                <c:pt idx="103">
                  <c:v>965.96684381682974</c:v>
                </c:pt>
                <c:pt idx="104">
                  <c:v>885.07635061881388</c:v>
                </c:pt>
                <c:pt idx="105">
                  <c:v>853.63075061932796</c:v>
                </c:pt>
                <c:pt idx="106">
                  <c:v>797.80850005331297</c:v>
                </c:pt>
                <c:pt idx="107">
                  <c:v>785.7304731617179</c:v>
                </c:pt>
                <c:pt idx="108">
                  <c:v>793.40745711194791</c:v>
                </c:pt>
                <c:pt idx="109">
                  <c:v>873.5504890977171</c:v>
                </c:pt>
                <c:pt idx="110">
                  <c:v>866.35227808465368</c:v>
                </c:pt>
                <c:pt idx="111">
                  <c:v>896.67491370334733</c:v>
                </c:pt>
                <c:pt idx="112">
                  <c:v>918.62767832824261</c:v>
                </c:pt>
                <c:pt idx="113">
                  <c:v>958.61335293103002</c:v>
                </c:pt>
                <c:pt idx="114">
                  <c:v>1006.5197653920129</c:v>
                </c:pt>
                <c:pt idx="115">
                  <c:v>979.88093486009996</c:v>
                </c:pt>
                <c:pt idx="116">
                  <c:v>945.59758836118374</c:v>
                </c:pt>
                <c:pt idx="117">
                  <c:v>942.69319132972385</c:v>
                </c:pt>
                <c:pt idx="118">
                  <c:v>959.24234085792716</c:v>
                </c:pt>
                <c:pt idx="119">
                  <c:v>948.27223588092272</c:v>
                </c:pt>
                <c:pt idx="120">
                  <c:v>894.65417211560248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F0-4DED-9F03-84DB52D94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400"/>
          <c:min val="9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Subscription (Excl. Monthly Rens):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NWP!$U$4</c:f>
              <c:strCache>
                <c:ptCount val="1"/>
                <c:pt idx="0">
                  <c:v>NWP (Boom Subscription)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NWP!$U$5:$U$125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C-497A-83CC-4C35692A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NWP!$V$4</c:f>
              <c:strCache>
                <c:ptCount val="1"/>
                <c:pt idx="0">
                  <c:v>NWP - 7 Day Average (Boom Subscription)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NWP!$V$5:$V$125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C-497A-83CC-4C35692A0F1F}"/>
            </c:ext>
          </c:extLst>
        </c:ser>
        <c:ser>
          <c:idx val="4"/>
          <c:order val="4"/>
          <c:tx>
            <c:strRef>
              <c:f>NWP!$Y$4</c:f>
              <c:strCache>
                <c:ptCount val="1"/>
                <c:pt idx="0">
                  <c:v>Plan (Boom Subscription)</c:v>
                </c:pt>
              </c:strCache>
            </c:strRef>
          </c:tx>
          <c:spPr>
            <a:ln w="28575">
              <a:solidFill>
                <a:srgbClr val="009900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NWP!$Y$5:$Y$125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DC-497A-83CC-4C35692A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NWP!$W$4</c:f>
              <c:strCache>
                <c:ptCount val="1"/>
                <c:pt idx="0">
                  <c:v>Average NWP (Boom Subscription)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NWP!$W$5:$W$125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DC-497A-83CC-4C35692A0F1F}"/>
            </c:ext>
          </c:extLst>
        </c:ser>
        <c:ser>
          <c:idx val="3"/>
          <c:order val="3"/>
          <c:tx>
            <c:strRef>
              <c:f>NWP!$X$4</c:f>
              <c:strCache>
                <c:ptCount val="1"/>
                <c:pt idx="0">
                  <c:v>Average NWP - 7 Day Average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NWP!$X$5:$X$125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DC-497A-83CC-4C35692A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800"/>
          <c:min val="12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Boom Subscription (Excl. Monthly Rens, Annualised Prems):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NWP (Boom Subscription)</c:v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NWP!$AE$5:$AE$125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0-4381-AA3E-A13756CC1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v>NWP - 7 Day Average (Boom Subscription)</c:v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NWP!$AF$5:$AF$125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0-4381-AA3E-A13756CC1332}"/>
            </c:ext>
          </c:extLst>
        </c:ser>
        <c:ser>
          <c:idx val="4"/>
          <c:order val="4"/>
          <c:tx>
            <c:v>Plan (Boom Subscription)</c:v>
          </c:tx>
          <c:spPr>
            <a:ln w="28575">
              <a:solidFill>
                <a:srgbClr val="009900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NWP!$AI$5:$AI$125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90-4381-AA3E-A13756CC1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v>Average NWP (Boom Subscription)</c:v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NWP!$AG$5:$AG$125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90-4381-AA3E-A13756CC1332}"/>
            </c:ext>
          </c:extLst>
        </c:ser>
        <c:ser>
          <c:idx val="3"/>
          <c:order val="3"/>
          <c:tx>
            <c:v>Average NWP - 7 Day Average (Boom Subscription)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NWP!$AH$5:$AH$125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90-4381-AA3E-A13756CC1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800"/>
          <c:min val="13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layout>
        <c:manualLayout>
          <c:xMode val="edge"/>
          <c:yMode val="edge"/>
          <c:x val="5.5011111111111108E-2"/>
          <c:y val="0.90361547619047622"/>
          <c:w val="0.89562211111111112"/>
          <c:h val="8.1265476190476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Standard (Annualised</a:t>
            </a:r>
            <a:r>
              <a:rPr lang="en-GB" sz="1400" baseline="0"/>
              <a:t> Sub Premiums</a:t>
            </a:r>
            <a:r>
              <a:rPr lang="en-GB" sz="1400"/>
              <a:t>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NWP!$AJ$4</c:f>
              <c:strCache>
                <c:ptCount val="1"/>
                <c:pt idx="0">
                  <c:v>NWP (Standard)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NWP!$AJ$5:$AJ$125</c:f>
              <c:numCache>
                <c:formatCode>#,##0</c:formatCode>
                <c:ptCount val="121"/>
                <c:pt idx="0">
                  <c:v>8132.2764285499998</c:v>
                </c:pt>
                <c:pt idx="1">
                  <c:v>12809.68142855</c:v>
                </c:pt>
                <c:pt idx="2">
                  <c:v>12301.12821436</c:v>
                </c:pt>
                <c:pt idx="3">
                  <c:v>10856.7167857</c:v>
                </c:pt>
                <c:pt idx="4">
                  <c:v>12922.261071469999</c:v>
                </c:pt>
                <c:pt idx="5">
                  <c:v>13995.424285659999</c:v>
                </c:pt>
                <c:pt idx="6">
                  <c:v>14676.877857039999</c:v>
                </c:pt>
                <c:pt idx="7">
                  <c:v>15467.736071410001</c:v>
                </c:pt>
                <c:pt idx="8">
                  <c:v>19310.4514285</c:v>
                </c:pt>
                <c:pt idx="9">
                  <c:v>12379.76678575</c:v>
                </c:pt>
                <c:pt idx="10">
                  <c:v>13731.14999998</c:v>
                </c:pt>
                <c:pt idx="11">
                  <c:v>12564.953571399999</c:v>
                </c:pt>
                <c:pt idx="12">
                  <c:v>15372.766785620001</c:v>
                </c:pt>
                <c:pt idx="13">
                  <c:v>18778.39571425</c:v>
                </c:pt>
                <c:pt idx="14">
                  <c:v>42273.864285690004</c:v>
                </c:pt>
                <c:pt idx="15">
                  <c:v>8977.9467857099989</c:v>
                </c:pt>
                <c:pt idx="16">
                  <c:v>8967.3039286200001</c:v>
                </c:pt>
                <c:pt idx="17">
                  <c:v>13970.672857180001</c:v>
                </c:pt>
                <c:pt idx="18">
                  <c:v>24369.240356980001</c:v>
                </c:pt>
                <c:pt idx="19">
                  <c:v>11175.876071369999</c:v>
                </c:pt>
                <c:pt idx="20">
                  <c:v>11664.67250004</c:v>
                </c:pt>
                <c:pt idx="21">
                  <c:v>9124.67857138</c:v>
                </c:pt>
                <c:pt idx="22">
                  <c:v>14485.7664286</c:v>
                </c:pt>
                <c:pt idx="23">
                  <c:v>17024.390714369998</c:v>
                </c:pt>
                <c:pt idx="24">
                  <c:v>15499.90571422</c:v>
                </c:pt>
                <c:pt idx="25">
                  <c:v>12092.49678571</c:v>
                </c:pt>
                <c:pt idx="26">
                  <c:v>12664.977857189999</c:v>
                </c:pt>
                <c:pt idx="27">
                  <c:v>9420.1867856499994</c:v>
                </c:pt>
                <c:pt idx="28">
                  <c:v>15067.779285679999</c:v>
                </c:pt>
                <c:pt idx="29">
                  <c:v>6823.9010713600001</c:v>
                </c:pt>
                <c:pt idx="30">
                  <c:v>6997.5292857499999</c:v>
                </c:pt>
                <c:pt idx="31">
                  <c:v>13597.41428571</c:v>
                </c:pt>
                <c:pt idx="32">
                  <c:v>16306.020000099999</c:v>
                </c:pt>
                <c:pt idx="33">
                  <c:v>12274.732857089999</c:v>
                </c:pt>
                <c:pt idx="34">
                  <c:v>11812.914999939998</c:v>
                </c:pt>
                <c:pt idx="35">
                  <c:v>7232.2396428299999</c:v>
                </c:pt>
                <c:pt idx="36">
                  <c:v>13238.6242857</c:v>
                </c:pt>
                <c:pt idx="37">
                  <c:v>16755.01785724</c:v>
                </c:pt>
                <c:pt idx="38">
                  <c:v>14193.339285680002</c:v>
                </c:pt>
                <c:pt idx="39">
                  <c:v>13414.122500060001</c:v>
                </c:pt>
                <c:pt idx="40">
                  <c:v>5724.3046429000005</c:v>
                </c:pt>
                <c:pt idx="41">
                  <c:v>10028.248571420001</c:v>
                </c:pt>
                <c:pt idx="42">
                  <c:v>7249.3428571500008</c:v>
                </c:pt>
                <c:pt idx="43">
                  <c:v>6287.9685714499992</c:v>
                </c:pt>
                <c:pt idx="44">
                  <c:v>13115.443928500001</c:v>
                </c:pt>
                <c:pt idx="45">
                  <c:v>19968.832857219997</c:v>
                </c:pt>
                <c:pt idx="46">
                  <c:v>8647.4442856099995</c:v>
                </c:pt>
                <c:pt idx="47">
                  <c:v>11811.058214299999</c:v>
                </c:pt>
                <c:pt idx="48">
                  <c:v>13719.165000009998</c:v>
                </c:pt>
                <c:pt idx="49">
                  <c:v>10944.416071420001</c:v>
                </c:pt>
                <c:pt idx="50">
                  <c:v>7913.4603571899997</c:v>
                </c:pt>
                <c:pt idx="51">
                  <c:v>15023.267500029999</c:v>
                </c:pt>
                <c:pt idx="52">
                  <c:v>7021.9964285999995</c:v>
                </c:pt>
                <c:pt idx="53">
                  <c:v>10160.7839286</c:v>
                </c:pt>
                <c:pt idx="54">
                  <c:v>24271.35571439</c:v>
                </c:pt>
                <c:pt idx="55">
                  <c:v>15803.0342857</c:v>
                </c:pt>
                <c:pt idx="56">
                  <c:v>6899.1692856999998</c:v>
                </c:pt>
                <c:pt idx="57">
                  <c:v>4162.5332142799998</c:v>
                </c:pt>
                <c:pt idx="58">
                  <c:v>4429.25464285</c:v>
                </c:pt>
                <c:pt idx="59">
                  <c:v>12582.865714299998</c:v>
                </c:pt>
                <c:pt idx="60">
                  <c:v>6843.2853570300003</c:v>
                </c:pt>
                <c:pt idx="61">
                  <c:v>8841.9450001000005</c:v>
                </c:pt>
                <c:pt idx="62">
                  <c:v>17472.212857139999</c:v>
                </c:pt>
                <c:pt idx="63">
                  <c:v>14599.824285729999</c:v>
                </c:pt>
                <c:pt idx="64">
                  <c:v>10184.03785712</c:v>
                </c:pt>
                <c:pt idx="65">
                  <c:v>12363.978928549999</c:v>
                </c:pt>
                <c:pt idx="66">
                  <c:v>12878.59178572</c:v>
                </c:pt>
                <c:pt idx="67">
                  <c:v>8603.25071432</c:v>
                </c:pt>
                <c:pt idx="68">
                  <c:v>14767.85321433</c:v>
                </c:pt>
                <c:pt idx="69">
                  <c:v>12195.836785629999</c:v>
                </c:pt>
                <c:pt idx="70">
                  <c:v>9549.2724999799993</c:v>
                </c:pt>
                <c:pt idx="71">
                  <c:v>12387.02321431</c:v>
                </c:pt>
                <c:pt idx="72">
                  <c:v>5306.3114285199999</c:v>
                </c:pt>
                <c:pt idx="73">
                  <c:v>11084.14250002</c:v>
                </c:pt>
                <c:pt idx="74">
                  <c:v>25213.216785749999</c:v>
                </c:pt>
                <c:pt idx="75">
                  <c:v>25226.147857059997</c:v>
                </c:pt>
                <c:pt idx="76">
                  <c:v>7905.2617857699997</c:v>
                </c:pt>
                <c:pt idx="77">
                  <c:v>19291.280714370001</c:v>
                </c:pt>
                <c:pt idx="78">
                  <c:v>18308.543214180001</c:v>
                </c:pt>
                <c:pt idx="79">
                  <c:v>16517.506071520002</c:v>
                </c:pt>
                <c:pt idx="80">
                  <c:v>13184.776785780001</c:v>
                </c:pt>
                <c:pt idx="81">
                  <c:v>17355.212857210001</c:v>
                </c:pt>
                <c:pt idx="82">
                  <c:v>9564.8392857100007</c:v>
                </c:pt>
                <c:pt idx="83">
                  <c:v>9036.4189286399996</c:v>
                </c:pt>
                <c:pt idx="84">
                  <c:v>12656.67821425</c:v>
                </c:pt>
                <c:pt idx="85">
                  <c:v>12138.01678575</c:v>
                </c:pt>
                <c:pt idx="86">
                  <c:v>12783.83464288</c:v>
                </c:pt>
                <c:pt idx="87">
                  <c:v>6251.9939285500004</c:v>
                </c:pt>
                <c:pt idx="88">
                  <c:v>11168.799285659999</c:v>
                </c:pt>
                <c:pt idx="89">
                  <c:v>14051.56035724</c:v>
                </c:pt>
                <c:pt idx="90">
                  <c:v>10477.45071433</c:v>
                </c:pt>
                <c:pt idx="91">
                  <c:v>8557.3303570200005</c:v>
                </c:pt>
                <c:pt idx="92">
                  <c:v>7023.0149999699997</c:v>
                </c:pt>
                <c:pt idx="93">
                  <c:v>12229.698928639998</c:v>
                </c:pt>
                <c:pt idx="94">
                  <c:v>9166.5860714199989</c:v>
                </c:pt>
                <c:pt idx="95">
                  <c:v>9741.3971428900004</c:v>
                </c:pt>
                <c:pt idx="96">
                  <c:v>16256.582857040001</c:v>
                </c:pt>
                <c:pt idx="97">
                  <c:v>2732.2175000400002</c:v>
                </c:pt>
                <c:pt idx="98">
                  <c:v>16696.90642856</c:v>
                </c:pt>
                <c:pt idx="99">
                  <c:v>12328.243928540001</c:v>
                </c:pt>
                <c:pt idx="100">
                  <c:v>5875.9285714600001</c:v>
                </c:pt>
                <c:pt idx="101">
                  <c:v>6206.9757142999997</c:v>
                </c:pt>
                <c:pt idx="102">
                  <c:v>7122.0778571499995</c:v>
                </c:pt>
                <c:pt idx="103">
                  <c:v>6958.7696429099997</c:v>
                </c:pt>
                <c:pt idx="104">
                  <c:v>6109.7464285799997</c:v>
                </c:pt>
                <c:pt idx="105">
                  <c:v>11954.71821431</c:v>
                </c:pt>
                <c:pt idx="106">
                  <c:v>17873.242142999999</c:v>
                </c:pt>
                <c:pt idx="107">
                  <c:v>4004.8182142799997</c:v>
                </c:pt>
                <c:pt idx="108">
                  <c:v>7185.1957142899992</c:v>
                </c:pt>
                <c:pt idx="109">
                  <c:v>7176.18892856</c:v>
                </c:pt>
                <c:pt idx="110">
                  <c:v>12442.586785609999</c:v>
                </c:pt>
                <c:pt idx="111">
                  <c:v>6943.3928571900005</c:v>
                </c:pt>
                <c:pt idx="112">
                  <c:v>11067.032857119999</c:v>
                </c:pt>
                <c:pt idx="113">
                  <c:v>14060.07428574</c:v>
                </c:pt>
                <c:pt idx="114">
                  <c:v>4202.98642862</c:v>
                </c:pt>
                <c:pt idx="115">
                  <c:v>10051.295714280001</c:v>
                </c:pt>
                <c:pt idx="116">
                  <c:v>17276.89749997</c:v>
                </c:pt>
                <c:pt idx="117">
                  <c:v>12364.506785709998</c:v>
                </c:pt>
                <c:pt idx="118">
                  <c:v>9667.6010714000004</c:v>
                </c:pt>
                <c:pt idx="119">
                  <c:v>14391.59642858</c:v>
                </c:pt>
                <c:pt idx="120">
                  <c:v>9525.2592857199998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9-4916-863F-FF6879D06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NWP!$AK$4</c:f>
              <c:strCache>
                <c:ptCount val="1"/>
                <c:pt idx="0">
                  <c:v>NWP - 7 Day Average (Standard)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NWP!$AK$5:$AK$125</c:f>
              <c:numCache>
                <c:formatCode>#,##0</c:formatCode>
                <c:ptCount val="121"/>
                <c:pt idx="6">
                  <c:v>12242.052295904286</c:v>
                </c:pt>
                <c:pt idx="7">
                  <c:v>13289.975102027145</c:v>
                </c:pt>
                <c:pt idx="8">
                  <c:v>14218.65653059143</c:v>
                </c:pt>
                <c:pt idx="9">
                  <c:v>14229.890612218574</c:v>
                </c:pt>
                <c:pt idx="10">
                  <c:v>14640.523928544286</c:v>
                </c:pt>
                <c:pt idx="11">
                  <c:v>14589.479999962858</c:v>
                </c:pt>
                <c:pt idx="12">
                  <c:v>14786.243214242857</c:v>
                </c:pt>
                <c:pt idx="13">
                  <c:v>15372.174336701428</c:v>
                </c:pt>
                <c:pt idx="14">
                  <c:v>19201.621224455714</c:v>
                </c:pt>
                <c:pt idx="15">
                  <c:v>17725.54913262857</c:v>
                </c:pt>
                <c:pt idx="16">
                  <c:v>17238.054438752857</c:v>
                </c:pt>
                <c:pt idx="17">
                  <c:v>17272.271989781431</c:v>
                </c:pt>
                <c:pt idx="18">
                  <c:v>18958.598673435718</c:v>
                </c:pt>
                <c:pt idx="19">
                  <c:v>18359.042857114287</c:v>
                </c:pt>
                <c:pt idx="20">
                  <c:v>17342.796683655713</c:v>
                </c:pt>
                <c:pt idx="21">
                  <c:v>12607.198724468573</c:v>
                </c:pt>
                <c:pt idx="22">
                  <c:v>13394.030102024288</c:v>
                </c:pt>
                <c:pt idx="23">
                  <c:v>14545.042499988573</c:v>
                </c:pt>
                <c:pt idx="24">
                  <c:v>14763.504336708573</c:v>
                </c:pt>
                <c:pt idx="25">
                  <c:v>13009.683826527142</c:v>
                </c:pt>
                <c:pt idx="26">
                  <c:v>13222.412653072855</c:v>
                </c:pt>
                <c:pt idx="27">
                  <c:v>12901.771836731426</c:v>
                </c:pt>
                <c:pt idx="28">
                  <c:v>13750.786224488571</c:v>
                </c:pt>
                <c:pt idx="29">
                  <c:v>12656.234030597143</c:v>
                </c:pt>
                <c:pt idx="30">
                  <c:v>11223.825255080001</c:v>
                </c:pt>
                <c:pt idx="31">
                  <c:v>10952.040765292857</c:v>
                </c:pt>
                <c:pt idx="32">
                  <c:v>11553.972653062858</c:v>
                </c:pt>
                <c:pt idx="33">
                  <c:v>11498.223367334285</c:v>
                </c:pt>
                <c:pt idx="34">
                  <c:v>11840.041683661428</c:v>
                </c:pt>
                <c:pt idx="35">
                  <c:v>10720.67887754</c:v>
                </c:pt>
                <c:pt idx="36">
                  <c:v>11637.067908159999</c:v>
                </c:pt>
                <c:pt idx="37">
                  <c:v>13030.994846944286</c:v>
                </c:pt>
                <c:pt idx="38">
                  <c:v>13116.126989797142</c:v>
                </c:pt>
                <c:pt idx="39">
                  <c:v>12702.998775505714</c:v>
                </c:pt>
                <c:pt idx="40">
                  <c:v>11767.223316335714</c:v>
                </c:pt>
                <c:pt idx="41">
                  <c:v>11512.270969404288</c:v>
                </c:pt>
                <c:pt idx="42">
                  <c:v>11514.714285735714</c:v>
                </c:pt>
                <c:pt idx="43">
                  <c:v>10521.763469414287</c:v>
                </c:pt>
                <c:pt idx="44">
                  <c:v>10001.824336737145</c:v>
                </c:pt>
                <c:pt idx="45">
                  <c:v>10826.894846957144</c:v>
                </c:pt>
                <c:pt idx="46">
                  <c:v>10145.940816321427</c:v>
                </c:pt>
                <c:pt idx="47">
                  <c:v>11015.477040807144</c:v>
                </c:pt>
                <c:pt idx="48">
                  <c:v>11542.750816319998</c:v>
                </c:pt>
                <c:pt idx="49">
                  <c:v>12070.61841835857</c:v>
                </c:pt>
                <c:pt idx="50">
                  <c:v>12302.831530607142</c:v>
                </c:pt>
                <c:pt idx="51">
                  <c:v>12575.377755111427</c:v>
                </c:pt>
                <c:pt idx="52">
                  <c:v>10725.829693880001</c:v>
                </c:pt>
                <c:pt idx="53">
                  <c:v>10942.021071449999</c:v>
                </c:pt>
                <c:pt idx="54">
                  <c:v>12722.063571462857</c:v>
                </c:pt>
                <c:pt idx="55">
                  <c:v>13019.759183704287</c:v>
                </c:pt>
                <c:pt idx="56">
                  <c:v>12441.866785744287</c:v>
                </c:pt>
                <c:pt idx="57">
                  <c:v>11906.020051042859</c:v>
                </c:pt>
                <c:pt idx="58">
                  <c:v>10392.589642874285</c:v>
                </c:pt>
                <c:pt idx="59">
                  <c:v>11186.99954083143</c:v>
                </c:pt>
                <c:pt idx="60">
                  <c:v>10713.071173464286</c:v>
                </c:pt>
                <c:pt idx="61">
                  <c:v>8508.8696428514286</c:v>
                </c:pt>
                <c:pt idx="62">
                  <c:v>8747.3237244857137</c:v>
                </c:pt>
                <c:pt idx="63">
                  <c:v>9847.4172959185707</c:v>
                </c:pt>
                <c:pt idx="64">
                  <c:v>10707.632244895713</c:v>
                </c:pt>
                <c:pt idx="65">
                  <c:v>11841.16428571</c:v>
                </c:pt>
                <c:pt idx="66">
                  <c:v>11883.410867341427</c:v>
                </c:pt>
                <c:pt idx="67">
                  <c:v>12134.834489811428</c:v>
                </c:pt>
                <c:pt idx="68">
                  <c:v>12981.392806129999</c:v>
                </c:pt>
                <c:pt idx="69">
                  <c:v>12227.624795914287</c:v>
                </c:pt>
                <c:pt idx="70">
                  <c:v>11506.11739795</c:v>
                </c:pt>
                <c:pt idx="71">
                  <c:v>11820.829591834286</c:v>
                </c:pt>
                <c:pt idx="72">
                  <c:v>10812.591377544286</c:v>
                </c:pt>
                <c:pt idx="73">
                  <c:v>10556.241479587143</c:v>
                </c:pt>
                <c:pt idx="74">
                  <c:v>12929.093775505713</c:v>
                </c:pt>
                <c:pt idx="75">
                  <c:v>14423.135867324285</c:v>
                </c:pt>
                <c:pt idx="76">
                  <c:v>13810.196581629998</c:v>
                </c:pt>
                <c:pt idx="77">
                  <c:v>15201.912040828571</c:v>
                </c:pt>
                <c:pt idx="78">
                  <c:v>16047.843469381429</c:v>
                </c:pt>
                <c:pt idx="79">
                  <c:v>17649.442704095713</c:v>
                </c:pt>
                <c:pt idx="80">
                  <c:v>17949.533316347144</c:v>
                </c:pt>
                <c:pt idx="81">
                  <c:v>16826.961326555716</c:v>
                </c:pt>
                <c:pt idx="82">
                  <c:v>14589.631530648572</c:v>
                </c:pt>
                <c:pt idx="83">
                  <c:v>14751.22540820143</c:v>
                </c:pt>
                <c:pt idx="84">
                  <c:v>13803.425051041428</c:v>
                </c:pt>
                <c:pt idx="85">
                  <c:v>12921.921275551431</c:v>
                </c:pt>
                <c:pt idx="86">
                  <c:v>12388.539642888572</c:v>
                </c:pt>
                <c:pt idx="87">
                  <c:v>11398.142091855714</c:v>
                </c:pt>
                <c:pt idx="88">
                  <c:v>10514.368724491429</c:v>
                </c:pt>
                <c:pt idx="89">
                  <c:v>11155.328877567143</c:v>
                </c:pt>
                <c:pt idx="90">
                  <c:v>11361.190561237143</c:v>
                </c:pt>
                <c:pt idx="91">
                  <c:v>10775.569438775714</c:v>
                </c:pt>
                <c:pt idx="92">
                  <c:v>10044.854897950001</c:v>
                </c:pt>
                <c:pt idx="93">
                  <c:v>9965.6926530585715</c:v>
                </c:pt>
                <c:pt idx="94">
                  <c:v>10382.062959182858</c:v>
                </c:pt>
                <c:pt idx="95">
                  <c:v>10178.148367358572</c:v>
                </c:pt>
                <c:pt idx="96">
                  <c:v>10493.151581615715</c:v>
                </c:pt>
                <c:pt idx="97">
                  <c:v>9386.6896938600003</c:v>
                </c:pt>
                <c:pt idx="98">
                  <c:v>10549.486275508572</c:v>
                </c:pt>
                <c:pt idx="99">
                  <c:v>11307.376122447144</c:v>
                </c:pt>
                <c:pt idx="100">
                  <c:v>10399.69464285</c:v>
                </c:pt>
                <c:pt idx="101">
                  <c:v>9976.8931632614294</c:v>
                </c:pt>
                <c:pt idx="102">
                  <c:v>9602.7046938699987</c:v>
                </c:pt>
                <c:pt idx="103">
                  <c:v>8274.4456632799993</c:v>
                </c:pt>
                <c:pt idx="104">
                  <c:v>8756.9497959285709</c:v>
                </c:pt>
                <c:pt idx="105">
                  <c:v>8079.4943367500009</c:v>
                </c:pt>
                <c:pt idx="106">
                  <c:v>8871.6369388157145</c:v>
                </c:pt>
                <c:pt idx="107">
                  <c:v>8604.3354592185715</c:v>
                </c:pt>
                <c:pt idx="108">
                  <c:v>8744.0811735028565</c:v>
                </c:pt>
                <c:pt idx="109">
                  <c:v>8751.8113265614284</c:v>
                </c:pt>
                <c:pt idx="110">
                  <c:v>9535.2137755185704</c:v>
                </c:pt>
                <c:pt idx="111">
                  <c:v>9654.3061224628564</c:v>
                </c:pt>
                <c:pt idx="112">
                  <c:v>9527.4939285785713</c:v>
                </c:pt>
                <c:pt idx="113">
                  <c:v>8982.7556632557134</c:v>
                </c:pt>
                <c:pt idx="114">
                  <c:v>9011.0654081614302</c:v>
                </c:pt>
                <c:pt idx="115">
                  <c:v>9420.5082653028567</c:v>
                </c:pt>
                <c:pt idx="116">
                  <c:v>10863.466632647143</c:v>
                </c:pt>
                <c:pt idx="117">
                  <c:v>10852.312346947143</c:v>
                </c:pt>
                <c:pt idx="118">
                  <c:v>11241.484948977142</c:v>
                </c:pt>
                <c:pt idx="119">
                  <c:v>11716.422602042858</c:v>
                </c:pt>
                <c:pt idx="120">
                  <c:v>11068.591887754284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C9-4916-863F-FF6879D06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NWP!$AL$4</c:f>
              <c:strCache>
                <c:ptCount val="1"/>
                <c:pt idx="0">
                  <c:v>Average NWP (Standard)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NWP!$AL$5:$AL$125</c:f>
              <c:numCache>
                <c:formatCode>#,##0</c:formatCode>
                <c:ptCount val="121"/>
                <c:pt idx="0">
                  <c:v>815.46178470857251</c:v>
                </c:pt>
                <c:pt idx="1">
                  <c:v>676.04594003648083</c:v>
                </c:pt>
                <c:pt idx="2">
                  <c:v>822.32816815348917</c:v>
                </c:pt>
                <c:pt idx="3">
                  <c:v>640.38487825979882</c:v>
                </c:pt>
                <c:pt idx="4">
                  <c:v>617.03627563539658</c:v>
                </c:pt>
                <c:pt idx="5">
                  <c:v>779.65962517178889</c:v>
                </c:pt>
                <c:pt idx="6">
                  <c:v>774.58941840260661</c:v>
                </c:pt>
                <c:pt idx="7">
                  <c:v>969.38936571249121</c:v>
                </c:pt>
                <c:pt idx="8">
                  <c:v>1139.0295363944515</c:v>
                </c:pt>
                <c:pt idx="9">
                  <c:v>1128.5251939746784</c:v>
                </c:pt>
                <c:pt idx="10">
                  <c:v>724.6775231137957</c:v>
                </c:pt>
                <c:pt idx="11">
                  <c:v>839.96484495146615</c:v>
                </c:pt>
                <c:pt idx="12">
                  <c:v>963.43747881132379</c:v>
                </c:pt>
                <c:pt idx="13">
                  <c:v>818.69498751946378</c:v>
                </c:pt>
                <c:pt idx="14">
                  <c:v>831.17649557492734</c:v>
                </c:pt>
                <c:pt idx="15">
                  <c:v>750.21762286953378</c:v>
                </c:pt>
                <c:pt idx="16">
                  <c:v>561.99621117039499</c:v>
                </c:pt>
                <c:pt idx="17">
                  <c:v>700.45269130914971</c:v>
                </c:pt>
                <c:pt idx="18">
                  <c:v>1163.6280389918024</c:v>
                </c:pt>
                <c:pt idx="19">
                  <c:v>700.41118920638462</c:v>
                </c:pt>
                <c:pt idx="20">
                  <c:v>779.78122021934678</c:v>
                </c:pt>
                <c:pt idx="21">
                  <c:v>762.47886411680463</c:v>
                </c:pt>
                <c:pt idx="22">
                  <c:v>764.5032889377884</c:v>
                </c:pt>
                <c:pt idx="23">
                  <c:v>1004.185942238904</c:v>
                </c:pt>
                <c:pt idx="24">
                  <c:v>777.12439361742781</c:v>
                </c:pt>
                <c:pt idx="25">
                  <c:v>932.74753310712015</c:v>
                </c:pt>
                <c:pt idx="26">
                  <c:v>747.0453971795979</c:v>
                </c:pt>
                <c:pt idx="27">
                  <c:v>629.73776129446696</c:v>
                </c:pt>
                <c:pt idx="28">
                  <c:v>719.4844896810713</c:v>
                </c:pt>
                <c:pt idx="29">
                  <c:v>977.52115030532707</c:v>
                </c:pt>
                <c:pt idx="30">
                  <c:v>701.67532671114907</c:v>
                </c:pt>
                <c:pt idx="31">
                  <c:v>802.04528347572762</c:v>
                </c:pt>
                <c:pt idx="32">
                  <c:v>860.56930304699131</c:v>
                </c:pt>
                <c:pt idx="33">
                  <c:v>769.27841564470555</c:v>
                </c:pt>
                <c:pt idx="34">
                  <c:v>740.33550392507641</c:v>
                </c:pt>
                <c:pt idx="35">
                  <c:v>604.34236940486005</c:v>
                </c:pt>
                <c:pt idx="36">
                  <c:v>737.49967401522429</c:v>
                </c:pt>
                <c:pt idx="37">
                  <c:v>672.04192502468027</c:v>
                </c:pt>
                <c:pt idx="38">
                  <c:v>711.61659878171395</c:v>
                </c:pt>
                <c:pt idx="39">
                  <c:v>791.23379321063203</c:v>
                </c:pt>
                <c:pt idx="40">
                  <c:v>574.00307543986264</c:v>
                </c:pt>
                <c:pt idx="41">
                  <c:v>670.3865803054473</c:v>
                </c:pt>
                <c:pt idx="42">
                  <c:v>559.17374107925991</c:v>
                </c:pt>
                <c:pt idx="43">
                  <c:v>630.52432102093337</c:v>
                </c:pt>
                <c:pt idx="44">
                  <c:v>773.61619808839464</c:v>
                </c:pt>
                <c:pt idx="45">
                  <c:v>834.32051198318015</c:v>
                </c:pt>
                <c:pt idx="46">
                  <c:v>722.60008337017803</c:v>
                </c:pt>
                <c:pt idx="47">
                  <c:v>1184.3506176101828</c:v>
                </c:pt>
                <c:pt idx="48">
                  <c:v>809.22676549225616</c:v>
                </c:pt>
                <c:pt idx="49">
                  <c:v>685.90519676486178</c:v>
                </c:pt>
                <c:pt idx="50">
                  <c:v>610.40004866758193</c:v>
                </c:pt>
                <c:pt idx="51">
                  <c:v>1004.3026808352206</c:v>
                </c:pt>
                <c:pt idx="52">
                  <c:v>782.36529193180309</c:v>
                </c:pt>
                <c:pt idx="53">
                  <c:v>727.76415499158418</c:v>
                </c:pt>
                <c:pt idx="54">
                  <c:v>1058.1754461907515</c:v>
                </c:pt>
                <c:pt idx="55">
                  <c:v>1056.4299476413985</c:v>
                </c:pt>
                <c:pt idx="56">
                  <c:v>691.81230472838433</c:v>
                </c:pt>
                <c:pt idx="57">
                  <c:v>521.74609312172402</c:v>
                </c:pt>
                <c:pt idx="58">
                  <c:v>555.17786558922933</c:v>
                </c:pt>
                <c:pt idx="59">
                  <c:v>664.07547507133097</c:v>
                </c:pt>
                <c:pt idx="60">
                  <c:v>762.45395459320196</c:v>
                </c:pt>
                <c:pt idx="61">
                  <c:v>738.85300479575039</c:v>
                </c:pt>
                <c:pt idx="62">
                  <c:v>761.7484104970016</c:v>
                </c:pt>
                <c:pt idx="63">
                  <c:v>813.32964959478784</c:v>
                </c:pt>
                <c:pt idx="64">
                  <c:v>785.53969098619609</c:v>
                </c:pt>
                <c:pt idx="65">
                  <c:v>688.7747724048794</c:v>
                </c:pt>
                <c:pt idx="66">
                  <c:v>922.42660943066346</c:v>
                </c:pt>
                <c:pt idx="67">
                  <c:v>718.90716818693477</c:v>
                </c:pt>
                <c:pt idx="68">
                  <c:v>779.39074943354058</c:v>
                </c:pt>
                <c:pt idx="69">
                  <c:v>1111.7583483098542</c:v>
                </c:pt>
                <c:pt idx="70">
                  <c:v>736.5774434482131</c:v>
                </c:pt>
                <c:pt idx="71">
                  <c:v>955.46565365573542</c:v>
                </c:pt>
                <c:pt idx="72">
                  <c:v>665.11115087795031</c:v>
                </c:pt>
                <c:pt idx="73">
                  <c:v>854.96872620375188</c:v>
                </c:pt>
                <c:pt idx="74">
                  <c:v>1330.657045480903</c:v>
                </c:pt>
                <c:pt idx="75">
                  <c:v>903.40894501314222</c:v>
                </c:pt>
                <c:pt idx="76">
                  <c:v>880.7755041901039</c:v>
                </c:pt>
                <c:pt idx="77">
                  <c:v>967.21393688895716</c:v>
                </c:pt>
                <c:pt idx="78">
                  <c:v>798.21049605734731</c:v>
                </c:pt>
                <c:pt idx="79">
                  <c:v>920.16021305542904</c:v>
                </c:pt>
                <c:pt idx="80">
                  <c:v>881.39991331089561</c:v>
                </c:pt>
                <c:pt idx="81">
                  <c:v>966.8273340518349</c:v>
                </c:pt>
                <c:pt idx="82">
                  <c:v>685.07973688937182</c:v>
                </c:pt>
                <c:pt idx="83">
                  <c:v>755.10368792650809</c:v>
                </c:pt>
                <c:pt idx="84">
                  <c:v>976.26533137665592</c:v>
                </c:pt>
                <c:pt idx="85">
                  <c:v>869.38307038403389</c:v>
                </c:pt>
                <c:pt idx="86">
                  <c:v>854.59700449139393</c:v>
                </c:pt>
                <c:pt idx="87">
                  <c:v>569.92452144307151</c:v>
                </c:pt>
                <c:pt idx="88">
                  <c:v>1018.1347999884878</c:v>
                </c:pt>
                <c:pt idx="89">
                  <c:v>1006.4402531891087</c:v>
                </c:pt>
                <c:pt idx="90">
                  <c:v>875.51957660837627</c:v>
                </c:pt>
                <c:pt idx="91">
                  <c:v>953.42661179074855</c:v>
                </c:pt>
                <c:pt idx="92">
                  <c:v>782.47877744768823</c:v>
                </c:pt>
                <c:pt idx="93">
                  <c:v>943.33053863714417</c:v>
                </c:pt>
                <c:pt idx="94">
                  <c:v>707.05915384116281</c:v>
                </c:pt>
                <c:pt idx="95">
                  <c:v>697.72565876318072</c:v>
                </c:pt>
                <c:pt idx="96">
                  <c:v>815.06218992535548</c:v>
                </c:pt>
                <c:pt idx="97">
                  <c:v>913.24119733260341</c:v>
                </c:pt>
                <c:pt idx="98">
                  <c:v>1116.1851366771011</c:v>
                </c:pt>
                <c:pt idx="99">
                  <c:v>883.0080521572761</c:v>
                </c:pt>
                <c:pt idx="100">
                  <c:v>736.50890402609184</c:v>
                </c:pt>
                <c:pt idx="101">
                  <c:v>622.40278452122527</c:v>
                </c:pt>
                <c:pt idx="102">
                  <c:v>510.11742892235742</c:v>
                </c:pt>
                <c:pt idx="103">
                  <c:v>775.32079352636492</c:v>
                </c:pt>
                <c:pt idx="104">
                  <c:v>556.95740418842013</c:v>
                </c:pt>
                <c:pt idx="105">
                  <c:v>856.2543461741119</c:v>
                </c:pt>
                <c:pt idx="106">
                  <c:v>779.23236765596948</c:v>
                </c:pt>
                <c:pt idx="107">
                  <c:v>573.68863743015766</c:v>
                </c:pt>
                <c:pt idx="108">
                  <c:v>720.49352627576923</c:v>
                </c:pt>
                <c:pt idx="109">
                  <c:v>1199.3172888518502</c:v>
                </c:pt>
                <c:pt idx="110">
                  <c:v>891.19783685692346</c:v>
                </c:pt>
                <c:pt idx="111">
                  <c:v>994.63830172869916</c:v>
                </c:pt>
                <c:pt idx="112">
                  <c:v>1008.8578902941622</c:v>
                </c:pt>
                <c:pt idx="113">
                  <c:v>1409.8700863060751</c:v>
                </c:pt>
                <c:pt idx="114">
                  <c:v>702.42218241948478</c:v>
                </c:pt>
                <c:pt idx="115">
                  <c:v>775.30070490520086</c:v>
                </c:pt>
                <c:pt idx="116">
                  <c:v>962.46452797860286</c:v>
                </c:pt>
                <c:pt idx="117">
                  <c:v>774.90470066280295</c:v>
                </c:pt>
                <c:pt idx="118">
                  <c:v>745.70464728741729</c:v>
                </c:pt>
                <c:pt idx="119">
                  <c:v>901.94586131308176</c:v>
                </c:pt>
                <c:pt idx="120">
                  <c:v>734.7251984768144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C9-4916-863F-FF6879D06B28}"/>
            </c:ext>
          </c:extLst>
        </c:ser>
        <c:ser>
          <c:idx val="3"/>
          <c:order val="3"/>
          <c:tx>
            <c:strRef>
              <c:f>NWP!$AM$4</c:f>
              <c:strCache>
                <c:ptCount val="1"/>
                <c:pt idx="0">
                  <c:v>Average NWP - 7 Day Average (Standard)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NWP!$AM$5:$AM$125</c:f>
              <c:numCache>
                <c:formatCode>#,##0</c:formatCode>
                <c:ptCount val="121"/>
                <c:pt idx="6">
                  <c:v>732.21515576687614</c:v>
                </c:pt>
                <c:pt idx="7">
                  <c:v>754.20481019600732</c:v>
                </c:pt>
                <c:pt idx="8">
                  <c:v>820.34532396143175</c:v>
                </c:pt>
                <c:pt idx="9">
                  <c:v>864.08775622160169</c:v>
                </c:pt>
                <c:pt idx="10">
                  <c:v>876.12956262931561</c:v>
                </c:pt>
                <c:pt idx="11">
                  <c:v>907.97650110303971</c:v>
                </c:pt>
                <c:pt idx="12">
                  <c:v>934.23048019440182</c:v>
                </c:pt>
                <c:pt idx="13">
                  <c:v>940.5312757825244</c:v>
                </c:pt>
                <c:pt idx="14">
                  <c:v>920.78658004858687</c:v>
                </c:pt>
                <c:pt idx="15">
                  <c:v>865.24202097359841</c:v>
                </c:pt>
                <c:pt idx="16">
                  <c:v>784.30930914441512</c:v>
                </c:pt>
                <c:pt idx="17">
                  <c:v>780.84861888660839</c:v>
                </c:pt>
                <c:pt idx="18">
                  <c:v>827.08621803522794</c:v>
                </c:pt>
                <c:pt idx="19">
                  <c:v>789.511033805951</c:v>
                </c:pt>
                <c:pt idx="20">
                  <c:v>783.95192419164857</c:v>
                </c:pt>
                <c:pt idx="21">
                  <c:v>774.13797684048802</c:v>
                </c:pt>
                <c:pt idx="22">
                  <c:v>776.17878627881021</c:v>
                </c:pt>
                <c:pt idx="23">
                  <c:v>839.3487478600257</c:v>
                </c:pt>
                <c:pt idx="24">
                  <c:v>850.30184818977989</c:v>
                </c:pt>
                <c:pt idx="25">
                  <c:v>817.31891877768237</c:v>
                </c:pt>
                <c:pt idx="26">
                  <c:v>823.98094848814139</c:v>
                </c:pt>
                <c:pt idx="27">
                  <c:v>802.54616864173011</c:v>
                </c:pt>
                <c:pt idx="28">
                  <c:v>796.40411515091091</c:v>
                </c:pt>
                <c:pt idx="29">
                  <c:v>826.83523820341634</c:v>
                </c:pt>
                <c:pt idx="30">
                  <c:v>783.61943598516575</c:v>
                </c:pt>
                <c:pt idx="31">
                  <c:v>787.17956310778015</c:v>
                </c:pt>
                <c:pt idx="32">
                  <c:v>776.86838738490439</c:v>
                </c:pt>
                <c:pt idx="33">
                  <c:v>780.04453287991987</c:v>
                </c:pt>
                <c:pt idx="34">
                  <c:v>795.8442103985783</c:v>
                </c:pt>
                <c:pt idx="35">
                  <c:v>779.39533607340513</c:v>
                </c:pt>
                <c:pt idx="36">
                  <c:v>745.10655374624787</c:v>
                </c:pt>
                <c:pt idx="37">
                  <c:v>740.87321064818093</c:v>
                </c:pt>
                <c:pt idx="38">
                  <c:v>727.95482712046464</c:v>
                </c:pt>
                <c:pt idx="39">
                  <c:v>718.04975428669889</c:v>
                </c:pt>
                <c:pt idx="40">
                  <c:v>690.1532771145786</c:v>
                </c:pt>
                <c:pt idx="41">
                  <c:v>680.16057374034585</c:v>
                </c:pt>
                <c:pt idx="42">
                  <c:v>673.70791255097447</c:v>
                </c:pt>
                <c:pt idx="43">
                  <c:v>658.42571926607559</c:v>
                </c:pt>
                <c:pt idx="44">
                  <c:v>672.93632970374904</c:v>
                </c:pt>
                <c:pt idx="45">
                  <c:v>690.4654601611013</c:v>
                </c:pt>
                <c:pt idx="46">
                  <c:v>680.66064446960797</c:v>
                </c:pt>
                <c:pt idx="47">
                  <c:v>767.85315049393944</c:v>
                </c:pt>
                <c:pt idx="48">
                  <c:v>787.68746266348353</c:v>
                </c:pt>
                <c:pt idx="49">
                  <c:v>805.79195633285531</c:v>
                </c:pt>
                <c:pt idx="50">
                  <c:v>802.91706028237661</c:v>
                </c:pt>
                <c:pt idx="51">
                  <c:v>835.87227210335175</c:v>
                </c:pt>
                <c:pt idx="52">
                  <c:v>828.45009781029773</c:v>
                </c:pt>
                <c:pt idx="53">
                  <c:v>829.18782232764147</c:v>
                </c:pt>
                <c:pt idx="54">
                  <c:v>811.16279783915138</c:v>
                </c:pt>
                <c:pt idx="55">
                  <c:v>846.47753814617158</c:v>
                </c:pt>
                <c:pt idx="56">
                  <c:v>847.32141071238925</c:v>
                </c:pt>
                <c:pt idx="57">
                  <c:v>834.65655992012364</c:v>
                </c:pt>
                <c:pt idx="58">
                  <c:v>770.49587202783914</c:v>
                </c:pt>
                <c:pt idx="59">
                  <c:v>753.59732676205761</c:v>
                </c:pt>
                <c:pt idx="60">
                  <c:v>758.55301241943164</c:v>
                </c:pt>
                <c:pt idx="61">
                  <c:v>712.93552079157416</c:v>
                </c:pt>
                <c:pt idx="62">
                  <c:v>670.83815834237464</c:v>
                </c:pt>
                <c:pt idx="63">
                  <c:v>688.19777903757517</c:v>
                </c:pt>
                <c:pt idx="64">
                  <c:v>725.88257873249984</c:v>
                </c:pt>
                <c:pt idx="65">
                  <c:v>744.9678511347355</c:v>
                </c:pt>
                <c:pt idx="66">
                  <c:v>781.8751560432114</c:v>
                </c:pt>
                <c:pt idx="67">
                  <c:v>775.65418655660199</c:v>
                </c:pt>
                <c:pt idx="68">
                  <c:v>781.44529293342919</c:v>
                </c:pt>
                <c:pt idx="69">
                  <c:v>831.4467126209795</c:v>
                </c:pt>
                <c:pt idx="70">
                  <c:v>820.48211174289736</c:v>
                </c:pt>
                <c:pt idx="71">
                  <c:v>844.75724926711723</c:v>
                </c:pt>
                <c:pt idx="72">
                  <c:v>841.37673190612725</c:v>
                </c:pt>
                <c:pt idx="73">
                  <c:v>831.73989144513996</c:v>
                </c:pt>
                <c:pt idx="74">
                  <c:v>919.13273105856388</c:v>
                </c:pt>
                <c:pt idx="75">
                  <c:v>936.84961614136421</c:v>
                </c:pt>
                <c:pt idx="76">
                  <c:v>903.85206698139996</c:v>
                </c:pt>
                <c:pt idx="77">
                  <c:v>936.80013747293481</c:v>
                </c:pt>
                <c:pt idx="78">
                  <c:v>914.33511495887944</c:v>
                </c:pt>
                <c:pt idx="79">
                  <c:v>950.77069526994785</c:v>
                </c:pt>
                <c:pt idx="80">
                  <c:v>954.54657914239692</c:v>
                </c:pt>
                <c:pt idx="81">
                  <c:v>902.5709060811015</c:v>
                </c:pt>
                <c:pt idx="82">
                  <c:v>871.38101920627707</c:v>
                </c:pt>
                <c:pt idx="83">
                  <c:v>853.42790259719197</c:v>
                </c:pt>
                <c:pt idx="84">
                  <c:v>854.72095895257746</c:v>
                </c:pt>
                <c:pt idx="85">
                  <c:v>864.88846957067562</c:v>
                </c:pt>
                <c:pt idx="86">
                  <c:v>855.52229691867058</c:v>
                </c:pt>
                <c:pt idx="87">
                  <c:v>811.02581236612423</c:v>
                </c:pt>
                <c:pt idx="88">
                  <c:v>818.35545035707469</c:v>
                </c:pt>
                <c:pt idx="89">
                  <c:v>864.26409554275131</c:v>
                </c:pt>
                <c:pt idx="90">
                  <c:v>881.46636535444691</c:v>
                </c:pt>
                <c:pt idx="91">
                  <c:v>878.20369112788853</c:v>
                </c:pt>
                <c:pt idx="92">
                  <c:v>865.78879213698212</c:v>
                </c:pt>
                <c:pt idx="93">
                  <c:v>878.46501130066065</c:v>
                </c:pt>
                <c:pt idx="94">
                  <c:v>898.05567307181661</c:v>
                </c:pt>
                <c:pt idx="95">
                  <c:v>852.28293861105851</c:v>
                </c:pt>
                <c:pt idx="96">
                  <c:v>824.94321528766523</c:v>
                </c:pt>
                <c:pt idx="97">
                  <c:v>830.33201824826915</c:v>
                </c:pt>
                <c:pt idx="98">
                  <c:v>853.58323608917658</c:v>
                </c:pt>
                <c:pt idx="99">
                  <c:v>867.94456104768926</c:v>
                </c:pt>
                <c:pt idx="100">
                  <c:v>838.39861324611024</c:v>
                </c:pt>
                <c:pt idx="101">
                  <c:v>826.30484620040477</c:v>
                </c:pt>
                <c:pt idx="102">
                  <c:v>799.50367050885859</c:v>
                </c:pt>
                <c:pt idx="103">
                  <c:v>793.82632816614569</c:v>
                </c:pt>
                <c:pt idx="104">
                  <c:v>742.92864343126234</c:v>
                </c:pt>
                <c:pt idx="105">
                  <c:v>705.79567335940669</c:v>
                </c:pt>
                <c:pt idx="106">
                  <c:v>690.97057557350593</c:v>
                </c:pt>
                <c:pt idx="107">
                  <c:v>667.71053748837244</c:v>
                </c:pt>
                <c:pt idx="108">
                  <c:v>681.7235005961644</c:v>
                </c:pt>
                <c:pt idx="109">
                  <c:v>780.18062344323482</c:v>
                </c:pt>
                <c:pt idx="110">
                  <c:v>796.73448677617159</c:v>
                </c:pt>
                <c:pt idx="111">
                  <c:v>859.26032928192581</c:v>
                </c:pt>
                <c:pt idx="112">
                  <c:v>881.0608355847902</c:v>
                </c:pt>
                <c:pt idx="113">
                  <c:v>971.1519382490909</c:v>
                </c:pt>
                <c:pt idx="114">
                  <c:v>989.54244467613773</c:v>
                </c:pt>
                <c:pt idx="115">
                  <c:v>997.37204162319938</c:v>
                </c:pt>
                <c:pt idx="116">
                  <c:v>963.53593292702124</c:v>
                </c:pt>
                <c:pt idx="117">
                  <c:v>946.92262775643269</c:v>
                </c:pt>
                <c:pt idx="118">
                  <c:v>911.36067712196382</c:v>
                </c:pt>
                <c:pt idx="119">
                  <c:v>896.08753012466661</c:v>
                </c:pt>
                <c:pt idx="120">
                  <c:v>799.63826043477206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C9-4916-863F-FF6879D06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1600"/>
          <c:min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Plus (Annualised Sub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NWP!$AN$4</c:f>
              <c:strCache>
                <c:ptCount val="1"/>
                <c:pt idx="0">
                  <c:v>NWP (Plus)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NWP!$AN$5:$AN$125</c:f>
              <c:numCache>
                <c:formatCode>#,##0</c:formatCode>
                <c:ptCount val="121"/>
                <c:pt idx="0">
                  <c:v>373.35678571</c:v>
                </c:pt>
                <c:pt idx="1">
                  <c:v>2885.1274999699999</c:v>
                </c:pt>
                <c:pt idx="2">
                  <c:v>3054.28357142</c:v>
                </c:pt>
                <c:pt idx="3">
                  <c:v>2623.2150000299998</c:v>
                </c:pt>
                <c:pt idx="4">
                  <c:v>877.25285713999995</c:v>
                </c:pt>
                <c:pt idx="5">
                  <c:v>755.86</c:v>
                </c:pt>
                <c:pt idx="6">
                  <c:v>440.26785713999999</c:v>
                </c:pt>
                <c:pt idx="7">
                  <c:v>4880.97428571</c:v>
                </c:pt>
                <c:pt idx="8">
                  <c:v>486.57821429000001</c:v>
                </c:pt>
                <c:pt idx="9">
                  <c:v>2197.06</c:v>
                </c:pt>
                <c:pt idx="10">
                  <c:v>3003.3028571600003</c:v>
                </c:pt>
                <c:pt idx="11">
                  <c:v>968.56535713999995</c:v>
                </c:pt>
                <c:pt idx="12">
                  <c:v>2258.3289285699998</c:v>
                </c:pt>
                <c:pt idx="13">
                  <c:v>1631.4957142799999</c:v>
                </c:pt>
                <c:pt idx="14">
                  <c:v>4111.4864285799995</c:v>
                </c:pt>
                <c:pt idx="15">
                  <c:v>1281.18250001</c:v>
                </c:pt>
                <c:pt idx="16">
                  <c:v>8902.6553571000004</c:v>
                </c:pt>
                <c:pt idx="17">
                  <c:v>3218.7721428999998</c:v>
                </c:pt>
                <c:pt idx="18">
                  <c:v>400.61178570999999</c:v>
                </c:pt>
                <c:pt idx="19">
                  <c:v>0</c:v>
                </c:pt>
                <c:pt idx="20">
                  <c:v>6568.6385714300004</c:v>
                </c:pt>
                <c:pt idx="21">
                  <c:v>2559.5303571700001</c:v>
                </c:pt>
                <c:pt idx="22">
                  <c:v>594.85142857000005</c:v>
                </c:pt>
                <c:pt idx="23">
                  <c:v>5290.7246428799999</c:v>
                </c:pt>
                <c:pt idx="24">
                  <c:v>2252.9378571399998</c:v>
                </c:pt>
                <c:pt idx="25">
                  <c:v>4311.9907143099999</c:v>
                </c:pt>
                <c:pt idx="26">
                  <c:v>2630.4249999799999</c:v>
                </c:pt>
                <c:pt idx="27">
                  <c:v>1838.7</c:v>
                </c:pt>
                <c:pt idx="28">
                  <c:v>7635.4410714200003</c:v>
                </c:pt>
                <c:pt idx="29">
                  <c:v>2588.4332143000001</c:v>
                </c:pt>
                <c:pt idx="30">
                  <c:v>1452.9039285700001</c:v>
                </c:pt>
                <c:pt idx="31">
                  <c:v>943.66250000000002</c:v>
                </c:pt>
                <c:pt idx="32">
                  <c:v>1383.24821428</c:v>
                </c:pt>
                <c:pt idx="33">
                  <c:v>5050.0185714999998</c:v>
                </c:pt>
                <c:pt idx="34">
                  <c:v>1682.9857142800001</c:v>
                </c:pt>
                <c:pt idx="35">
                  <c:v>1840.5846428899999</c:v>
                </c:pt>
                <c:pt idx="36">
                  <c:v>3638.55892855</c:v>
                </c:pt>
                <c:pt idx="37">
                  <c:v>2808.6939285899998</c:v>
                </c:pt>
                <c:pt idx="38">
                  <c:v>6911.151428520001</c:v>
                </c:pt>
                <c:pt idx="39">
                  <c:v>1764.37035715</c:v>
                </c:pt>
                <c:pt idx="40">
                  <c:v>2628.9492857599998</c:v>
                </c:pt>
                <c:pt idx="41">
                  <c:v>2545.7314286000001</c:v>
                </c:pt>
                <c:pt idx="42">
                  <c:v>5704.8964285700004</c:v>
                </c:pt>
                <c:pt idx="43">
                  <c:v>3082.5514285999998</c:v>
                </c:pt>
                <c:pt idx="44">
                  <c:v>10248.073214329999</c:v>
                </c:pt>
                <c:pt idx="45">
                  <c:v>4205.72428571</c:v>
                </c:pt>
                <c:pt idx="46">
                  <c:v>944.36678571000004</c:v>
                </c:pt>
                <c:pt idx="47">
                  <c:v>6414.2357142999999</c:v>
                </c:pt>
                <c:pt idx="48">
                  <c:v>2185.48035716</c:v>
                </c:pt>
                <c:pt idx="49">
                  <c:v>0</c:v>
                </c:pt>
                <c:pt idx="50">
                  <c:v>2495.50178572</c:v>
                </c:pt>
                <c:pt idx="51">
                  <c:v>2878.88964283</c:v>
                </c:pt>
                <c:pt idx="52">
                  <c:v>4122.0142857400006</c:v>
                </c:pt>
                <c:pt idx="53">
                  <c:v>2262.6503571399999</c:v>
                </c:pt>
                <c:pt idx="54">
                  <c:v>1634.6478571499999</c:v>
                </c:pt>
                <c:pt idx="55">
                  <c:v>818.11357142999998</c:v>
                </c:pt>
                <c:pt idx="56">
                  <c:v>0</c:v>
                </c:pt>
                <c:pt idx="57">
                  <c:v>373.36178570999999</c:v>
                </c:pt>
                <c:pt idx="58">
                  <c:v>1088.6689286000001</c:v>
                </c:pt>
                <c:pt idx="59">
                  <c:v>5237.2132143500003</c:v>
                </c:pt>
                <c:pt idx="60">
                  <c:v>3653.79821429</c:v>
                </c:pt>
                <c:pt idx="61">
                  <c:v>3172.4553571500001</c:v>
                </c:pt>
                <c:pt idx="62">
                  <c:v>1542.53285716</c:v>
                </c:pt>
                <c:pt idx="63">
                  <c:v>2765.5724999699996</c:v>
                </c:pt>
                <c:pt idx="64">
                  <c:v>1254.2564285999999</c:v>
                </c:pt>
                <c:pt idx="65">
                  <c:v>1778.88</c:v>
                </c:pt>
                <c:pt idx="66">
                  <c:v>1749.6232142700001</c:v>
                </c:pt>
                <c:pt idx="67">
                  <c:v>3612.3960714</c:v>
                </c:pt>
                <c:pt idx="68">
                  <c:v>788.00750000000005</c:v>
                </c:pt>
                <c:pt idx="69">
                  <c:v>2378.4942857000001</c:v>
                </c:pt>
                <c:pt idx="70">
                  <c:v>1204.23</c:v>
                </c:pt>
                <c:pt idx="71">
                  <c:v>6904.5703571499998</c:v>
                </c:pt>
                <c:pt idx="72">
                  <c:v>3673.07857147</c:v>
                </c:pt>
                <c:pt idx="73">
                  <c:v>1447.8775000000001</c:v>
                </c:pt>
                <c:pt idx="74">
                  <c:v>2176.69857146</c:v>
                </c:pt>
                <c:pt idx="75">
                  <c:v>3148.6639285900001</c:v>
                </c:pt>
                <c:pt idx="76">
                  <c:v>1747.68178571</c:v>
                </c:pt>
                <c:pt idx="77">
                  <c:v>539.57892857000002</c:v>
                </c:pt>
                <c:pt idx="78">
                  <c:v>575.87178571000004</c:v>
                </c:pt>
                <c:pt idx="79">
                  <c:v>2536.2735713800002</c:v>
                </c:pt>
                <c:pt idx="80">
                  <c:v>2657.00892853</c:v>
                </c:pt>
                <c:pt idx="81">
                  <c:v>539.06571428999996</c:v>
                </c:pt>
                <c:pt idx="82">
                  <c:v>4103.5903571400004</c:v>
                </c:pt>
                <c:pt idx="83">
                  <c:v>1761.0178571500001</c:v>
                </c:pt>
                <c:pt idx="84">
                  <c:v>2856.23214289</c:v>
                </c:pt>
                <c:pt idx="85">
                  <c:v>4486.3582142699997</c:v>
                </c:pt>
                <c:pt idx="86">
                  <c:v>4270.4985713599999</c:v>
                </c:pt>
                <c:pt idx="87">
                  <c:v>1474.58857143</c:v>
                </c:pt>
                <c:pt idx="88">
                  <c:v>1249.4996429</c:v>
                </c:pt>
                <c:pt idx="89">
                  <c:v>3751.5242856999998</c:v>
                </c:pt>
                <c:pt idx="90">
                  <c:v>4383.7185714500001</c:v>
                </c:pt>
                <c:pt idx="91">
                  <c:v>3095.4257142400002</c:v>
                </c:pt>
                <c:pt idx="92">
                  <c:v>0</c:v>
                </c:pt>
                <c:pt idx="93">
                  <c:v>0</c:v>
                </c:pt>
                <c:pt idx="94">
                  <c:v>3304.8060714599997</c:v>
                </c:pt>
                <c:pt idx="95">
                  <c:v>2482.3171428400001</c:v>
                </c:pt>
                <c:pt idx="96">
                  <c:v>0</c:v>
                </c:pt>
                <c:pt idx="97">
                  <c:v>9577.8850000700004</c:v>
                </c:pt>
                <c:pt idx="98">
                  <c:v>4354.1767857100003</c:v>
                </c:pt>
                <c:pt idx="99">
                  <c:v>6396.8103571499996</c:v>
                </c:pt>
                <c:pt idx="100">
                  <c:v>386.46107143</c:v>
                </c:pt>
                <c:pt idx="101">
                  <c:v>2423.7771428999999</c:v>
                </c:pt>
                <c:pt idx="102">
                  <c:v>848.06321429000002</c:v>
                </c:pt>
                <c:pt idx="103">
                  <c:v>2713.9503571</c:v>
                </c:pt>
                <c:pt idx="104">
                  <c:v>873.53821429000004</c:v>
                </c:pt>
                <c:pt idx="105">
                  <c:v>1276.0739285699999</c:v>
                </c:pt>
                <c:pt idx="106">
                  <c:v>1491.3939285399999</c:v>
                </c:pt>
                <c:pt idx="107">
                  <c:v>2557.2625000099997</c:v>
                </c:pt>
                <c:pt idx="108">
                  <c:v>2536.6099999600001</c:v>
                </c:pt>
                <c:pt idx="109">
                  <c:v>1371.4696429000001</c:v>
                </c:pt>
                <c:pt idx="110">
                  <c:v>2482.28964283</c:v>
                </c:pt>
                <c:pt idx="111">
                  <c:v>966.12464285999999</c:v>
                </c:pt>
                <c:pt idx="112">
                  <c:v>787.27428570999996</c:v>
                </c:pt>
                <c:pt idx="113">
                  <c:v>3946.73678574</c:v>
                </c:pt>
                <c:pt idx="114">
                  <c:v>3229.1125000000002</c:v>
                </c:pt>
                <c:pt idx="115">
                  <c:v>1859.12499996</c:v>
                </c:pt>
                <c:pt idx="116">
                  <c:v>461.32285714</c:v>
                </c:pt>
                <c:pt idx="117">
                  <c:v>4399.1810714000003</c:v>
                </c:pt>
                <c:pt idx="118">
                  <c:v>2374.2453571300002</c:v>
                </c:pt>
                <c:pt idx="119">
                  <c:v>2463.40892859</c:v>
                </c:pt>
                <c:pt idx="120">
                  <c:v>3977.61749994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2-44C7-8734-548B62C0A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NWP!$AO$4</c:f>
              <c:strCache>
                <c:ptCount val="1"/>
                <c:pt idx="0">
                  <c:v>NWP - 7 Day Average (Plus)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NWP!$AO$5:$AO$125</c:f>
              <c:numCache>
                <c:formatCode>#,##0</c:formatCode>
                <c:ptCount val="121"/>
                <c:pt idx="6">
                  <c:v>1572.7662244871426</c:v>
                </c:pt>
                <c:pt idx="7">
                  <c:v>2216.7115816299997</c:v>
                </c:pt>
                <c:pt idx="8">
                  <c:v>1874.0616836757142</c:v>
                </c:pt>
                <c:pt idx="9">
                  <c:v>1751.601173472857</c:v>
                </c:pt>
                <c:pt idx="10">
                  <c:v>1805.8994387771431</c:v>
                </c:pt>
                <c:pt idx="11">
                  <c:v>1818.9440816342856</c:v>
                </c:pt>
                <c:pt idx="12">
                  <c:v>2033.5825000014286</c:v>
                </c:pt>
                <c:pt idx="13">
                  <c:v>2203.7579081642857</c:v>
                </c:pt>
                <c:pt idx="14">
                  <c:v>2093.8310714314284</c:v>
                </c:pt>
                <c:pt idx="15">
                  <c:v>2207.3459693914283</c:v>
                </c:pt>
                <c:pt idx="16">
                  <c:v>3165.2881632628569</c:v>
                </c:pt>
                <c:pt idx="17">
                  <c:v>3196.069489797143</c:v>
                </c:pt>
                <c:pt idx="18">
                  <c:v>3114.9332653071433</c:v>
                </c:pt>
                <c:pt idx="19">
                  <c:v>2792.3148469399998</c:v>
                </c:pt>
                <c:pt idx="20">
                  <c:v>3497.6209693900005</c:v>
                </c:pt>
                <c:pt idx="21">
                  <c:v>3275.9129591885712</c:v>
                </c:pt>
                <c:pt idx="22">
                  <c:v>3177.8656632685711</c:v>
                </c:pt>
                <c:pt idx="23">
                  <c:v>2661.8755612371428</c:v>
                </c:pt>
                <c:pt idx="24">
                  <c:v>2523.8992346999999</c:v>
                </c:pt>
                <c:pt idx="25">
                  <c:v>3082.6676530714285</c:v>
                </c:pt>
                <c:pt idx="26">
                  <c:v>3458.4426530685714</c:v>
                </c:pt>
                <c:pt idx="27">
                  <c:v>2782.7371428642859</c:v>
                </c:pt>
                <c:pt idx="28">
                  <c:v>3507.8672448999996</c:v>
                </c:pt>
                <c:pt idx="29">
                  <c:v>3792.6646428614285</c:v>
                </c:pt>
                <c:pt idx="30">
                  <c:v>3244.4045408171432</c:v>
                </c:pt>
                <c:pt idx="31">
                  <c:v>3057.365204082857</c:v>
                </c:pt>
                <c:pt idx="32">
                  <c:v>2638.9734183642859</c:v>
                </c:pt>
                <c:pt idx="33">
                  <c:v>2984.6296428671435</c:v>
                </c:pt>
                <c:pt idx="34">
                  <c:v>2962.3847449071432</c:v>
                </c:pt>
                <c:pt idx="35">
                  <c:v>2134.5481122599999</c:v>
                </c:pt>
                <c:pt idx="36">
                  <c:v>2284.5660714385713</c:v>
                </c:pt>
                <c:pt idx="37">
                  <c:v>2478.250357155714</c:v>
                </c:pt>
                <c:pt idx="38">
                  <c:v>3330.7487755157149</c:v>
                </c:pt>
                <c:pt idx="39">
                  <c:v>3385.194795925715</c:v>
                </c:pt>
                <c:pt idx="40">
                  <c:v>3039.327755105714</c:v>
                </c:pt>
                <c:pt idx="41">
                  <c:v>3162.5771428657144</c:v>
                </c:pt>
                <c:pt idx="42">
                  <c:v>3714.6216836771428</c:v>
                </c:pt>
                <c:pt idx="43">
                  <c:v>3635.1920408271426</c:v>
                </c:pt>
                <c:pt idx="44">
                  <c:v>4697.9605102185715</c:v>
                </c:pt>
                <c:pt idx="45">
                  <c:v>4311.4709183885716</c:v>
                </c:pt>
                <c:pt idx="46">
                  <c:v>4194.3275510399999</c:v>
                </c:pt>
                <c:pt idx="47">
                  <c:v>4735.0827551171433</c:v>
                </c:pt>
                <c:pt idx="48">
                  <c:v>4683.6183163400001</c:v>
                </c:pt>
                <c:pt idx="49">
                  <c:v>3868.6331122585716</c:v>
                </c:pt>
                <c:pt idx="50">
                  <c:v>3784.7688775614288</c:v>
                </c:pt>
                <c:pt idx="51">
                  <c:v>2732.0283673471431</c:v>
                </c:pt>
                <c:pt idx="52">
                  <c:v>2720.0697959228573</c:v>
                </c:pt>
                <c:pt idx="53">
                  <c:v>2908.3960204128571</c:v>
                </c:pt>
                <c:pt idx="54">
                  <c:v>2225.597755105714</c:v>
                </c:pt>
                <c:pt idx="55">
                  <c:v>2030.2596428585714</c:v>
                </c:pt>
                <c:pt idx="56">
                  <c:v>2030.2596428585714</c:v>
                </c:pt>
                <c:pt idx="57">
                  <c:v>1727.0967857142857</c:v>
                </c:pt>
                <c:pt idx="58">
                  <c:v>1471.3509693957144</c:v>
                </c:pt>
                <c:pt idx="59">
                  <c:v>1630.6651020542856</c:v>
                </c:pt>
                <c:pt idx="60">
                  <c:v>1829.4005102185713</c:v>
                </c:pt>
                <c:pt idx="61">
                  <c:v>2049.0872959328572</c:v>
                </c:pt>
                <c:pt idx="62">
                  <c:v>2152.575765322857</c:v>
                </c:pt>
                <c:pt idx="63">
                  <c:v>2547.6575510328571</c:v>
                </c:pt>
                <c:pt idx="64">
                  <c:v>2673.4996428742861</c:v>
                </c:pt>
                <c:pt idx="65">
                  <c:v>2772.1012245028573</c:v>
                </c:pt>
                <c:pt idx="66">
                  <c:v>2273.8740816342856</c:v>
                </c:pt>
                <c:pt idx="67">
                  <c:v>2267.9594897928569</c:v>
                </c:pt>
                <c:pt idx="68">
                  <c:v>1927.3240816285713</c:v>
                </c:pt>
                <c:pt idx="69">
                  <c:v>2046.7471428485715</c:v>
                </c:pt>
                <c:pt idx="70">
                  <c:v>1823.6982142814286</c:v>
                </c:pt>
                <c:pt idx="71">
                  <c:v>2630.8859183599998</c:v>
                </c:pt>
                <c:pt idx="72">
                  <c:v>2901.4857142842857</c:v>
                </c:pt>
                <c:pt idx="73">
                  <c:v>2858.3791836742857</c:v>
                </c:pt>
                <c:pt idx="74">
                  <c:v>2653.2795408257143</c:v>
                </c:pt>
                <c:pt idx="75">
                  <c:v>2990.5161734814287</c:v>
                </c:pt>
                <c:pt idx="76">
                  <c:v>2900.4001020542855</c:v>
                </c:pt>
                <c:pt idx="77">
                  <c:v>2805.4499489928571</c:v>
                </c:pt>
                <c:pt idx="78">
                  <c:v>1901.350153072857</c:v>
                </c:pt>
                <c:pt idx="79">
                  <c:v>1738.9494387742857</c:v>
                </c:pt>
                <c:pt idx="80">
                  <c:v>1911.6824999928572</c:v>
                </c:pt>
                <c:pt idx="81">
                  <c:v>1677.7349489685714</c:v>
                </c:pt>
                <c:pt idx="82">
                  <c:v>1814.15301019</c:v>
                </c:pt>
                <c:pt idx="83">
                  <c:v>1816.0581632528572</c:v>
                </c:pt>
                <c:pt idx="84">
                  <c:v>2147.0086224414285</c:v>
                </c:pt>
                <c:pt idx="85">
                  <c:v>2705.6495408071428</c:v>
                </c:pt>
                <c:pt idx="86">
                  <c:v>2953.3959693757142</c:v>
                </c:pt>
                <c:pt idx="87">
                  <c:v>2784.4787755042857</c:v>
                </c:pt>
                <c:pt idx="88">
                  <c:v>2885.9693367342852</c:v>
                </c:pt>
                <c:pt idx="89">
                  <c:v>2835.6741836714286</c:v>
                </c:pt>
                <c:pt idx="90">
                  <c:v>3210.3457142857146</c:v>
                </c:pt>
                <c:pt idx="91">
                  <c:v>3244.5162244785711</c:v>
                </c:pt>
                <c:pt idx="92">
                  <c:v>2603.6079081542857</c:v>
                </c:pt>
                <c:pt idx="93">
                  <c:v>1993.5366836742855</c:v>
                </c:pt>
                <c:pt idx="94">
                  <c:v>2254.9963265357142</c:v>
                </c:pt>
                <c:pt idx="95">
                  <c:v>2431.113112241429</c:v>
                </c:pt>
                <c:pt idx="96">
                  <c:v>1895.1810714271428</c:v>
                </c:pt>
                <c:pt idx="97">
                  <c:v>2637.2048469442857</c:v>
                </c:pt>
                <c:pt idx="98">
                  <c:v>2817.0264285828571</c:v>
                </c:pt>
                <c:pt idx="99">
                  <c:v>3730.8564796042856</c:v>
                </c:pt>
                <c:pt idx="100">
                  <c:v>3786.0652040942855</c:v>
                </c:pt>
                <c:pt idx="101">
                  <c:v>3660.203928585714</c:v>
                </c:pt>
                <c:pt idx="102">
                  <c:v>3426.7390816499997</c:v>
                </c:pt>
                <c:pt idx="103">
                  <c:v>3814.4462755214277</c:v>
                </c:pt>
                <c:pt idx="104">
                  <c:v>2570.9681632671427</c:v>
                </c:pt>
                <c:pt idx="105">
                  <c:v>2131.2391836757142</c:v>
                </c:pt>
                <c:pt idx="106">
                  <c:v>1430.4654081599999</c:v>
                </c:pt>
                <c:pt idx="107">
                  <c:v>1740.5798979571427</c:v>
                </c:pt>
                <c:pt idx="108">
                  <c:v>1756.6988775371428</c:v>
                </c:pt>
                <c:pt idx="109">
                  <c:v>1831.4712244814286</c:v>
                </c:pt>
                <c:pt idx="110">
                  <c:v>1798.3768367285713</c:v>
                </c:pt>
                <c:pt idx="111">
                  <c:v>1811.6034693814288</c:v>
                </c:pt>
                <c:pt idx="112">
                  <c:v>1741.7749489728574</c:v>
                </c:pt>
                <c:pt idx="113">
                  <c:v>2092.5382142871431</c:v>
                </c:pt>
                <c:pt idx="114">
                  <c:v>2188.5167857142856</c:v>
                </c:pt>
                <c:pt idx="115">
                  <c:v>2091.7332142857144</c:v>
                </c:pt>
                <c:pt idx="116">
                  <c:v>1961.7122448914286</c:v>
                </c:pt>
                <c:pt idx="117">
                  <c:v>2235.5538775442856</c:v>
                </c:pt>
                <c:pt idx="118">
                  <c:v>2436.7139795828575</c:v>
                </c:pt>
                <c:pt idx="119">
                  <c:v>2676.1617857085716</c:v>
                </c:pt>
                <c:pt idx="120">
                  <c:v>2680.5733163085715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B2-44C7-8734-548B62C0A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NWP!$AP$4</c:f>
              <c:strCache>
                <c:ptCount val="1"/>
                <c:pt idx="0">
                  <c:v>Average NWP (Plus)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NWP!$AP$5:$AP$125</c:f>
              <c:numCache>
                <c:formatCode>#,##0</c:formatCode>
                <c:ptCount val="121"/>
                <c:pt idx="0">
                  <c:v>374.38249115496205</c:v>
                </c:pt>
                <c:pt idx="1">
                  <c:v>578.61073486819748</c:v>
                </c:pt>
                <c:pt idx="2">
                  <c:v>612.53489205366668</c:v>
                </c:pt>
                <c:pt idx="3">
                  <c:v>876.80721152440083</c:v>
                </c:pt>
                <c:pt idx="4">
                  <c:v>879.66289243764663</c:v>
                </c:pt>
                <c:pt idx="5">
                  <c:v>378.96826922035802</c:v>
                </c:pt>
                <c:pt idx="6">
                  <c:v>441.47738420792643</c:v>
                </c:pt>
                <c:pt idx="7">
                  <c:v>978.87671111824523</c:v>
                </c:pt>
                <c:pt idx="8">
                  <c:v>487.91496761255729</c:v>
                </c:pt>
                <c:pt idx="9">
                  <c:v>734.3652930201182</c:v>
                </c:pt>
                <c:pt idx="10">
                  <c:v>1003.85122970081</c:v>
                </c:pt>
                <c:pt idx="11">
                  <c:v>485.61312547580735</c:v>
                </c:pt>
                <c:pt idx="12">
                  <c:v>566.13328221525046</c:v>
                </c:pt>
                <c:pt idx="13">
                  <c:v>817.98892265912116</c:v>
                </c:pt>
                <c:pt idx="14">
                  <c:v>687.13028680882417</c:v>
                </c:pt>
                <c:pt idx="15">
                  <c:v>428.23407737253024</c:v>
                </c:pt>
                <c:pt idx="16">
                  <c:v>1275.3018858917699</c:v>
                </c:pt>
                <c:pt idx="17">
                  <c:v>1075.8716411412306</c:v>
                </c:pt>
                <c:pt idx="18">
                  <c:v>401.71236752783761</c:v>
                </c:pt>
                <c:pt idx="19">
                  <c:v>0</c:v>
                </c:pt>
                <c:pt idx="20">
                  <c:v>1097.7807136016866</c:v>
                </c:pt>
                <c:pt idx="21">
                  <c:v>855.52067796830079</c:v>
                </c:pt>
                <c:pt idx="22">
                  <c:v>596.48563577495929</c:v>
                </c:pt>
                <c:pt idx="23">
                  <c:v>884.20993342406018</c:v>
                </c:pt>
                <c:pt idx="24">
                  <c:v>753.04241559845116</c:v>
                </c:pt>
                <c:pt idx="25">
                  <c:v>1080.9592106318075</c:v>
                </c:pt>
                <c:pt idx="26">
                  <c:v>879.21714740505809</c:v>
                </c:pt>
                <c:pt idx="27">
                  <c:v>614.58379119190704</c:v>
                </c:pt>
                <c:pt idx="28">
                  <c:v>1276.0695929449341</c:v>
                </c:pt>
                <c:pt idx="29">
                  <c:v>1297.77214724388</c:v>
                </c:pt>
                <c:pt idx="30">
                  <c:v>728.44771141961689</c:v>
                </c:pt>
                <c:pt idx="31">
                  <c:v>473.12748968480423</c:v>
                </c:pt>
                <c:pt idx="32">
                  <c:v>693.52417334935376</c:v>
                </c:pt>
                <c:pt idx="33">
                  <c:v>1012.7784497510225</c:v>
                </c:pt>
                <c:pt idx="34">
                  <c:v>562.53643378692675</c:v>
                </c:pt>
                <c:pt idx="35">
                  <c:v>922.82059702801314</c:v>
                </c:pt>
                <c:pt idx="36">
                  <c:v>912.13874236556626</c:v>
                </c:pt>
                <c:pt idx="37">
                  <c:v>938.80337354137896</c:v>
                </c:pt>
                <c:pt idx="38">
                  <c:v>1155.0230180130491</c:v>
                </c:pt>
                <c:pt idx="39">
                  <c:v>589.7391761374156</c:v>
                </c:pt>
                <c:pt idx="40">
                  <c:v>1318.0858369176351</c:v>
                </c:pt>
                <c:pt idx="41">
                  <c:v>2552.7251961908596</c:v>
                </c:pt>
                <c:pt idx="42">
                  <c:v>1430.1423051997558</c:v>
                </c:pt>
                <c:pt idx="43">
                  <c:v>772.75499409896281</c:v>
                </c:pt>
                <c:pt idx="44">
                  <c:v>1141.8030290377556</c:v>
                </c:pt>
                <c:pt idx="45">
                  <c:v>702.87974553204083</c:v>
                </c:pt>
                <c:pt idx="46">
                  <c:v>946.96119993044067</c:v>
                </c:pt>
                <c:pt idx="47">
                  <c:v>6431.8572408109385</c:v>
                </c:pt>
                <c:pt idx="48">
                  <c:v>1095.7422120075346</c:v>
                </c:pt>
                <c:pt idx="49">
                  <c:v>0</c:v>
                </c:pt>
                <c:pt idx="50">
                  <c:v>625.58938994696189</c:v>
                </c:pt>
                <c:pt idx="51">
                  <c:v>962.2662267436649</c:v>
                </c:pt>
                <c:pt idx="52">
                  <c:v>1033.3346251742905</c:v>
                </c:pt>
                <c:pt idx="53">
                  <c:v>453.77328589747879</c:v>
                </c:pt>
                <c:pt idx="54">
                  <c:v>819.56932396065747</c:v>
                </c:pt>
                <c:pt idx="55">
                  <c:v>410.18056808206921</c:v>
                </c:pt>
                <c:pt idx="56">
                  <c:v>0</c:v>
                </c:pt>
                <c:pt idx="57">
                  <c:v>374.3875048912256</c:v>
                </c:pt>
                <c:pt idx="58">
                  <c:v>1091.6597772749544</c:v>
                </c:pt>
                <c:pt idx="59">
                  <c:v>1050.3202325193595</c:v>
                </c:pt>
                <c:pt idx="60">
                  <c:v>1221.2787071238201</c:v>
                </c:pt>
                <c:pt idx="61">
                  <c:v>636.23417875161454</c:v>
                </c:pt>
                <c:pt idx="62">
                  <c:v>773.38529237353339</c:v>
                </c:pt>
                <c:pt idx="63">
                  <c:v>924.39007551402767</c:v>
                </c:pt>
                <c:pt idx="64">
                  <c:v>1257.7021879846784</c:v>
                </c:pt>
                <c:pt idx="65">
                  <c:v>594.58901097267619</c:v>
                </c:pt>
                <c:pt idx="66">
                  <c:v>877.21493570193104</c:v>
                </c:pt>
                <c:pt idx="67">
                  <c:v>1207.4400787772681</c:v>
                </c:pt>
                <c:pt idx="68">
                  <c:v>790.17235574752283</c:v>
                </c:pt>
                <c:pt idx="69">
                  <c:v>1192.5143052975959</c:v>
                </c:pt>
                <c:pt idx="70">
                  <c:v>1207.53832414265</c:v>
                </c:pt>
                <c:pt idx="71">
                  <c:v>1384.7077913684147</c:v>
                </c:pt>
                <c:pt idx="72">
                  <c:v>1227.7231488550535</c:v>
                </c:pt>
                <c:pt idx="73">
                  <c:v>725.92759269983719</c:v>
                </c:pt>
                <c:pt idx="74">
                  <c:v>1091.3392562652105</c:v>
                </c:pt>
                <c:pt idx="75">
                  <c:v>789.32852603281378</c:v>
                </c:pt>
                <c:pt idx="76">
                  <c:v>876.24155462448516</c:v>
                </c:pt>
                <c:pt idx="77">
                  <c:v>541.06128824900929</c:v>
                </c:pt>
                <c:pt idx="78">
                  <c:v>577.45385103949309</c:v>
                </c:pt>
                <c:pt idx="79">
                  <c:v>847.7471186156298</c:v>
                </c:pt>
                <c:pt idx="80">
                  <c:v>666.07710088379599</c:v>
                </c:pt>
                <c:pt idx="81">
                  <c:v>540.54666403968281</c:v>
                </c:pt>
                <c:pt idx="82">
                  <c:v>1028.7159892273019</c:v>
                </c:pt>
                <c:pt idx="83">
                  <c:v>588.6186060825014</c:v>
                </c:pt>
                <c:pt idx="84">
                  <c:v>716.01973360316572</c:v>
                </c:pt>
                <c:pt idx="85">
                  <c:v>899.73667481514462</c:v>
                </c:pt>
                <c:pt idx="86">
                  <c:v>1427.4102367248879</c:v>
                </c:pt>
                <c:pt idx="87">
                  <c:v>492.8798796311022</c:v>
                </c:pt>
                <c:pt idx="88">
                  <c:v>1252.9323341922272</c:v>
                </c:pt>
                <c:pt idx="89">
                  <c:v>1253.943556998976</c:v>
                </c:pt>
                <c:pt idx="90">
                  <c:v>879.15235084356732</c:v>
                </c:pt>
                <c:pt idx="91">
                  <c:v>1551.964815476045</c:v>
                </c:pt>
                <c:pt idx="92">
                  <c:v>0</c:v>
                </c:pt>
                <c:pt idx="93">
                  <c:v>0</c:v>
                </c:pt>
                <c:pt idx="94">
                  <c:v>1104.6284029759715</c:v>
                </c:pt>
                <c:pt idx="95">
                  <c:v>829.71223178727905</c:v>
                </c:pt>
                <c:pt idx="96">
                  <c:v>0</c:v>
                </c:pt>
                <c:pt idx="97">
                  <c:v>1600.6996451142436</c:v>
                </c:pt>
                <c:pt idx="98">
                  <c:v>873.22776194532355</c:v>
                </c:pt>
                <c:pt idx="99">
                  <c:v>1603.5960029502789</c:v>
                </c:pt>
                <c:pt idx="100">
                  <c:v>387.52277765954608</c:v>
                </c:pt>
                <c:pt idx="101">
                  <c:v>810.14529041593005</c:v>
                </c:pt>
                <c:pt idx="102">
                  <c:v>425.19652913096991</c:v>
                </c:pt>
                <c:pt idx="103">
                  <c:v>2721.4062645996869</c:v>
                </c:pt>
                <c:pt idx="104">
                  <c:v>875.93804452497432</c:v>
                </c:pt>
                <c:pt idx="105">
                  <c:v>639.78981307040408</c:v>
                </c:pt>
                <c:pt idx="106">
                  <c:v>747.7455822831663</c:v>
                </c:pt>
                <c:pt idx="107">
                  <c:v>854.76264878938377</c:v>
                </c:pt>
                <c:pt idx="108">
                  <c:v>1271.7893543406103</c:v>
                </c:pt>
                <c:pt idx="109">
                  <c:v>1375.2374166064496</c:v>
                </c:pt>
                <c:pt idx="110">
                  <c:v>1244.5545599011798</c:v>
                </c:pt>
                <c:pt idx="111">
                  <c:v>484.38941570633546</c:v>
                </c:pt>
                <c:pt idx="112">
                  <c:v>789.43712713257037</c:v>
                </c:pt>
                <c:pt idx="113">
                  <c:v>989.39486727714575</c:v>
                </c:pt>
                <c:pt idx="114">
                  <c:v>1079.3278960326193</c:v>
                </c:pt>
                <c:pt idx="115">
                  <c:v>932.1162430862056</c:v>
                </c:pt>
                <c:pt idx="116">
                  <c:v>462.59022761393987</c:v>
                </c:pt>
                <c:pt idx="117">
                  <c:v>882.25334671257554</c:v>
                </c:pt>
                <c:pt idx="118">
                  <c:v>1190.3840045723111</c:v>
                </c:pt>
                <c:pt idx="119">
                  <c:v>1235.0882677344071</c:v>
                </c:pt>
                <c:pt idx="120">
                  <c:v>664.75750340577588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B2-44C7-8734-548B62C0AFC2}"/>
            </c:ext>
          </c:extLst>
        </c:ser>
        <c:ser>
          <c:idx val="3"/>
          <c:order val="3"/>
          <c:tx>
            <c:strRef>
              <c:f>NWP!$AQ$4</c:f>
              <c:strCache>
                <c:ptCount val="1"/>
                <c:pt idx="0">
                  <c:v>Average NWP - 7 Day Average (Plus)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NWP!$AQ$5:$AQ$125</c:f>
              <c:numCache>
                <c:formatCode>#,##0</c:formatCode>
                <c:ptCount val="121"/>
                <c:pt idx="6">
                  <c:v>591.77769649530831</c:v>
                </c:pt>
                <c:pt idx="7">
                  <c:v>678.13401363292019</c:v>
                </c:pt>
                <c:pt idx="8">
                  <c:v>665.17747545354291</c:v>
                </c:pt>
                <c:pt idx="9">
                  <c:v>682.58181844875037</c:v>
                </c:pt>
                <c:pt idx="10">
                  <c:v>700.73096390252317</c:v>
                </c:pt>
                <c:pt idx="11">
                  <c:v>644.43814005083175</c:v>
                </c:pt>
                <c:pt idx="12">
                  <c:v>671.17599905010218</c:v>
                </c:pt>
                <c:pt idx="13">
                  <c:v>724.96336168598714</c:v>
                </c:pt>
                <c:pt idx="14">
                  <c:v>683.28530107035556</c:v>
                </c:pt>
                <c:pt idx="15">
                  <c:v>674.75945960749436</c:v>
                </c:pt>
                <c:pt idx="16">
                  <c:v>752.03611573201613</c:v>
                </c:pt>
                <c:pt idx="17">
                  <c:v>762.32474593779068</c:v>
                </c:pt>
                <c:pt idx="18">
                  <c:v>750.33892337379496</c:v>
                </c:pt>
                <c:pt idx="19">
                  <c:v>669.46274020018768</c:v>
                </c:pt>
                <c:pt idx="20">
                  <c:v>709.43299604912568</c:v>
                </c:pt>
                <c:pt idx="21">
                  <c:v>733.48876621476506</c:v>
                </c:pt>
                <c:pt idx="22">
                  <c:v>757.52470312939784</c:v>
                </c:pt>
                <c:pt idx="23">
                  <c:v>701.65442420543934</c:v>
                </c:pt>
                <c:pt idx="24">
                  <c:v>655.53596341361367</c:v>
                </c:pt>
                <c:pt idx="25">
                  <c:v>752.57122671418085</c:v>
                </c:pt>
                <c:pt idx="26">
                  <c:v>878.17367634347488</c:v>
                </c:pt>
                <c:pt idx="27">
                  <c:v>809.14554457064912</c:v>
                </c:pt>
                <c:pt idx="28">
                  <c:v>869.22396099588252</c:v>
                </c:pt>
                <c:pt idx="29">
                  <c:v>969.40774834858541</c:v>
                </c:pt>
                <c:pt idx="30">
                  <c:v>947.15600234795068</c:v>
                </c:pt>
                <c:pt idx="31">
                  <c:v>907.16815578885837</c:v>
                </c:pt>
                <c:pt idx="32">
                  <c:v>851.82029331993635</c:v>
                </c:pt>
                <c:pt idx="33">
                  <c:v>870.90047936935991</c:v>
                </c:pt>
                <c:pt idx="34">
                  <c:v>863.46514259721982</c:v>
                </c:pt>
                <c:pt idx="35">
                  <c:v>813.001000323374</c:v>
                </c:pt>
                <c:pt idx="36">
                  <c:v>757.91051391218627</c:v>
                </c:pt>
                <c:pt idx="37">
                  <c:v>787.96132278672371</c:v>
                </c:pt>
                <c:pt idx="38">
                  <c:v>885.3749696907588</c:v>
                </c:pt>
                <c:pt idx="39">
                  <c:v>870.5485415176247</c:v>
                </c:pt>
                <c:pt idx="40">
                  <c:v>914.16388254142646</c:v>
                </c:pt>
                <c:pt idx="41">
                  <c:v>1198.4765628848454</c:v>
                </c:pt>
                <c:pt idx="42">
                  <c:v>1270.9510926236658</c:v>
                </c:pt>
                <c:pt idx="43">
                  <c:v>1251.0391285855796</c:v>
                </c:pt>
                <c:pt idx="44">
                  <c:v>1280.0390793707761</c:v>
                </c:pt>
                <c:pt idx="45">
                  <c:v>1215.4471833020605</c:v>
                </c:pt>
                <c:pt idx="46">
                  <c:v>1266.4789009867786</c:v>
                </c:pt>
                <c:pt idx="47">
                  <c:v>1997.0176729715363</c:v>
                </c:pt>
                <c:pt idx="48">
                  <c:v>1788.8772466596326</c:v>
                </c:pt>
                <c:pt idx="49">
                  <c:v>1584.5712030596676</c:v>
                </c:pt>
                <c:pt idx="50">
                  <c:v>1563.5475453236672</c:v>
                </c:pt>
                <c:pt idx="51">
                  <c:v>1537.8994307102257</c:v>
                </c:pt>
                <c:pt idx="52">
                  <c:v>1585.1072706591185</c:v>
                </c:pt>
                <c:pt idx="53">
                  <c:v>1514.6518543686957</c:v>
                </c:pt>
                <c:pt idx="54">
                  <c:v>712.89643767579832</c:v>
                </c:pt>
                <c:pt idx="55">
                  <c:v>614.95905997216039</c:v>
                </c:pt>
                <c:pt idx="56">
                  <c:v>614.95905997216039</c:v>
                </c:pt>
                <c:pt idx="57">
                  <c:v>579.07307639276951</c:v>
                </c:pt>
                <c:pt idx="58">
                  <c:v>597.55786932581088</c:v>
                </c:pt>
                <c:pt idx="59">
                  <c:v>599.98438466082075</c:v>
                </c:pt>
                <c:pt idx="60">
                  <c:v>709.62801626458372</c:v>
                </c:pt>
                <c:pt idx="61">
                  <c:v>683.43728123472044</c:v>
                </c:pt>
                <c:pt idx="62">
                  <c:v>735.3236704192152</c:v>
                </c:pt>
                <c:pt idx="63">
                  <c:v>867.37939549264775</c:v>
                </c:pt>
                <c:pt idx="64">
                  <c:v>993.56720736314105</c:v>
                </c:pt>
                <c:pt idx="65">
                  <c:v>922.55709789138712</c:v>
                </c:pt>
                <c:pt idx="66">
                  <c:v>897.82776977461151</c:v>
                </c:pt>
                <c:pt idx="67">
                  <c:v>895.85082286796126</c:v>
                </c:pt>
                <c:pt idx="68">
                  <c:v>917.84199101023387</c:v>
                </c:pt>
                <c:pt idx="69">
                  <c:v>977.71756428510002</c:v>
                </c:pt>
                <c:pt idx="70">
                  <c:v>1018.1673140891889</c:v>
                </c:pt>
                <c:pt idx="71">
                  <c:v>1036.3109717154368</c:v>
                </c:pt>
                <c:pt idx="72">
                  <c:v>1126.7587056986338</c:v>
                </c:pt>
                <c:pt idx="73">
                  <c:v>1105.146228126906</c:v>
                </c:pt>
                <c:pt idx="74">
                  <c:v>1088.5603963394692</c:v>
                </c:pt>
                <c:pt idx="75">
                  <c:v>1088.439849237368</c:v>
                </c:pt>
                <c:pt idx="76">
                  <c:v>1043.2580277126378</c:v>
                </c:pt>
                <c:pt idx="77">
                  <c:v>948.04702258497491</c:v>
                </c:pt>
                <c:pt idx="78">
                  <c:v>832.72503110941466</c:v>
                </c:pt>
                <c:pt idx="79">
                  <c:v>778.4427410752113</c:v>
                </c:pt>
                <c:pt idx="80">
                  <c:v>769.8926708157768</c:v>
                </c:pt>
                <c:pt idx="81">
                  <c:v>691.20801478355861</c:v>
                </c:pt>
                <c:pt idx="82">
                  <c:v>725.40622381134267</c:v>
                </c:pt>
                <c:pt idx="83">
                  <c:v>684.3172311624877</c:v>
                </c:pt>
                <c:pt idx="84">
                  <c:v>709.3112947845101</c:v>
                </c:pt>
                <c:pt idx="85">
                  <c:v>755.35169818103179</c:v>
                </c:pt>
                <c:pt idx="86">
                  <c:v>838.16071505378295</c:v>
                </c:pt>
                <c:pt idx="87">
                  <c:v>813.41825487482663</c:v>
                </c:pt>
                <c:pt idx="88">
                  <c:v>915.18763632519017</c:v>
                </c:pt>
                <c:pt idx="89">
                  <c:v>947.36300314971493</c:v>
                </c:pt>
                <c:pt idx="90">
                  <c:v>988.86782382986735</c:v>
                </c:pt>
                <c:pt idx="91">
                  <c:v>1108.2885498117071</c:v>
                </c:pt>
                <c:pt idx="92">
                  <c:v>979.75473912382949</c:v>
                </c:pt>
                <c:pt idx="93">
                  <c:v>775.83899102027397</c:v>
                </c:pt>
                <c:pt idx="94">
                  <c:v>863.23163721239814</c:v>
                </c:pt>
                <c:pt idx="95">
                  <c:v>802.77162258311989</c:v>
                </c:pt>
                <c:pt idx="96">
                  <c:v>623.63682872612321</c:v>
                </c:pt>
                <c:pt idx="97">
                  <c:v>726.71501362193419</c:v>
                </c:pt>
                <c:pt idx="98">
                  <c:v>629.75257740325958</c:v>
                </c:pt>
                <c:pt idx="99">
                  <c:v>858.83772068187079</c:v>
                </c:pt>
                <c:pt idx="100">
                  <c:v>914.1981174903774</c:v>
                </c:pt>
                <c:pt idx="101">
                  <c:v>872.1291014103715</c:v>
                </c:pt>
                <c:pt idx="102">
                  <c:v>814.34114388804176</c:v>
                </c:pt>
                <c:pt idx="103">
                  <c:v>1203.1134674022828</c:v>
                </c:pt>
                <c:pt idx="104">
                  <c:v>1099.5760958895301</c:v>
                </c:pt>
                <c:pt idx="105">
                  <c:v>1066.2278174788273</c:v>
                </c:pt>
                <c:pt idx="106">
                  <c:v>943.96347166923977</c:v>
                </c:pt>
                <c:pt idx="107">
                  <c:v>1010.7120246877879</c:v>
                </c:pt>
                <c:pt idx="108">
                  <c:v>1076.6611766770279</c:v>
                </c:pt>
                <c:pt idx="109">
                  <c:v>1212.3813034592392</c:v>
                </c:pt>
                <c:pt idx="110">
                  <c:v>1001.4024885023098</c:v>
                </c:pt>
                <c:pt idx="111">
                  <c:v>945.46697009964714</c:v>
                </c:pt>
                <c:pt idx="112">
                  <c:v>966.84515782281358</c:v>
                </c:pt>
                <c:pt idx="113">
                  <c:v>1001.3664842505249</c:v>
                </c:pt>
                <c:pt idx="114">
                  <c:v>1033.4472338567014</c:v>
                </c:pt>
                <c:pt idx="115">
                  <c:v>984.9225036775008</c:v>
                </c:pt>
                <c:pt idx="116">
                  <c:v>854.54433382142804</c:v>
                </c:pt>
                <c:pt idx="117">
                  <c:v>802.78701765162737</c:v>
                </c:pt>
                <c:pt idx="118">
                  <c:v>903.64338748962393</c:v>
                </c:pt>
                <c:pt idx="119">
                  <c:v>967.30783614702909</c:v>
                </c:pt>
                <c:pt idx="120">
                  <c:v>920.93106987969054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B2-44C7-8734-548B62C0A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3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1800"/>
          <c:min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Essentials (Annualised Sub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NWP!$AR$4</c:f>
              <c:strCache>
                <c:ptCount val="1"/>
                <c:pt idx="0">
                  <c:v>NWP (Essentials)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NWP!$AR$5:$AR$125</c:f>
              <c:numCache>
                <c:formatCode>#,##0</c:formatCode>
                <c:ptCount val="121"/>
                <c:pt idx="0">
                  <c:v>4058.1382142000002</c:v>
                </c:pt>
                <c:pt idx="1">
                  <c:v>3409.7200000400003</c:v>
                </c:pt>
                <c:pt idx="2">
                  <c:v>4783.7378571499994</c:v>
                </c:pt>
                <c:pt idx="3">
                  <c:v>6305.4299999899995</c:v>
                </c:pt>
                <c:pt idx="4">
                  <c:v>731.02214286000003</c:v>
                </c:pt>
                <c:pt idx="5">
                  <c:v>3777.2614286000003</c:v>
                </c:pt>
                <c:pt idx="6">
                  <c:v>4316.5396428399999</c:v>
                </c:pt>
                <c:pt idx="7">
                  <c:v>10014.050357170001</c:v>
                </c:pt>
                <c:pt idx="8">
                  <c:v>5352.05821431</c:v>
                </c:pt>
                <c:pt idx="9">
                  <c:v>3492.8435714100001</c:v>
                </c:pt>
                <c:pt idx="10">
                  <c:v>10702.58714281</c:v>
                </c:pt>
                <c:pt idx="11">
                  <c:v>6347.2053571299994</c:v>
                </c:pt>
                <c:pt idx="12">
                  <c:v>5008.2839285600003</c:v>
                </c:pt>
                <c:pt idx="13">
                  <c:v>2436.1750000000002</c:v>
                </c:pt>
                <c:pt idx="14">
                  <c:v>13579.42678573</c:v>
                </c:pt>
                <c:pt idx="15">
                  <c:v>9417.7764285400008</c:v>
                </c:pt>
                <c:pt idx="16">
                  <c:v>6046.4182142499994</c:v>
                </c:pt>
                <c:pt idx="17">
                  <c:v>7989.1557142599995</c:v>
                </c:pt>
                <c:pt idx="18">
                  <c:v>8166.0896428300002</c:v>
                </c:pt>
                <c:pt idx="19">
                  <c:v>13011.418214309999</c:v>
                </c:pt>
                <c:pt idx="20">
                  <c:v>3261.2389285700001</c:v>
                </c:pt>
                <c:pt idx="21">
                  <c:v>761.95392857000002</c:v>
                </c:pt>
                <c:pt idx="22">
                  <c:v>7615.3821427299999</c:v>
                </c:pt>
                <c:pt idx="23">
                  <c:v>15426.841785770001</c:v>
                </c:pt>
                <c:pt idx="24">
                  <c:v>4652.9517857500005</c:v>
                </c:pt>
                <c:pt idx="25">
                  <c:v>6605.4214285399994</c:v>
                </c:pt>
                <c:pt idx="26">
                  <c:v>7980.7753571599997</c:v>
                </c:pt>
                <c:pt idx="27">
                  <c:v>4037.2864285700002</c:v>
                </c:pt>
                <c:pt idx="28">
                  <c:v>5432.6678571100001</c:v>
                </c:pt>
                <c:pt idx="29">
                  <c:v>7292.8128571899997</c:v>
                </c:pt>
                <c:pt idx="30">
                  <c:v>3315.4585714300001</c:v>
                </c:pt>
                <c:pt idx="31">
                  <c:v>6431.4542857400002</c:v>
                </c:pt>
                <c:pt idx="32">
                  <c:v>3602.5546428400003</c:v>
                </c:pt>
                <c:pt idx="33">
                  <c:v>4407.20071431</c:v>
                </c:pt>
                <c:pt idx="34">
                  <c:v>7676.4210714600003</c:v>
                </c:pt>
                <c:pt idx="35">
                  <c:v>10663.781785609999</c:v>
                </c:pt>
                <c:pt idx="36">
                  <c:v>7422.08107139</c:v>
                </c:pt>
                <c:pt idx="37">
                  <c:v>6998.1053571100001</c:v>
                </c:pt>
                <c:pt idx="38">
                  <c:v>8497.4757143400002</c:v>
                </c:pt>
                <c:pt idx="39">
                  <c:v>2308.2692857000002</c:v>
                </c:pt>
                <c:pt idx="40">
                  <c:v>5508.68535711</c:v>
                </c:pt>
                <c:pt idx="41">
                  <c:v>9245.0992856700013</c:v>
                </c:pt>
                <c:pt idx="42">
                  <c:v>1777.6935713999999</c:v>
                </c:pt>
                <c:pt idx="43">
                  <c:v>5517.2014285299992</c:v>
                </c:pt>
                <c:pt idx="44">
                  <c:v>6511.7110714099999</c:v>
                </c:pt>
                <c:pt idx="45">
                  <c:v>11390.19857142</c:v>
                </c:pt>
                <c:pt idx="46">
                  <c:v>7685.8607143099998</c:v>
                </c:pt>
                <c:pt idx="47">
                  <c:v>5806.4010714900005</c:v>
                </c:pt>
                <c:pt idx="48">
                  <c:v>4084.2521428499999</c:v>
                </c:pt>
                <c:pt idx="49">
                  <c:v>4682.1210714700001</c:v>
                </c:pt>
                <c:pt idx="50">
                  <c:v>1674.1271428699999</c:v>
                </c:pt>
                <c:pt idx="51">
                  <c:v>5877.5221428100003</c:v>
                </c:pt>
                <c:pt idx="52">
                  <c:v>5362.0214285599995</c:v>
                </c:pt>
                <c:pt idx="53">
                  <c:v>1681.5010714099999</c:v>
                </c:pt>
                <c:pt idx="54">
                  <c:v>6336.7617857099995</c:v>
                </c:pt>
                <c:pt idx="55">
                  <c:v>3619.9160714099999</c:v>
                </c:pt>
                <c:pt idx="56">
                  <c:v>6209.8685714499998</c:v>
                </c:pt>
                <c:pt idx="57">
                  <c:v>6518.93857149</c:v>
                </c:pt>
                <c:pt idx="58">
                  <c:v>3833.4050000400002</c:v>
                </c:pt>
                <c:pt idx="59">
                  <c:v>5138.2542857500002</c:v>
                </c:pt>
                <c:pt idx="60">
                  <c:v>5554.8714285200003</c:v>
                </c:pt>
                <c:pt idx="61">
                  <c:v>5171.3732142999997</c:v>
                </c:pt>
                <c:pt idx="62">
                  <c:v>6922.1500000399992</c:v>
                </c:pt>
                <c:pt idx="63">
                  <c:v>5139.0635714099999</c:v>
                </c:pt>
                <c:pt idx="64">
                  <c:v>7925.2375000299999</c:v>
                </c:pt>
                <c:pt idx="65">
                  <c:v>5226.4835714199999</c:v>
                </c:pt>
                <c:pt idx="66">
                  <c:v>2081.02392857</c:v>
                </c:pt>
                <c:pt idx="67">
                  <c:v>4066.8196429</c:v>
                </c:pt>
                <c:pt idx="68">
                  <c:v>1492.3875</c:v>
                </c:pt>
                <c:pt idx="69">
                  <c:v>8805.9560714199997</c:v>
                </c:pt>
                <c:pt idx="70">
                  <c:v>13773.376785599999</c:v>
                </c:pt>
                <c:pt idx="71">
                  <c:v>6421.2046427899995</c:v>
                </c:pt>
                <c:pt idx="72">
                  <c:v>4267.5025000099995</c:v>
                </c:pt>
                <c:pt idx="73">
                  <c:v>5122.4614285299995</c:v>
                </c:pt>
                <c:pt idx="74">
                  <c:v>7360.56571429</c:v>
                </c:pt>
                <c:pt idx="75">
                  <c:v>3943.5864285299999</c:v>
                </c:pt>
                <c:pt idx="76">
                  <c:v>3417.7367856800001</c:v>
                </c:pt>
                <c:pt idx="77">
                  <c:v>8437.3678571500004</c:v>
                </c:pt>
                <c:pt idx="78">
                  <c:v>6072.1542856899996</c:v>
                </c:pt>
                <c:pt idx="79">
                  <c:v>7428.1228571000001</c:v>
                </c:pt>
                <c:pt idx="80">
                  <c:v>1664.4621428600001</c:v>
                </c:pt>
                <c:pt idx="81">
                  <c:v>5968.8178571499993</c:v>
                </c:pt>
                <c:pt idx="82">
                  <c:v>13641.507142900002</c:v>
                </c:pt>
                <c:pt idx="83">
                  <c:v>6210.5242857200001</c:v>
                </c:pt>
                <c:pt idx="84">
                  <c:v>2237.55678571</c:v>
                </c:pt>
                <c:pt idx="85">
                  <c:v>4274.4685714999996</c:v>
                </c:pt>
                <c:pt idx="86">
                  <c:v>3329.0460714400001</c:v>
                </c:pt>
                <c:pt idx="87">
                  <c:v>3999.5760714200001</c:v>
                </c:pt>
                <c:pt idx="88">
                  <c:v>6876.5149999700006</c:v>
                </c:pt>
                <c:pt idx="89">
                  <c:v>2958.3185713900002</c:v>
                </c:pt>
                <c:pt idx="90">
                  <c:v>7030.0396428399999</c:v>
                </c:pt>
                <c:pt idx="91">
                  <c:v>3726.4128571900001</c:v>
                </c:pt>
                <c:pt idx="92">
                  <c:v>8009.9417857400003</c:v>
                </c:pt>
                <c:pt idx="93">
                  <c:v>2469.1189285700002</c:v>
                </c:pt>
                <c:pt idx="94">
                  <c:v>1855.1796428499999</c:v>
                </c:pt>
                <c:pt idx="95">
                  <c:v>3546.8699999400005</c:v>
                </c:pt>
                <c:pt idx="96">
                  <c:v>6463.0764286000003</c:v>
                </c:pt>
                <c:pt idx="97">
                  <c:v>3461.4839285900002</c:v>
                </c:pt>
                <c:pt idx="98">
                  <c:v>3885.2207142499997</c:v>
                </c:pt>
                <c:pt idx="99">
                  <c:v>8435.87285711</c:v>
                </c:pt>
                <c:pt idx="100">
                  <c:v>3683.4746428200001</c:v>
                </c:pt>
                <c:pt idx="101">
                  <c:v>6260.7396428700004</c:v>
                </c:pt>
                <c:pt idx="102">
                  <c:v>5632.9796428099999</c:v>
                </c:pt>
                <c:pt idx="103">
                  <c:v>2969.52642861</c:v>
                </c:pt>
                <c:pt idx="104">
                  <c:v>2996.9185714599998</c:v>
                </c:pt>
                <c:pt idx="105">
                  <c:v>6327.2871428199996</c:v>
                </c:pt>
                <c:pt idx="106">
                  <c:v>11665.97142856</c:v>
                </c:pt>
                <c:pt idx="107">
                  <c:v>4866.5871428400005</c:v>
                </c:pt>
                <c:pt idx="108">
                  <c:v>1891.6621428399999</c:v>
                </c:pt>
                <c:pt idx="109">
                  <c:v>11343.64071417</c:v>
                </c:pt>
                <c:pt idx="110">
                  <c:v>2365.5900000400002</c:v>
                </c:pt>
                <c:pt idx="111">
                  <c:v>2890.0457143000003</c:v>
                </c:pt>
                <c:pt idx="112">
                  <c:v>2862.2639285</c:v>
                </c:pt>
                <c:pt idx="113">
                  <c:v>5481.5678570999999</c:v>
                </c:pt>
                <c:pt idx="114">
                  <c:v>3994.5707143</c:v>
                </c:pt>
                <c:pt idx="115">
                  <c:v>2929.4599999500001</c:v>
                </c:pt>
                <c:pt idx="116">
                  <c:v>5440.5910714299998</c:v>
                </c:pt>
                <c:pt idx="117">
                  <c:v>5390.0099999600006</c:v>
                </c:pt>
                <c:pt idx="118">
                  <c:v>2358.4149999900001</c:v>
                </c:pt>
                <c:pt idx="119">
                  <c:v>3827.7400000300004</c:v>
                </c:pt>
                <c:pt idx="120">
                  <c:v>6551.2307143999997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0-42D3-B440-57B2CF4F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NWP!$AS$4</c:f>
              <c:strCache>
                <c:ptCount val="1"/>
                <c:pt idx="0">
                  <c:v>NWP - 7 Day Average (Essentials)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NWP!$AS$5:$AS$125</c:f>
              <c:numCache>
                <c:formatCode>#,##0</c:formatCode>
                <c:ptCount val="121"/>
                <c:pt idx="6">
                  <c:v>3911.6927550971427</c:v>
                </c:pt>
                <c:pt idx="7">
                  <c:v>4762.53734695</c:v>
                </c:pt>
                <c:pt idx="8">
                  <c:v>5040.0142347028577</c:v>
                </c:pt>
                <c:pt idx="9">
                  <c:v>4855.6007653114284</c:v>
                </c:pt>
                <c:pt idx="10">
                  <c:v>5483.7660714285721</c:v>
                </c:pt>
                <c:pt idx="11">
                  <c:v>6286.0779591814289</c:v>
                </c:pt>
                <c:pt idx="12">
                  <c:v>6461.9383163185712</c:v>
                </c:pt>
                <c:pt idx="13">
                  <c:v>6193.3147959128573</c:v>
                </c:pt>
                <c:pt idx="14">
                  <c:v>6702.6542857071427</c:v>
                </c:pt>
                <c:pt idx="15">
                  <c:v>7283.4711734542861</c:v>
                </c:pt>
                <c:pt idx="16">
                  <c:v>7648.2675510028566</c:v>
                </c:pt>
                <c:pt idx="17">
                  <c:v>7260.6344897814288</c:v>
                </c:pt>
                <c:pt idx="18">
                  <c:v>7520.4751020242857</c:v>
                </c:pt>
                <c:pt idx="19">
                  <c:v>8663.7799999885701</c:v>
                </c:pt>
                <c:pt idx="20">
                  <c:v>8781.6462754985714</c:v>
                </c:pt>
                <c:pt idx="21">
                  <c:v>6950.5787244757139</c:v>
                </c:pt>
                <c:pt idx="22">
                  <c:v>6693.0938265028572</c:v>
                </c:pt>
                <c:pt idx="23">
                  <c:v>8033.1543367200002</c:v>
                </c:pt>
                <c:pt idx="24">
                  <c:v>7556.5537755042878</c:v>
                </c:pt>
                <c:pt idx="25">
                  <c:v>7333.6011734628573</c:v>
                </c:pt>
                <c:pt idx="26">
                  <c:v>6614.9379081557136</c:v>
                </c:pt>
                <c:pt idx="27">
                  <c:v>6725.8018367271425</c:v>
                </c:pt>
                <c:pt idx="28">
                  <c:v>7393.0466836614278</c:v>
                </c:pt>
                <c:pt idx="29">
                  <c:v>7346.9653571557137</c:v>
                </c:pt>
                <c:pt idx="30">
                  <c:v>5616.7677551071438</c:v>
                </c:pt>
                <c:pt idx="31">
                  <c:v>5870.8395408200004</c:v>
                </c:pt>
                <c:pt idx="32">
                  <c:v>5441.8585714342853</c:v>
                </c:pt>
                <c:pt idx="33">
                  <c:v>4931.3479081699998</c:v>
                </c:pt>
                <c:pt idx="34">
                  <c:v>5451.2242857257143</c:v>
                </c:pt>
                <c:pt idx="35">
                  <c:v>6198.526275511429</c:v>
                </c:pt>
                <c:pt idx="36">
                  <c:v>6216.9931632542857</c:v>
                </c:pt>
                <c:pt idx="37">
                  <c:v>6743.0855612085716</c:v>
                </c:pt>
                <c:pt idx="38">
                  <c:v>7038.2314795799994</c:v>
                </c:pt>
                <c:pt idx="39">
                  <c:v>6853.3335714171417</c:v>
                </c:pt>
                <c:pt idx="40">
                  <c:v>7010.6885203885704</c:v>
                </c:pt>
                <c:pt idx="41">
                  <c:v>7234.7854081328569</c:v>
                </c:pt>
                <c:pt idx="42">
                  <c:v>5965.3442346742868</c:v>
                </c:pt>
                <c:pt idx="43">
                  <c:v>5693.2185714085708</c:v>
                </c:pt>
                <c:pt idx="44">
                  <c:v>5623.7336734514292</c:v>
                </c:pt>
                <c:pt idx="45">
                  <c:v>6036.9797958914287</c:v>
                </c:pt>
                <c:pt idx="46">
                  <c:v>6805.2071428357149</c:v>
                </c:pt>
                <c:pt idx="47">
                  <c:v>6847.7379591757135</c:v>
                </c:pt>
                <c:pt idx="48">
                  <c:v>6110.4740816299991</c:v>
                </c:pt>
                <c:pt idx="49">
                  <c:v>6525.3922959257134</c:v>
                </c:pt>
                <c:pt idx="50">
                  <c:v>5976.3816836885699</c:v>
                </c:pt>
                <c:pt idx="51">
                  <c:v>5885.7832653171427</c:v>
                </c:pt>
                <c:pt idx="52">
                  <c:v>5024.6151020514289</c:v>
                </c:pt>
                <c:pt idx="53">
                  <c:v>4166.8494387800001</c:v>
                </c:pt>
                <c:pt idx="54">
                  <c:v>4242.6152550971428</c:v>
                </c:pt>
                <c:pt idx="55">
                  <c:v>4176.2815306057146</c:v>
                </c:pt>
                <c:pt idx="56">
                  <c:v>4394.53117346</c:v>
                </c:pt>
                <c:pt idx="57">
                  <c:v>5086.6470918342848</c:v>
                </c:pt>
                <c:pt idx="58">
                  <c:v>4794.630357152857</c:v>
                </c:pt>
                <c:pt idx="59">
                  <c:v>4762.6636224657141</c:v>
                </c:pt>
                <c:pt idx="60">
                  <c:v>5316.0022449100006</c:v>
                </c:pt>
                <c:pt idx="61">
                  <c:v>5149.5181632800004</c:v>
                </c:pt>
                <c:pt idx="62">
                  <c:v>5621.2658673699998</c:v>
                </c:pt>
                <c:pt idx="63">
                  <c:v>5468.2937245071425</c:v>
                </c:pt>
                <c:pt idx="64">
                  <c:v>5669.1935714414285</c:v>
                </c:pt>
                <c:pt idx="65">
                  <c:v>5868.2047959242855</c:v>
                </c:pt>
                <c:pt idx="66">
                  <c:v>5431.4576020414288</c:v>
                </c:pt>
                <c:pt idx="67">
                  <c:v>5218.8787755242865</c:v>
                </c:pt>
                <c:pt idx="68">
                  <c:v>4693.3093877671427</c:v>
                </c:pt>
                <c:pt idx="69">
                  <c:v>4962.4245408214292</c:v>
                </c:pt>
                <c:pt idx="70">
                  <c:v>6195.8978571342859</c:v>
                </c:pt>
                <c:pt idx="71">
                  <c:v>5981.0360203857135</c:v>
                </c:pt>
                <c:pt idx="72">
                  <c:v>5844.0387244699987</c:v>
                </c:pt>
                <c:pt idx="73">
                  <c:v>6278.5297958928568</c:v>
                </c:pt>
                <c:pt idx="74">
                  <c:v>6749.0649489485713</c:v>
                </c:pt>
                <c:pt idx="75">
                  <c:v>7099.2362244528567</c:v>
                </c:pt>
                <c:pt idx="76">
                  <c:v>6329.4906122042858</c:v>
                </c:pt>
                <c:pt idx="77">
                  <c:v>5567.2036224257145</c:v>
                </c:pt>
                <c:pt idx="78">
                  <c:v>5517.3392856971423</c:v>
                </c:pt>
                <c:pt idx="79">
                  <c:v>5968.8564795671427</c:v>
                </c:pt>
                <c:pt idx="80">
                  <c:v>5474.8565816142864</c:v>
                </c:pt>
                <c:pt idx="81">
                  <c:v>5276.0354591657142</c:v>
                </c:pt>
                <c:pt idx="82">
                  <c:v>6661.4527040757148</c:v>
                </c:pt>
                <c:pt idx="83">
                  <c:v>7060.4223469385706</c:v>
                </c:pt>
                <c:pt idx="84">
                  <c:v>6174.7350510185724</c:v>
                </c:pt>
                <c:pt idx="85">
                  <c:v>5917.9228061342865</c:v>
                </c:pt>
                <c:pt idx="86">
                  <c:v>5332.3404081828576</c:v>
                </c:pt>
                <c:pt idx="87">
                  <c:v>5665.9281122628581</c:v>
                </c:pt>
                <c:pt idx="88">
                  <c:v>5795.599132665714</c:v>
                </c:pt>
                <c:pt idx="89">
                  <c:v>4269.429336735715</c:v>
                </c:pt>
                <c:pt idx="90">
                  <c:v>4386.5029591814291</c:v>
                </c:pt>
                <c:pt idx="91">
                  <c:v>4599.1966836785714</c:v>
                </c:pt>
                <c:pt idx="92">
                  <c:v>5132.8357142842851</c:v>
                </c:pt>
                <c:pt idx="93">
                  <c:v>5009.9889795885711</c:v>
                </c:pt>
                <c:pt idx="94">
                  <c:v>4703.6466326500004</c:v>
                </c:pt>
                <c:pt idx="95">
                  <c:v>4227.9830612171427</c:v>
                </c:pt>
                <c:pt idx="96">
                  <c:v>4728.6627551042857</c:v>
                </c:pt>
                <c:pt idx="97">
                  <c:v>4218.8690816400003</c:v>
                </c:pt>
                <c:pt idx="98">
                  <c:v>4241.5559183628584</c:v>
                </c:pt>
                <c:pt idx="99">
                  <c:v>4302.4032142728574</c:v>
                </c:pt>
                <c:pt idx="100">
                  <c:v>4475.8826020228571</c:v>
                </c:pt>
                <c:pt idx="101">
                  <c:v>5105.2483163114293</c:v>
                </c:pt>
                <c:pt idx="102">
                  <c:v>5403.2639795785717</c:v>
                </c:pt>
                <c:pt idx="103">
                  <c:v>4904.1854081514293</c:v>
                </c:pt>
                <c:pt idx="104">
                  <c:v>4837.8189285614289</c:v>
                </c:pt>
                <c:pt idx="105">
                  <c:v>5186.6855612142845</c:v>
                </c:pt>
                <c:pt idx="106">
                  <c:v>5648.1282142785712</c:v>
                </c:pt>
                <c:pt idx="107">
                  <c:v>5817.1442857099992</c:v>
                </c:pt>
                <c:pt idx="108">
                  <c:v>5192.9903571342857</c:v>
                </c:pt>
                <c:pt idx="109">
                  <c:v>6008.7990816142856</c:v>
                </c:pt>
                <c:pt idx="110">
                  <c:v>5922.5224489614284</c:v>
                </c:pt>
                <c:pt idx="111">
                  <c:v>5907.254897938571</c:v>
                </c:pt>
                <c:pt idx="112">
                  <c:v>5412.2515816071418</c:v>
                </c:pt>
                <c:pt idx="113">
                  <c:v>4528.7653571128567</c:v>
                </c:pt>
                <c:pt idx="114">
                  <c:v>4404.1915816071432</c:v>
                </c:pt>
                <c:pt idx="115">
                  <c:v>4552.4484183371424</c:v>
                </c:pt>
                <c:pt idx="116">
                  <c:v>3709.1556122314287</c:v>
                </c:pt>
                <c:pt idx="117">
                  <c:v>4141.2156122200004</c:v>
                </c:pt>
                <c:pt idx="118">
                  <c:v>4065.2683673185711</c:v>
                </c:pt>
                <c:pt idx="119">
                  <c:v>4203.1935203942858</c:v>
                </c:pt>
                <c:pt idx="120">
                  <c:v>4356.0025000085716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0-42D3-B440-57B2CF4F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NWP!$AT$4</c:f>
              <c:strCache>
                <c:ptCount val="1"/>
                <c:pt idx="0">
                  <c:v>Average NWP (Essentials)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NWP!$AT$5:$AT$125</c:f>
              <c:numCache>
                <c:formatCode>#,##0</c:formatCode>
                <c:ptCount val="121"/>
                <c:pt idx="0">
                  <c:v>1356.4289818152997</c:v>
                </c:pt>
                <c:pt idx="1">
                  <c:v>683.81747251670845</c:v>
                </c:pt>
                <c:pt idx="2">
                  <c:v>685.26857056977281</c:v>
                </c:pt>
                <c:pt idx="3">
                  <c:v>1264.550521941276</c:v>
                </c:pt>
                <c:pt idx="4">
                  <c:v>733.03044543013664</c:v>
                </c:pt>
                <c:pt idx="5">
                  <c:v>946.90963008318943</c:v>
                </c:pt>
                <c:pt idx="6">
                  <c:v>721.39971135225096</c:v>
                </c:pt>
                <c:pt idx="7">
                  <c:v>836.7967903540831</c:v>
                </c:pt>
                <c:pt idx="8">
                  <c:v>1341.6904176988205</c:v>
                </c:pt>
                <c:pt idx="9">
                  <c:v>875.60982385276486</c:v>
                </c:pt>
                <c:pt idx="10">
                  <c:v>975.63544131326933</c:v>
                </c:pt>
                <c:pt idx="11">
                  <c:v>909.23467632998563</c:v>
                </c:pt>
                <c:pt idx="12">
                  <c:v>837.00715836729842</c:v>
                </c:pt>
                <c:pt idx="13">
                  <c:v>610.71694709860674</c:v>
                </c:pt>
                <c:pt idx="14">
                  <c:v>1047.4409925307023</c:v>
                </c:pt>
                <c:pt idx="15">
                  <c:v>1180.4561800558599</c:v>
                </c:pt>
                <c:pt idx="16">
                  <c:v>1010.5048755222617</c:v>
                </c:pt>
                <c:pt idx="17">
                  <c:v>2002.7759860060364</c:v>
                </c:pt>
                <c:pt idx="18">
                  <c:v>1364.7539924684363</c:v>
                </c:pt>
                <c:pt idx="19">
                  <c:v>1449.6848742651641</c:v>
                </c:pt>
                <c:pt idx="20">
                  <c:v>817.54959402153031</c:v>
                </c:pt>
                <c:pt idx="21">
                  <c:v>382.02360428627685</c:v>
                </c:pt>
                <c:pt idx="22">
                  <c:v>1090.9005031476008</c:v>
                </c:pt>
                <c:pt idx="23">
                  <c:v>1718.8025798691567</c:v>
                </c:pt>
                <c:pt idx="24">
                  <c:v>933.14692403961146</c:v>
                </c:pt>
                <c:pt idx="25">
                  <c:v>1324.7136381048706</c:v>
                </c:pt>
                <c:pt idx="26">
                  <c:v>1333.7834273275516</c:v>
                </c:pt>
                <c:pt idx="27">
                  <c:v>674.7296457818527</c:v>
                </c:pt>
                <c:pt idx="28">
                  <c:v>907.93212810928298</c:v>
                </c:pt>
                <c:pt idx="29">
                  <c:v>1462.5696114292427</c:v>
                </c:pt>
                <c:pt idx="30">
                  <c:v>664.91339480148599</c:v>
                </c:pt>
                <c:pt idx="31">
                  <c:v>921.30330228830815</c:v>
                </c:pt>
                <c:pt idx="32">
                  <c:v>722.49035417608559</c:v>
                </c:pt>
                <c:pt idx="33">
                  <c:v>883.86168169173459</c:v>
                </c:pt>
                <c:pt idx="34">
                  <c:v>855.27890445846322</c:v>
                </c:pt>
                <c:pt idx="35">
                  <c:v>1782.1796481871424</c:v>
                </c:pt>
                <c:pt idx="36">
                  <c:v>930.30892547490566</c:v>
                </c:pt>
                <c:pt idx="37">
                  <c:v>1002.4758458693002</c:v>
                </c:pt>
                <c:pt idx="38">
                  <c:v>1217.2600610866923</c:v>
                </c:pt>
                <c:pt idx="39">
                  <c:v>771.53689492431681</c:v>
                </c:pt>
                <c:pt idx="40">
                  <c:v>920.63651798988633</c:v>
                </c:pt>
                <c:pt idx="41">
                  <c:v>1030.0553233140556</c:v>
                </c:pt>
                <c:pt idx="42">
                  <c:v>891.28867244941512</c:v>
                </c:pt>
                <c:pt idx="43">
                  <c:v>1106.4717150319375</c:v>
                </c:pt>
                <c:pt idx="44">
                  <c:v>725.51115415120705</c:v>
                </c:pt>
                <c:pt idx="45">
                  <c:v>878.57617887871629</c:v>
                </c:pt>
                <c:pt idx="46">
                  <c:v>856.33063511785099</c:v>
                </c:pt>
                <c:pt idx="47">
                  <c:v>970.39212043755799</c:v>
                </c:pt>
                <c:pt idx="48">
                  <c:v>819.09452313148097</c:v>
                </c:pt>
                <c:pt idx="49">
                  <c:v>782.49734021959716</c:v>
                </c:pt>
                <c:pt idx="50">
                  <c:v>839.36319660819061</c:v>
                </c:pt>
                <c:pt idx="51">
                  <c:v>736.70864768774493</c:v>
                </c:pt>
                <c:pt idx="52">
                  <c:v>1792.2507521709088</c:v>
                </c:pt>
                <c:pt idx="53">
                  <c:v>843.06028990080881</c:v>
                </c:pt>
                <c:pt idx="54">
                  <c:v>907.73863882284456</c:v>
                </c:pt>
                <c:pt idx="55">
                  <c:v>907.46522392057102</c:v>
                </c:pt>
                <c:pt idx="56">
                  <c:v>1037.8214416286542</c:v>
                </c:pt>
                <c:pt idx="57">
                  <c:v>1307.3695486420229</c:v>
                </c:pt>
                <c:pt idx="58">
                  <c:v>1281.31211078403</c:v>
                </c:pt>
                <c:pt idx="59">
                  <c:v>736.05290983015163</c:v>
                </c:pt>
                <c:pt idx="60">
                  <c:v>795.73315202280185</c:v>
                </c:pt>
                <c:pt idx="61">
                  <c:v>1728.5267611425313</c:v>
                </c:pt>
                <c:pt idx="62">
                  <c:v>991.59527077911616</c:v>
                </c:pt>
                <c:pt idx="63">
                  <c:v>858.86364629721527</c:v>
                </c:pt>
                <c:pt idx="64">
                  <c:v>1324.5016883843773</c:v>
                </c:pt>
                <c:pt idx="65">
                  <c:v>1310.2105106565191</c:v>
                </c:pt>
                <c:pt idx="66">
                  <c:v>521.6852568043837</c:v>
                </c:pt>
                <c:pt idx="67">
                  <c:v>1359.3307414081685</c:v>
                </c:pt>
                <c:pt idx="68">
                  <c:v>1496.4874656182285</c:v>
                </c:pt>
                <c:pt idx="69">
                  <c:v>1103.7685322733512</c:v>
                </c:pt>
                <c:pt idx="70">
                  <c:v>2301.8692887389598</c:v>
                </c:pt>
                <c:pt idx="71">
                  <c:v>1609.7113286771714</c:v>
                </c:pt>
                <c:pt idx="72">
                  <c:v>855.84528157189982</c:v>
                </c:pt>
                <c:pt idx="73">
                  <c:v>1027.3068249242224</c:v>
                </c:pt>
                <c:pt idx="74">
                  <c:v>922.59838105839367</c:v>
                </c:pt>
                <c:pt idx="75">
                  <c:v>790.88409141423404</c:v>
                </c:pt>
                <c:pt idx="76">
                  <c:v>1142.3753907865648</c:v>
                </c:pt>
                <c:pt idx="77">
                  <c:v>1057.5684298678382</c:v>
                </c:pt>
                <c:pt idx="78">
                  <c:v>676.53733645175873</c:v>
                </c:pt>
                <c:pt idx="79">
                  <c:v>1064.0756839744956</c:v>
                </c:pt>
                <c:pt idx="80">
                  <c:v>556.34494700293931</c:v>
                </c:pt>
                <c:pt idx="81">
                  <c:v>855.03081546306805</c:v>
                </c:pt>
                <c:pt idx="82">
                  <c:v>1052.2295238845541</c:v>
                </c:pt>
                <c:pt idx="83">
                  <c:v>1037.9310275757894</c:v>
                </c:pt>
                <c:pt idx="84">
                  <c:v>560.92597991875891</c:v>
                </c:pt>
                <c:pt idx="85">
                  <c:v>1071.5529042270864</c:v>
                </c:pt>
                <c:pt idx="86">
                  <c:v>667.6383604627573</c:v>
                </c:pt>
                <c:pt idx="87">
                  <c:v>668.42731960997912</c:v>
                </c:pt>
                <c:pt idx="88">
                  <c:v>1379.081304901152</c:v>
                </c:pt>
                <c:pt idx="89">
                  <c:v>988.81527337700152</c:v>
                </c:pt>
                <c:pt idx="90">
                  <c:v>1007.0504197669177</c:v>
                </c:pt>
                <c:pt idx="91">
                  <c:v>934.1625637616645</c:v>
                </c:pt>
                <c:pt idx="92">
                  <c:v>1606.3894240191103</c:v>
                </c:pt>
                <c:pt idx="93">
                  <c:v>618.97555556544717</c:v>
                </c:pt>
                <c:pt idx="94">
                  <c:v>620.09209672312022</c:v>
                </c:pt>
                <c:pt idx="95">
                  <c:v>889.15353704844381</c:v>
                </c:pt>
                <c:pt idx="96">
                  <c:v>810.10401661201649</c:v>
                </c:pt>
                <c:pt idx="97">
                  <c:v>867.74837493175835</c:v>
                </c:pt>
                <c:pt idx="98">
                  <c:v>973.9735993559691</c:v>
                </c:pt>
                <c:pt idx="99">
                  <c:v>1409.8413886266299</c:v>
                </c:pt>
                <c:pt idx="100">
                  <c:v>923.39851963761271</c:v>
                </c:pt>
                <c:pt idx="101">
                  <c:v>2092.6464922937462</c:v>
                </c:pt>
                <c:pt idx="102">
                  <c:v>1129.6909722907503</c:v>
                </c:pt>
                <c:pt idx="103">
                  <c:v>744.42111704180854</c:v>
                </c:pt>
                <c:pt idx="104">
                  <c:v>751.28796603904425</c:v>
                </c:pt>
                <c:pt idx="105">
                  <c:v>1057.4449666052442</c:v>
                </c:pt>
                <c:pt idx="106">
                  <c:v>899.84775386885474</c:v>
                </c:pt>
                <c:pt idx="107">
                  <c:v>813.32614793397465</c:v>
                </c:pt>
                <c:pt idx="108">
                  <c:v>948.42950840333981</c:v>
                </c:pt>
                <c:pt idx="109">
                  <c:v>1263.8671735525952</c:v>
                </c:pt>
                <c:pt idx="110">
                  <c:v>790.69629120043885</c:v>
                </c:pt>
                <c:pt idx="111">
                  <c:v>724.49635006217056</c:v>
                </c:pt>
                <c:pt idx="112">
                  <c:v>1435.0636454310422</c:v>
                </c:pt>
                <c:pt idx="113">
                  <c:v>785.23244418623767</c:v>
                </c:pt>
                <c:pt idx="114">
                  <c:v>1335.1816031863045</c:v>
                </c:pt>
                <c:pt idx="115">
                  <c:v>734.37699172553232</c:v>
                </c:pt>
                <c:pt idx="116">
                  <c:v>779.36253572111252</c:v>
                </c:pt>
                <c:pt idx="117">
                  <c:v>900.80295326527107</c:v>
                </c:pt>
                <c:pt idx="118">
                  <c:v>1182.4470810064577</c:v>
                </c:pt>
                <c:pt idx="119">
                  <c:v>959.56394228885142</c:v>
                </c:pt>
                <c:pt idx="120">
                  <c:v>821.15357509969363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0-42D3-B440-57B2CF4FE578}"/>
            </c:ext>
          </c:extLst>
        </c:ser>
        <c:ser>
          <c:idx val="3"/>
          <c:order val="3"/>
          <c:tx>
            <c:strRef>
              <c:f>NWP!$AU$4</c:f>
              <c:strCache>
                <c:ptCount val="1"/>
                <c:pt idx="0">
                  <c:v>Average NWP - 7 Day Average (Essentials)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NWP!$AU$5:$AU$125</c:f>
              <c:numCache>
                <c:formatCode>#,##0</c:formatCode>
                <c:ptCount val="121"/>
                <c:pt idx="6">
                  <c:v>913.05790481551924</c:v>
                </c:pt>
                <c:pt idx="7">
                  <c:v>838.82473460677397</c:v>
                </c:pt>
                <c:pt idx="8">
                  <c:v>932.80658391850432</c:v>
                </c:pt>
                <c:pt idx="9">
                  <c:v>959.99819153036026</c:v>
                </c:pt>
                <c:pt idx="10">
                  <c:v>918.72460858350212</c:v>
                </c:pt>
                <c:pt idx="11">
                  <c:v>943.8966415691948</c:v>
                </c:pt>
                <c:pt idx="12">
                  <c:v>928.19628846692467</c:v>
                </c:pt>
                <c:pt idx="13">
                  <c:v>912.3844650021183</c:v>
                </c:pt>
                <c:pt idx="14">
                  <c:v>942.47649388449258</c:v>
                </c:pt>
                <c:pt idx="15">
                  <c:v>919.44303136406961</c:v>
                </c:pt>
                <c:pt idx="16">
                  <c:v>938.71375303114053</c:v>
                </c:pt>
                <c:pt idx="17">
                  <c:v>1085.4481165586787</c:v>
                </c:pt>
                <c:pt idx="18">
                  <c:v>1150.5223045784574</c:v>
                </c:pt>
                <c:pt idx="19">
                  <c:v>1238.0476925638668</c:v>
                </c:pt>
                <c:pt idx="20">
                  <c:v>1267.5952135528557</c:v>
                </c:pt>
                <c:pt idx="21">
                  <c:v>1172.5355866607952</c:v>
                </c:pt>
                <c:pt idx="22">
                  <c:v>1159.7419185310439</c:v>
                </c:pt>
                <c:pt idx="23">
                  <c:v>1260.9273048663144</c:v>
                </c:pt>
                <c:pt idx="24">
                  <c:v>1108.1231531568253</c:v>
                </c:pt>
                <c:pt idx="25">
                  <c:v>1102.4031025334587</c:v>
                </c:pt>
                <c:pt idx="26">
                  <c:v>1085.8457529709426</c:v>
                </c:pt>
                <c:pt idx="27">
                  <c:v>1065.4429032224173</c:v>
                </c:pt>
                <c:pt idx="28">
                  <c:v>1140.5726923399895</c:v>
                </c:pt>
                <c:pt idx="29">
                  <c:v>1193.668279237367</c:v>
                </c:pt>
                <c:pt idx="30">
                  <c:v>1043.1126813705566</c:v>
                </c:pt>
                <c:pt idx="31">
                  <c:v>1041.420735406085</c:v>
                </c:pt>
                <c:pt idx="32">
                  <c:v>955.38883770197299</c:v>
                </c:pt>
                <c:pt idx="33">
                  <c:v>891.11430261114197</c:v>
                </c:pt>
                <c:pt idx="34">
                  <c:v>916.90705385065769</c:v>
                </c:pt>
                <c:pt idx="35">
                  <c:v>1041.7995567189232</c:v>
                </c:pt>
                <c:pt idx="36">
                  <c:v>965.76231586830374</c:v>
                </c:pt>
                <c:pt idx="37">
                  <c:v>1013.9855231637058</c:v>
                </c:pt>
                <c:pt idx="38">
                  <c:v>1056.2650601349035</c:v>
                </c:pt>
                <c:pt idx="39">
                  <c:v>1063.2717088132222</c:v>
                </c:pt>
                <c:pt idx="40">
                  <c:v>1068.5252568558153</c:v>
                </c:pt>
                <c:pt idx="41">
                  <c:v>1093.4933166923286</c:v>
                </c:pt>
                <c:pt idx="42">
                  <c:v>966.2231773012245</c:v>
                </c:pt>
                <c:pt idx="43">
                  <c:v>991.38929009508627</c:v>
                </c:pt>
                <c:pt idx="44">
                  <c:v>951.82290556393002</c:v>
                </c:pt>
                <c:pt idx="45">
                  <c:v>903.43949381993355</c:v>
                </c:pt>
                <c:pt idx="46">
                  <c:v>915.55288527615267</c:v>
                </c:pt>
                <c:pt idx="47">
                  <c:v>922.66082848296298</c:v>
                </c:pt>
                <c:pt idx="48">
                  <c:v>892.52357131402368</c:v>
                </c:pt>
                <c:pt idx="49">
                  <c:v>876.98195242404984</c:v>
                </c:pt>
                <c:pt idx="50">
                  <c:v>838.82359264922877</c:v>
                </c:pt>
                <c:pt idx="51">
                  <c:v>840.42323458301973</c:v>
                </c:pt>
                <c:pt idx="52">
                  <c:v>970.94817362476158</c:v>
                </c:pt>
                <c:pt idx="53">
                  <c:v>969.05241002232708</c:v>
                </c:pt>
                <c:pt idx="54">
                  <c:v>960.10191264879654</c:v>
                </c:pt>
                <c:pt idx="55">
                  <c:v>972.72629847580924</c:v>
                </c:pt>
                <c:pt idx="56">
                  <c:v>1009.2011701056747</c:v>
                </c:pt>
                <c:pt idx="57">
                  <c:v>1076.0592203962219</c:v>
                </c:pt>
                <c:pt idx="58">
                  <c:v>1153.8597151242629</c:v>
                </c:pt>
                <c:pt idx="59">
                  <c:v>1002.9743090755832</c:v>
                </c:pt>
                <c:pt idx="60">
                  <c:v>996.21328937872499</c:v>
                </c:pt>
                <c:pt idx="61">
                  <c:v>1113.4687354243947</c:v>
                </c:pt>
                <c:pt idx="62">
                  <c:v>1125.4873135470441</c:v>
                </c:pt>
                <c:pt idx="63">
                  <c:v>1099.9219142139814</c:v>
                </c:pt>
                <c:pt idx="64">
                  <c:v>1102.3693627486034</c:v>
                </c:pt>
                <c:pt idx="65">
                  <c:v>1106.4977055875302</c:v>
                </c:pt>
                <c:pt idx="66">
                  <c:v>1075.8737551552779</c:v>
                </c:pt>
                <c:pt idx="67">
                  <c:v>1156.3876964960443</c:v>
                </c:pt>
                <c:pt idx="68">
                  <c:v>1123.2392257068582</c:v>
                </c:pt>
                <c:pt idx="69">
                  <c:v>1139.263977348892</c:v>
                </c:pt>
                <c:pt idx="70">
                  <c:v>1345.4076405548553</c:v>
                </c:pt>
                <c:pt idx="71">
                  <c:v>1386.1518748823976</c:v>
                </c:pt>
                <c:pt idx="72">
                  <c:v>1321.2425564417374</c:v>
                </c:pt>
                <c:pt idx="73">
                  <c:v>1393.4742090302859</c:v>
                </c:pt>
                <c:pt idx="74">
                  <c:v>1331.0838718374612</c:v>
                </c:pt>
                <c:pt idx="75">
                  <c:v>1230.283389808319</c:v>
                </c:pt>
                <c:pt idx="76">
                  <c:v>1235.7986553102066</c:v>
                </c:pt>
                <c:pt idx="77">
                  <c:v>1058.0413897571891</c:v>
                </c:pt>
                <c:pt idx="78">
                  <c:v>924.73081943927298</c:v>
                </c:pt>
                <c:pt idx="79">
                  <c:v>954.47801978250106</c:v>
                </c:pt>
                <c:pt idx="80">
                  <c:v>887.19775150803196</c:v>
                </c:pt>
                <c:pt idx="81">
                  <c:v>877.5452421372712</c:v>
                </c:pt>
                <c:pt idx="82">
                  <c:v>914.88030391874543</c:v>
                </c:pt>
                <c:pt idx="83">
                  <c:v>899.95968060292034</c:v>
                </c:pt>
                <c:pt idx="84">
                  <c:v>829.01075918162337</c:v>
                </c:pt>
                <c:pt idx="85">
                  <c:v>885.44155457809882</c:v>
                </c:pt>
                <c:pt idx="86">
                  <c:v>828.80765121927914</c:v>
                </c:pt>
                <c:pt idx="87">
                  <c:v>844.81941873457049</c:v>
                </c:pt>
                <c:pt idx="88">
                  <c:v>919.68377436858259</c:v>
                </c:pt>
                <c:pt idx="89">
                  <c:v>910.62459572464638</c:v>
                </c:pt>
                <c:pt idx="90">
                  <c:v>906.2130803233789</c:v>
                </c:pt>
                <c:pt idx="91">
                  <c:v>959.53259230093693</c:v>
                </c:pt>
                <c:pt idx="92">
                  <c:v>1035.9378094140832</c:v>
                </c:pt>
                <c:pt idx="93">
                  <c:v>1028.9859801430389</c:v>
                </c:pt>
                <c:pt idx="94">
                  <c:v>1022.0809483020591</c:v>
                </c:pt>
                <c:pt idx="95">
                  <c:v>952.09126718024356</c:v>
                </c:pt>
                <c:pt idx="96">
                  <c:v>926.56108764238866</c:v>
                </c:pt>
                <c:pt idx="97">
                  <c:v>906.66079552308008</c:v>
                </c:pt>
                <c:pt idx="98">
                  <c:v>912.34808632226657</c:v>
                </c:pt>
                <c:pt idx="99">
                  <c:v>884.26979555191224</c:v>
                </c:pt>
                <c:pt idx="100">
                  <c:v>927.75879041936435</c:v>
                </c:pt>
                <c:pt idx="101">
                  <c:v>1138.1237040723111</c:v>
                </c:pt>
                <c:pt idx="102">
                  <c:v>1172.4861948212117</c:v>
                </c:pt>
                <c:pt idx="103">
                  <c:v>1163.1029234540395</c:v>
                </c:pt>
                <c:pt idx="104">
                  <c:v>1146.4657221836515</c:v>
                </c:pt>
                <c:pt idx="105">
                  <c:v>1158.3902032192623</c:v>
                </c:pt>
                <c:pt idx="106">
                  <c:v>1085.5339696824374</c:v>
                </c:pt>
                <c:pt idx="107">
                  <c:v>1069.8093451533462</c:v>
                </c:pt>
                <c:pt idx="108">
                  <c:v>906.34977602614526</c:v>
                </c:pt>
                <c:pt idx="109">
                  <c:v>925.51780477783734</c:v>
                </c:pt>
                <c:pt idx="110">
                  <c:v>932.12854394335602</c:v>
                </c:pt>
                <c:pt idx="111">
                  <c:v>928.30117023237403</c:v>
                </c:pt>
                <c:pt idx="112">
                  <c:v>982.24669577891666</c:v>
                </c:pt>
                <c:pt idx="113">
                  <c:v>965.87308010997117</c:v>
                </c:pt>
                <c:pt idx="114">
                  <c:v>1040.4238594317326</c:v>
                </c:pt>
                <c:pt idx="115">
                  <c:v>1009.8449284777602</c:v>
                </c:pt>
                <c:pt idx="116">
                  <c:v>940.62998021611963</c:v>
                </c:pt>
                <c:pt idx="117">
                  <c:v>956.35950336823862</c:v>
                </c:pt>
                <c:pt idx="118">
                  <c:v>1021.7810363602796</c:v>
                </c:pt>
                <c:pt idx="119">
                  <c:v>953.85250733996679</c:v>
                </c:pt>
                <c:pt idx="120">
                  <c:v>958.98409747046048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00-42D3-B440-57B2CF4F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2000"/>
          <c:min val="12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Premium (Annualised Sub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NWP!$AV$4</c:f>
              <c:strCache>
                <c:ptCount val="1"/>
                <c:pt idx="0">
                  <c:v>NWP (Premium)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NWP!$AV$5:$AV$125</c:f>
              <c:numCache>
                <c:formatCode>#,##0</c:formatCode>
                <c:ptCount val="121"/>
                <c:pt idx="0">
                  <c:v>1317.24428571</c:v>
                </c:pt>
                <c:pt idx="1">
                  <c:v>4741.5164286399995</c:v>
                </c:pt>
                <c:pt idx="2">
                  <c:v>3936.2389284999999</c:v>
                </c:pt>
                <c:pt idx="3">
                  <c:v>387.71321429</c:v>
                </c:pt>
                <c:pt idx="4">
                  <c:v>954.37249999999995</c:v>
                </c:pt>
                <c:pt idx="5">
                  <c:v>2316.5303571499999</c:v>
                </c:pt>
                <c:pt idx="6">
                  <c:v>4556.3003571700001</c:v>
                </c:pt>
                <c:pt idx="7">
                  <c:v>9605.2753571700014</c:v>
                </c:pt>
                <c:pt idx="8">
                  <c:v>5261.4742857700003</c:v>
                </c:pt>
                <c:pt idx="9">
                  <c:v>4197.4810714699997</c:v>
                </c:pt>
                <c:pt idx="10">
                  <c:v>2769.3864285600002</c:v>
                </c:pt>
                <c:pt idx="11">
                  <c:v>4606.1324999999997</c:v>
                </c:pt>
                <c:pt idx="12">
                  <c:v>1766.96500001</c:v>
                </c:pt>
                <c:pt idx="13">
                  <c:v>5959.8057142799998</c:v>
                </c:pt>
                <c:pt idx="14">
                  <c:v>2890.5017856699997</c:v>
                </c:pt>
                <c:pt idx="15">
                  <c:v>3377.0253571499998</c:v>
                </c:pt>
                <c:pt idx="16">
                  <c:v>4245.7253572299996</c:v>
                </c:pt>
                <c:pt idx="17">
                  <c:v>4511.5278571199997</c:v>
                </c:pt>
                <c:pt idx="18">
                  <c:v>2912.96178573</c:v>
                </c:pt>
                <c:pt idx="19">
                  <c:v>2941.9410714300002</c:v>
                </c:pt>
                <c:pt idx="20">
                  <c:v>2329.0578571400001</c:v>
                </c:pt>
                <c:pt idx="21">
                  <c:v>5034.1124999699996</c:v>
                </c:pt>
                <c:pt idx="22">
                  <c:v>2211.3746428600002</c:v>
                </c:pt>
                <c:pt idx="23">
                  <c:v>6033.58178572</c:v>
                </c:pt>
                <c:pt idx="24">
                  <c:v>2498.4124999799997</c:v>
                </c:pt>
                <c:pt idx="25">
                  <c:v>2841.9378571399998</c:v>
                </c:pt>
                <c:pt idx="26">
                  <c:v>5906.0114285199998</c:v>
                </c:pt>
                <c:pt idx="27">
                  <c:v>4924.6132143000004</c:v>
                </c:pt>
                <c:pt idx="28">
                  <c:v>3524.53749999</c:v>
                </c:pt>
                <c:pt idx="29">
                  <c:v>662.87357142999997</c:v>
                </c:pt>
                <c:pt idx="30">
                  <c:v>4962.1853571499996</c:v>
                </c:pt>
                <c:pt idx="31">
                  <c:v>1649.8721428900001</c:v>
                </c:pt>
                <c:pt idx="32">
                  <c:v>1113.4553571500001</c:v>
                </c:pt>
                <c:pt idx="33">
                  <c:v>3620.0649999999996</c:v>
                </c:pt>
                <c:pt idx="34">
                  <c:v>677.28607142999999</c:v>
                </c:pt>
                <c:pt idx="35">
                  <c:v>5352.8375000100004</c:v>
                </c:pt>
                <c:pt idx="36">
                  <c:v>1760.85785713</c:v>
                </c:pt>
                <c:pt idx="37">
                  <c:v>9691.4399999399993</c:v>
                </c:pt>
                <c:pt idx="38">
                  <c:v>4053.6128571499999</c:v>
                </c:pt>
                <c:pt idx="39">
                  <c:v>3712.81250004</c:v>
                </c:pt>
                <c:pt idx="40">
                  <c:v>7367.6839286300001</c:v>
                </c:pt>
                <c:pt idx="41">
                  <c:v>1217.8657142899999</c:v>
                </c:pt>
                <c:pt idx="42">
                  <c:v>5289.4596429000003</c:v>
                </c:pt>
                <c:pt idx="43">
                  <c:v>4030.06857141</c:v>
                </c:pt>
                <c:pt idx="44">
                  <c:v>1483.4989285699999</c:v>
                </c:pt>
                <c:pt idx="45">
                  <c:v>4303.7085714000004</c:v>
                </c:pt>
                <c:pt idx="46">
                  <c:v>3617.7514285300003</c:v>
                </c:pt>
                <c:pt idx="47">
                  <c:v>1333.2357142799999</c:v>
                </c:pt>
                <c:pt idx="48">
                  <c:v>4537.7153570999999</c:v>
                </c:pt>
                <c:pt idx="49">
                  <c:v>4666.1960714199995</c:v>
                </c:pt>
                <c:pt idx="50">
                  <c:v>1596.8971429000001</c:v>
                </c:pt>
                <c:pt idx="51">
                  <c:v>3783.3400000399997</c:v>
                </c:pt>
                <c:pt idx="52">
                  <c:v>2901.7567857399999</c:v>
                </c:pt>
                <c:pt idx="53">
                  <c:v>6476.77214293</c:v>
                </c:pt>
                <c:pt idx="54">
                  <c:v>2340.1067857200001</c:v>
                </c:pt>
                <c:pt idx="55">
                  <c:v>4524.7949999900002</c:v>
                </c:pt>
                <c:pt idx="56">
                  <c:v>3430.1964286000002</c:v>
                </c:pt>
                <c:pt idx="57">
                  <c:v>3296.3646428800002</c:v>
                </c:pt>
                <c:pt idx="58">
                  <c:v>4342.4785714199998</c:v>
                </c:pt>
                <c:pt idx="59">
                  <c:v>3932.8810713900002</c:v>
                </c:pt>
                <c:pt idx="60">
                  <c:v>4003.3739286</c:v>
                </c:pt>
                <c:pt idx="61">
                  <c:v>3148.9867856700002</c:v>
                </c:pt>
                <c:pt idx="62">
                  <c:v>0</c:v>
                </c:pt>
                <c:pt idx="63">
                  <c:v>6419.3814285699991</c:v>
                </c:pt>
                <c:pt idx="64">
                  <c:v>2271.1607142399998</c:v>
                </c:pt>
                <c:pt idx="65">
                  <c:v>1932.0525</c:v>
                </c:pt>
                <c:pt idx="66">
                  <c:v>1350.69678572</c:v>
                </c:pt>
                <c:pt idx="67">
                  <c:v>7540.7592857700001</c:v>
                </c:pt>
                <c:pt idx="68">
                  <c:v>469.59642857</c:v>
                </c:pt>
                <c:pt idx="69">
                  <c:v>4716.2196428700008</c:v>
                </c:pt>
                <c:pt idx="70">
                  <c:v>4454.3496429000006</c:v>
                </c:pt>
                <c:pt idx="71">
                  <c:v>4066.8417857600002</c:v>
                </c:pt>
                <c:pt idx="72">
                  <c:v>1583.49714285</c:v>
                </c:pt>
                <c:pt idx="73">
                  <c:v>3954.4310713599998</c:v>
                </c:pt>
                <c:pt idx="74">
                  <c:v>1580.4503571</c:v>
                </c:pt>
                <c:pt idx="75">
                  <c:v>10275.22928568</c:v>
                </c:pt>
                <c:pt idx="76">
                  <c:v>2843.2071428999998</c:v>
                </c:pt>
                <c:pt idx="77">
                  <c:v>6323.0128572099993</c:v>
                </c:pt>
                <c:pt idx="78">
                  <c:v>2967.3050000399999</c:v>
                </c:pt>
                <c:pt idx="79">
                  <c:v>3014.2221429000001</c:v>
                </c:pt>
                <c:pt idx="80">
                  <c:v>3998.6632142600001</c:v>
                </c:pt>
                <c:pt idx="81">
                  <c:v>10471.88535721</c:v>
                </c:pt>
                <c:pt idx="82">
                  <c:v>1709.95464285</c:v>
                </c:pt>
                <c:pt idx="83">
                  <c:v>487.96071429</c:v>
                </c:pt>
                <c:pt idx="84">
                  <c:v>2261.32285714</c:v>
                </c:pt>
                <c:pt idx="85">
                  <c:v>2464.2274999900001</c:v>
                </c:pt>
                <c:pt idx="86">
                  <c:v>6773.1785713999998</c:v>
                </c:pt>
                <c:pt idx="87">
                  <c:v>1535.3639285700001</c:v>
                </c:pt>
                <c:pt idx="88">
                  <c:v>675.31857143000002</c:v>
                </c:pt>
                <c:pt idx="89">
                  <c:v>4537.5696428399997</c:v>
                </c:pt>
                <c:pt idx="90">
                  <c:v>2749.91142859</c:v>
                </c:pt>
                <c:pt idx="91">
                  <c:v>5185.8189285400003</c:v>
                </c:pt>
                <c:pt idx="92">
                  <c:v>1850.88071429</c:v>
                </c:pt>
                <c:pt idx="93">
                  <c:v>890.68428571000004</c:v>
                </c:pt>
                <c:pt idx="94">
                  <c:v>707.74892856999998</c:v>
                </c:pt>
                <c:pt idx="95">
                  <c:v>7737.4896429</c:v>
                </c:pt>
                <c:pt idx="96">
                  <c:v>4243.6007143000006</c:v>
                </c:pt>
                <c:pt idx="97">
                  <c:v>5553.2050000099998</c:v>
                </c:pt>
                <c:pt idx="98">
                  <c:v>2147.8303571000001</c:v>
                </c:pt>
                <c:pt idx="99">
                  <c:v>5603.0821427999999</c:v>
                </c:pt>
                <c:pt idx="100">
                  <c:v>1025.7689286</c:v>
                </c:pt>
                <c:pt idx="101">
                  <c:v>2442.6182142600001</c:v>
                </c:pt>
                <c:pt idx="102">
                  <c:v>4103.2128571600006</c:v>
                </c:pt>
                <c:pt idx="103">
                  <c:v>2711.9417857600001</c:v>
                </c:pt>
                <c:pt idx="104">
                  <c:v>1152.3860714299999</c:v>
                </c:pt>
                <c:pt idx="105">
                  <c:v>2023.0750000100002</c:v>
                </c:pt>
                <c:pt idx="106">
                  <c:v>2701.16142855</c:v>
                </c:pt>
                <c:pt idx="107">
                  <c:v>1855.0282142799999</c:v>
                </c:pt>
                <c:pt idx="108">
                  <c:v>4809.5607142299996</c:v>
                </c:pt>
                <c:pt idx="109">
                  <c:v>4948.98178577</c:v>
                </c:pt>
                <c:pt idx="110">
                  <c:v>1471.135</c:v>
                </c:pt>
                <c:pt idx="111">
                  <c:v>0</c:v>
                </c:pt>
                <c:pt idx="112">
                  <c:v>537.16178571</c:v>
                </c:pt>
                <c:pt idx="113">
                  <c:v>6282.5174999699993</c:v>
                </c:pt>
                <c:pt idx="114">
                  <c:v>3056.1453571900001</c:v>
                </c:pt>
                <c:pt idx="115">
                  <c:v>1531.4817857200001</c:v>
                </c:pt>
                <c:pt idx="116">
                  <c:v>5880.07678571</c:v>
                </c:pt>
                <c:pt idx="117">
                  <c:v>1987.9114285400001</c:v>
                </c:pt>
                <c:pt idx="118">
                  <c:v>4531.3321428899999</c:v>
                </c:pt>
                <c:pt idx="119">
                  <c:v>0</c:v>
                </c:pt>
                <c:pt idx="120">
                  <c:v>1037.5735714299999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E-4E7F-9C2C-55ADE821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NWP!$AW$4</c:f>
              <c:strCache>
                <c:ptCount val="1"/>
                <c:pt idx="0">
                  <c:v>NWP - 7 Day Average (Premium)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NWP!$AW$5:$AW$125</c:f>
              <c:numCache>
                <c:formatCode>#,##0</c:formatCode>
                <c:ptCount val="121"/>
                <c:pt idx="6">
                  <c:v>2601.4165816371424</c:v>
                </c:pt>
                <c:pt idx="7">
                  <c:v>3785.4210204171427</c:v>
                </c:pt>
                <c:pt idx="8">
                  <c:v>3859.7007142928574</c:v>
                </c:pt>
                <c:pt idx="9">
                  <c:v>3897.0210204314285</c:v>
                </c:pt>
                <c:pt idx="10">
                  <c:v>4237.2600510414286</c:v>
                </c:pt>
                <c:pt idx="11">
                  <c:v>4758.9400510414289</c:v>
                </c:pt>
                <c:pt idx="12">
                  <c:v>4680.4307143071428</c:v>
                </c:pt>
                <c:pt idx="13">
                  <c:v>4880.9314796085719</c:v>
                </c:pt>
                <c:pt idx="14">
                  <c:v>3921.6781122514285</c:v>
                </c:pt>
                <c:pt idx="15">
                  <c:v>3652.4711224485714</c:v>
                </c:pt>
                <c:pt idx="16">
                  <c:v>3659.3631632714282</c:v>
                </c:pt>
                <c:pt idx="17">
                  <c:v>3908.2405102085713</c:v>
                </c:pt>
                <c:pt idx="18">
                  <c:v>3666.3589795985713</c:v>
                </c:pt>
                <c:pt idx="19">
                  <c:v>3834.2127040871424</c:v>
                </c:pt>
                <c:pt idx="20">
                  <c:v>3315.5344387814284</c:v>
                </c:pt>
                <c:pt idx="21">
                  <c:v>3621.7645408242856</c:v>
                </c:pt>
                <c:pt idx="22">
                  <c:v>3455.2430102114281</c:v>
                </c:pt>
                <c:pt idx="23">
                  <c:v>3710.6510714242854</c:v>
                </c:pt>
                <c:pt idx="24">
                  <c:v>3423.0631632614286</c:v>
                </c:pt>
                <c:pt idx="25">
                  <c:v>3412.9168877485718</c:v>
                </c:pt>
                <c:pt idx="26">
                  <c:v>3836.3555101899997</c:v>
                </c:pt>
                <c:pt idx="27">
                  <c:v>4207.149132641428</c:v>
                </c:pt>
                <c:pt idx="28">
                  <c:v>3991.4955612157146</c:v>
                </c:pt>
                <c:pt idx="29">
                  <c:v>3770.2811224399993</c:v>
                </c:pt>
                <c:pt idx="30">
                  <c:v>3617.2244897871428</c:v>
                </c:pt>
                <c:pt idx="31">
                  <c:v>3496.0044387742855</c:v>
                </c:pt>
                <c:pt idx="32">
                  <c:v>3249.0783673471424</c:v>
                </c:pt>
                <c:pt idx="33">
                  <c:v>2922.5145918442859</c:v>
                </c:pt>
                <c:pt idx="34">
                  <c:v>2315.7535714342857</c:v>
                </c:pt>
                <c:pt idx="35">
                  <c:v>2576.9392857228572</c:v>
                </c:pt>
                <c:pt idx="36">
                  <c:v>2733.7941836799996</c:v>
                </c:pt>
                <c:pt idx="37">
                  <c:v>3409.401989792857</c:v>
                </c:pt>
                <c:pt idx="38">
                  <c:v>3752.7935204014284</c:v>
                </c:pt>
                <c:pt idx="39">
                  <c:v>4124.1302550999999</c:v>
                </c:pt>
                <c:pt idx="40">
                  <c:v>4659.5043877614289</c:v>
                </c:pt>
                <c:pt idx="41">
                  <c:v>4736.7300510271425</c:v>
                </c:pt>
                <c:pt idx="42">
                  <c:v>4727.6760714399998</c:v>
                </c:pt>
                <c:pt idx="43">
                  <c:v>5051.8490306228568</c:v>
                </c:pt>
                <c:pt idx="44">
                  <c:v>3879.2860204271424</c:v>
                </c:pt>
                <c:pt idx="45">
                  <c:v>3915.0139796057142</c:v>
                </c:pt>
                <c:pt idx="46">
                  <c:v>3901.4338265328574</c:v>
                </c:pt>
                <c:pt idx="47">
                  <c:v>3039.3697959114284</c:v>
                </c:pt>
                <c:pt idx="48">
                  <c:v>3513.6340305985714</c:v>
                </c:pt>
                <c:pt idx="49">
                  <c:v>3424.5963775299997</c:v>
                </c:pt>
                <c:pt idx="50">
                  <c:v>3077.0004591714282</c:v>
                </c:pt>
                <c:pt idx="51">
                  <c:v>3405.5491836671426</c:v>
                </c:pt>
                <c:pt idx="52">
                  <c:v>3205.2703571442858</c:v>
                </c:pt>
                <c:pt idx="53">
                  <c:v>3613.7018877728574</c:v>
                </c:pt>
                <c:pt idx="54">
                  <c:v>3757.5406122642853</c:v>
                </c:pt>
                <c:pt idx="55">
                  <c:v>3755.6948469628574</c:v>
                </c:pt>
                <c:pt idx="56">
                  <c:v>3579.123469417143</c:v>
                </c:pt>
                <c:pt idx="57">
                  <c:v>3821.9045408428574</c:v>
                </c:pt>
                <c:pt idx="58">
                  <c:v>3901.7814796114289</c:v>
                </c:pt>
                <c:pt idx="59">
                  <c:v>4049.0849489900002</c:v>
                </c:pt>
                <c:pt idx="60">
                  <c:v>3695.7423469428572</c:v>
                </c:pt>
                <c:pt idx="61">
                  <c:v>3811.2966326499995</c:v>
                </c:pt>
                <c:pt idx="62">
                  <c:v>3164.8973469371426</c:v>
                </c:pt>
                <c:pt idx="63">
                  <c:v>3591.9237755042859</c:v>
                </c:pt>
                <c:pt idx="64">
                  <c:v>3445.4660714128563</c:v>
                </c:pt>
                <c:pt idx="65">
                  <c:v>3101.1194897814285</c:v>
                </c:pt>
                <c:pt idx="66">
                  <c:v>2732.2360204000001</c:v>
                </c:pt>
                <c:pt idx="67">
                  <c:v>3237.57678571</c:v>
                </c:pt>
                <c:pt idx="68">
                  <c:v>2854.8067346957141</c:v>
                </c:pt>
                <c:pt idx="69">
                  <c:v>3528.552397962857</c:v>
                </c:pt>
                <c:pt idx="70">
                  <c:v>3247.8335714385717</c:v>
                </c:pt>
                <c:pt idx="71">
                  <c:v>3504.3594387985713</c:v>
                </c:pt>
                <c:pt idx="72">
                  <c:v>3454.5658163485714</c:v>
                </c:pt>
                <c:pt idx="73">
                  <c:v>3826.5278571542854</c:v>
                </c:pt>
                <c:pt idx="74">
                  <c:v>2975.0551530585712</c:v>
                </c:pt>
                <c:pt idx="75">
                  <c:v>4375.8598469314284</c:v>
                </c:pt>
                <c:pt idx="76">
                  <c:v>4108.2866326499998</c:v>
                </c:pt>
                <c:pt idx="77">
                  <c:v>4375.2385204085713</c:v>
                </c:pt>
                <c:pt idx="78">
                  <c:v>4218.1618367342853</c:v>
                </c:pt>
                <c:pt idx="79">
                  <c:v>4422.551122455714</c:v>
                </c:pt>
                <c:pt idx="80">
                  <c:v>4428.8700000128574</c:v>
                </c:pt>
                <c:pt idx="81">
                  <c:v>5699.0750000285707</c:v>
                </c:pt>
                <c:pt idx="82">
                  <c:v>4475.4643367671424</c:v>
                </c:pt>
                <c:pt idx="83">
                  <c:v>4139.0005612514278</c:v>
                </c:pt>
                <c:pt idx="84">
                  <c:v>3558.7591326699994</c:v>
                </c:pt>
                <c:pt idx="85">
                  <c:v>3486.8909183771425</c:v>
                </c:pt>
                <c:pt idx="86">
                  <c:v>4023.8846938771426</c:v>
                </c:pt>
                <c:pt idx="87">
                  <c:v>3671.9847959214285</c:v>
                </c:pt>
                <c:pt idx="88">
                  <c:v>2272.4752550957141</c:v>
                </c:pt>
                <c:pt idx="89">
                  <c:v>2676.4202550942855</c:v>
                </c:pt>
                <c:pt idx="90">
                  <c:v>2999.5560714228568</c:v>
                </c:pt>
                <c:pt idx="91">
                  <c:v>3417.3412244799997</c:v>
                </c:pt>
                <c:pt idx="92">
                  <c:v>3329.7202550942857</c:v>
                </c:pt>
                <c:pt idx="93">
                  <c:v>2489.3639285671429</c:v>
                </c:pt>
                <c:pt idx="94">
                  <c:v>2371.1332142814285</c:v>
                </c:pt>
                <c:pt idx="95">
                  <c:v>3380.0147959199999</c:v>
                </c:pt>
                <c:pt idx="96">
                  <c:v>3338.0192347000007</c:v>
                </c:pt>
                <c:pt idx="97">
                  <c:v>3738.4897449028572</c:v>
                </c:pt>
                <c:pt idx="98">
                  <c:v>3304.4913775542855</c:v>
                </c:pt>
                <c:pt idx="99">
                  <c:v>3840.5201530557138</c:v>
                </c:pt>
                <c:pt idx="100">
                  <c:v>3859.8179591828566</c:v>
                </c:pt>
                <c:pt idx="101">
                  <c:v>4107.6564285671429</c:v>
                </c:pt>
                <c:pt idx="102">
                  <c:v>3588.4740306042854</c:v>
                </c:pt>
                <c:pt idx="103">
                  <c:v>3369.6656122414288</c:v>
                </c:pt>
                <c:pt idx="104">
                  <c:v>2740.9771938728577</c:v>
                </c:pt>
                <c:pt idx="105">
                  <c:v>2723.1550000028578</c:v>
                </c:pt>
                <c:pt idx="106">
                  <c:v>2308.594897967143</c:v>
                </c:pt>
                <c:pt idx="107">
                  <c:v>2427.0605102071427</c:v>
                </c:pt>
                <c:pt idx="108">
                  <c:v>2765.1951530600004</c:v>
                </c:pt>
                <c:pt idx="109">
                  <c:v>2886.0192857185716</c:v>
                </c:pt>
                <c:pt idx="110">
                  <c:v>2708.7611734671423</c:v>
                </c:pt>
                <c:pt idx="111">
                  <c:v>2544.1345918342854</c:v>
                </c:pt>
                <c:pt idx="112">
                  <c:v>2331.8612755057143</c:v>
                </c:pt>
                <c:pt idx="113">
                  <c:v>2843.483571422857</c:v>
                </c:pt>
                <c:pt idx="114">
                  <c:v>3015.071734695714</c:v>
                </c:pt>
                <c:pt idx="115">
                  <c:v>2546.7747449085718</c:v>
                </c:pt>
                <c:pt idx="116">
                  <c:v>2679.788316328571</c:v>
                </c:pt>
                <c:pt idx="117">
                  <c:v>2753.6135204057141</c:v>
                </c:pt>
                <c:pt idx="118">
                  <c:v>3400.9466836757138</c:v>
                </c:pt>
                <c:pt idx="119">
                  <c:v>3324.2092857171424</c:v>
                </c:pt>
                <c:pt idx="120">
                  <c:v>2574.9315816400003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E-4E7F-9C2C-55ADE821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NWP!$AX$4</c:f>
              <c:strCache>
                <c:ptCount val="1"/>
                <c:pt idx="0">
                  <c:v>Average NWP (Premium)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NWP!$AX$5:$AX$125</c:f>
              <c:numCache>
                <c:formatCode>#,##0</c:formatCode>
                <c:ptCount val="121"/>
                <c:pt idx="0">
                  <c:v>660.43154432821621</c:v>
                </c:pt>
                <c:pt idx="1">
                  <c:v>950.90851450882121</c:v>
                </c:pt>
                <c:pt idx="2">
                  <c:v>1315.6842572005764</c:v>
                </c:pt>
                <c:pt idx="3">
                  <c:v>388.77836047242369</c:v>
                </c:pt>
                <c:pt idx="4">
                  <c:v>956.99440244623645</c:v>
                </c:pt>
                <c:pt idx="5">
                  <c:v>580.72361286848968</c:v>
                </c:pt>
                <c:pt idx="6">
                  <c:v>2284.4088328590137</c:v>
                </c:pt>
                <c:pt idx="7">
                  <c:v>1375.9519251454999</c:v>
                </c:pt>
                <c:pt idx="8">
                  <c:v>879.32148088520648</c:v>
                </c:pt>
                <c:pt idx="9">
                  <c:v>841.80252255190101</c:v>
                </c:pt>
                <c:pt idx="10">
                  <c:v>1388.4973164788876</c:v>
                </c:pt>
                <c:pt idx="11">
                  <c:v>769.79778500632415</c:v>
                </c:pt>
                <c:pt idx="12">
                  <c:v>885.9096497059503</c:v>
                </c:pt>
                <c:pt idx="13">
                  <c:v>996.02980112291129</c:v>
                </c:pt>
                <c:pt idx="14">
                  <c:v>724.61068114049829</c:v>
                </c:pt>
                <c:pt idx="15">
                  <c:v>677.26057984938848</c:v>
                </c:pt>
                <c:pt idx="16">
                  <c:v>1064.3473594411923</c:v>
                </c:pt>
                <c:pt idx="17">
                  <c:v>753.98702738258271</c:v>
                </c:pt>
                <c:pt idx="18">
                  <c:v>730.24110697956075</c:v>
                </c:pt>
                <c:pt idx="19">
                  <c:v>983.34110901323243</c:v>
                </c:pt>
                <c:pt idx="20">
                  <c:v>778.48545589079254</c:v>
                </c:pt>
                <c:pt idx="21">
                  <c:v>2523.9712396134209</c:v>
                </c:pt>
                <c:pt idx="22">
                  <c:v>739.14994928729448</c:v>
                </c:pt>
                <c:pt idx="23">
                  <c:v>1512.5393899225951</c:v>
                </c:pt>
                <c:pt idx="24">
                  <c:v>835.09209017183798</c:v>
                </c:pt>
                <c:pt idx="25">
                  <c:v>949.91512621575316</c:v>
                </c:pt>
                <c:pt idx="26">
                  <c:v>987.03945574660145</c:v>
                </c:pt>
                <c:pt idx="27">
                  <c:v>1646.0474571154934</c:v>
                </c:pt>
                <c:pt idx="28">
                  <c:v>1178.0734317408496</c:v>
                </c:pt>
                <c:pt idx="29">
                  <c:v>664.69465265193151</c:v>
                </c:pt>
                <c:pt idx="30">
                  <c:v>995.16354687362184</c:v>
                </c:pt>
                <c:pt idx="31">
                  <c:v>827.2023793108599</c:v>
                </c:pt>
                <c:pt idx="32">
                  <c:v>558.25715020410018</c:v>
                </c:pt>
                <c:pt idx="33">
                  <c:v>907.50255835418943</c:v>
                </c:pt>
                <c:pt idx="34">
                  <c:v>679.14674743175419</c:v>
                </c:pt>
                <c:pt idx="35">
                  <c:v>670.94288717375514</c:v>
                </c:pt>
                <c:pt idx="36">
                  <c:v>882.84768933350699</c:v>
                </c:pt>
                <c:pt idx="37">
                  <c:v>1943.6129669675381</c:v>
                </c:pt>
                <c:pt idx="38">
                  <c:v>677.4581926827392</c:v>
                </c:pt>
                <c:pt idx="39">
                  <c:v>744.60250685569781</c:v>
                </c:pt>
                <c:pt idx="40">
                  <c:v>1231.3208030568089</c:v>
                </c:pt>
                <c:pt idx="41">
                  <c:v>610.60574959290921</c:v>
                </c:pt>
                <c:pt idx="42">
                  <c:v>1767.9970417632419</c:v>
                </c:pt>
                <c:pt idx="43">
                  <c:v>808.22803765068056</c:v>
                </c:pt>
                <c:pt idx="44">
                  <c:v>743.7872375180965</c:v>
                </c:pt>
                <c:pt idx="45">
                  <c:v>1078.8829866193989</c:v>
                </c:pt>
                <c:pt idx="46">
                  <c:v>725.53806119624903</c:v>
                </c:pt>
                <c:pt idx="47">
                  <c:v>668.44922486103155</c:v>
                </c:pt>
                <c:pt idx="48">
                  <c:v>2275.0908039780197</c:v>
                </c:pt>
                <c:pt idx="49">
                  <c:v>779.83588187798068</c:v>
                </c:pt>
                <c:pt idx="50">
                  <c:v>1601.2842229189209</c:v>
                </c:pt>
                <c:pt idx="51">
                  <c:v>948.43344778616938</c:v>
                </c:pt>
                <c:pt idx="52">
                  <c:v>969.90954832051534</c:v>
                </c:pt>
                <c:pt idx="53">
                  <c:v>1298.9130945629145</c:v>
                </c:pt>
                <c:pt idx="54">
                  <c:v>782.17855015048963</c:v>
                </c:pt>
                <c:pt idx="55">
                  <c:v>907.44515107196594</c:v>
                </c:pt>
                <c:pt idx="56">
                  <c:v>1719.8100225337967</c:v>
                </c:pt>
                <c:pt idx="57">
                  <c:v>826.35514740257281</c:v>
                </c:pt>
                <c:pt idx="58">
                  <c:v>1088.6021143713983</c:v>
                </c:pt>
                <c:pt idx="59">
                  <c:v>788.73713792193041</c:v>
                </c:pt>
                <c:pt idx="60">
                  <c:v>1003.5930521283354</c:v>
                </c:pt>
                <c:pt idx="61">
                  <c:v>789.40946204531167</c:v>
                </c:pt>
                <c:pt idx="62">
                  <c:v>0</c:v>
                </c:pt>
                <c:pt idx="63">
                  <c:v>1287.4034183316921</c:v>
                </c:pt>
                <c:pt idx="64">
                  <c:v>1138.7000833445411</c:v>
                </c:pt>
                <c:pt idx="65">
                  <c:v>645.78677882841248</c:v>
                </c:pt>
                <c:pt idx="66">
                  <c:v>451.46916371268856</c:v>
                </c:pt>
                <c:pt idx="67">
                  <c:v>1512.2951314452941</c:v>
                </c:pt>
                <c:pt idx="68">
                  <c:v>470.88652863555257</c:v>
                </c:pt>
                <c:pt idx="69">
                  <c:v>945.83525802212012</c:v>
                </c:pt>
                <c:pt idx="70">
                  <c:v>1116.6467167677433</c:v>
                </c:pt>
                <c:pt idx="71">
                  <c:v>1019.5036069791346</c:v>
                </c:pt>
                <c:pt idx="72">
                  <c:v>793.92370484116975</c:v>
                </c:pt>
                <c:pt idx="73">
                  <c:v>1321.764964291893</c:v>
                </c:pt>
                <c:pt idx="74">
                  <c:v>1584.7922536419014</c:v>
                </c:pt>
                <c:pt idx="75">
                  <c:v>1030.3457937280675</c:v>
                </c:pt>
                <c:pt idx="76">
                  <c:v>2851.0181514560159</c:v>
                </c:pt>
                <c:pt idx="77">
                  <c:v>1268.0767542957396</c:v>
                </c:pt>
                <c:pt idx="78">
                  <c:v>743.86423419288838</c:v>
                </c:pt>
                <c:pt idx="79">
                  <c:v>1511.2514864399384</c:v>
                </c:pt>
                <c:pt idx="80">
                  <c:v>1336.5495175501865</c:v>
                </c:pt>
                <c:pt idx="81">
                  <c:v>2100.1308545476063</c:v>
                </c:pt>
                <c:pt idx="82">
                  <c:v>857.32616019657075</c:v>
                </c:pt>
                <c:pt idx="83">
                  <c:v>489.30126568944229</c:v>
                </c:pt>
                <c:pt idx="84">
                  <c:v>755.84509416980279</c:v>
                </c:pt>
                <c:pt idx="85">
                  <c:v>823.66578523043961</c:v>
                </c:pt>
                <c:pt idx="86">
                  <c:v>1697.9465511628312</c:v>
                </c:pt>
                <c:pt idx="87">
                  <c:v>769.79098064925029</c:v>
                </c:pt>
                <c:pt idx="88">
                  <c:v>677.17384221202826</c:v>
                </c:pt>
                <c:pt idx="89">
                  <c:v>910.00709867642843</c:v>
                </c:pt>
                <c:pt idx="90">
                  <c:v>1378.7330651205707</c:v>
                </c:pt>
                <c:pt idx="91">
                  <c:v>1040.0131367390657</c:v>
                </c:pt>
                <c:pt idx="92">
                  <c:v>927.98277568309118</c:v>
                </c:pt>
                <c:pt idx="93">
                  <c:v>893.13122053631514</c:v>
                </c:pt>
                <c:pt idx="94">
                  <c:v>709.69329373888206</c:v>
                </c:pt>
                <c:pt idx="95">
                  <c:v>7758.7464823651444</c:v>
                </c:pt>
                <c:pt idx="96">
                  <c:v>2127.6294789518511</c:v>
                </c:pt>
                <c:pt idx="97">
                  <c:v>1113.6922115098712</c:v>
                </c:pt>
                <c:pt idx="98">
                  <c:v>2153.7309898900075</c:v>
                </c:pt>
                <c:pt idx="99">
                  <c:v>1872.8250751518456</c:v>
                </c:pt>
                <c:pt idx="100">
                  <c:v>1028.586975078885</c:v>
                </c:pt>
                <c:pt idx="101">
                  <c:v>816.44290126410874</c:v>
                </c:pt>
                <c:pt idx="102">
                  <c:v>822.89708396827223</c:v>
                </c:pt>
                <c:pt idx="103">
                  <c:v>906.46405840220348</c:v>
                </c:pt>
                <c:pt idx="104">
                  <c:v>577.77598359944295</c:v>
                </c:pt>
                <c:pt idx="105">
                  <c:v>676.2109661019814</c:v>
                </c:pt>
                <c:pt idx="106">
                  <c:v>902.86073387698184</c:v>
                </c:pt>
                <c:pt idx="107">
                  <c:v>620.04148186226996</c:v>
                </c:pt>
                <c:pt idx="108">
                  <c:v>1607.5912643275844</c:v>
                </c:pt>
                <c:pt idx="109">
                  <c:v>1240.6444723601815</c:v>
                </c:pt>
                <c:pt idx="110">
                  <c:v>491.72552654326762</c:v>
                </c:pt>
                <c:pt idx="111">
                  <c:v>0</c:v>
                </c:pt>
                <c:pt idx="112">
                  <c:v>538.63750488671326</c:v>
                </c:pt>
                <c:pt idx="113">
                  <c:v>1049.9628605430642</c:v>
                </c:pt>
                <c:pt idx="114">
                  <c:v>1532.2706804171769</c:v>
                </c:pt>
                <c:pt idx="115">
                  <c:v>767.84457661049885</c:v>
                </c:pt>
                <c:pt idx="116">
                  <c:v>1965.4102808838716</c:v>
                </c:pt>
                <c:pt idx="117">
                  <c:v>996.68636180929445</c:v>
                </c:pt>
                <c:pt idx="118">
                  <c:v>1514.5936191478133</c:v>
                </c:pt>
                <c:pt idx="119">
                  <c:v>0</c:v>
                </c:pt>
                <c:pt idx="120">
                  <c:v>520.21202412300238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E-4E7F-9C2C-55ADE821B58A}"/>
            </c:ext>
          </c:extLst>
        </c:ser>
        <c:ser>
          <c:idx val="3"/>
          <c:order val="3"/>
          <c:tx>
            <c:strRef>
              <c:f>NWP!$AY$4</c:f>
              <c:strCache>
                <c:ptCount val="1"/>
                <c:pt idx="0">
                  <c:v>Average NWP - 7 Day Average (Premium)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NWP!$AY$5:$AY$125</c:f>
              <c:numCache>
                <c:formatCode>#,##0</c:formatCode>
                <c:ptCount val="121"/>
                <c:pt idx="6">
                  <c:v>1019.7042178119682</c:v>
                </c:pt>
                <c:pt idx="7">
                  <c:v>1121.9214150715802</c:v>
                </c:pt>
                <c:pt idx="8">
                  <c:v>1111.6946959824925</c:v>
                </c:pt>
                <c:pt idx="9">
                  <c:v>1043.997305318396</c:v>
                </c:pt>
                <c:pt idx="10">
                  <c:v>1186.814299033605</c:v>
                </c:pt>
                <c:pt idx="11">
                  <c:v>1160.0719251136175</c:v>
                </c:pt>
                <c:pt idx="12">
                  <c:v>1203.669930376112</c:v>
                </c:pt>
                <c:pt idx="13">
                  <c:v>1019.6157829852401</c:v>
                </c:pt>
                <c:pt idx="14">
                  <c:v>926.56703384166838</c:v>
                </c:pt>
                <c:pt idx="15">
                  <c:v>897.70119083655152</c:v>
                </c:pt>
                <c:pt idx="16">
                  <c:v>929.49331039216463</c:v>
                </c:pt>
                <c:pt idx="17">
                  <c:v>838.84898337840684</c:v>
                </c:pt>
                <c:pt idx="18">
                  <c:v>833.19802937458348</c:v>
                </c:pt>
                <c:pt idx="19">
                  <c:v>847.11680927562372</c:v>
                </c:pt>
                <c:pt idx="20">
                  <c:v>816.03904567103541</c:v>
                </c:pt>
                <c:pt idx="21">
                  <c:v>1073.09055402431</c:v>
                </c:pt>
                <c:pt idx="22">
                  <c:v>1081.9318925154396</c:v>
                </c:pt>
                <c:pt idx="23">
                  <c:v>1145.9593254413542</c:v>
                </c:pt>
                <c:pt idx="24">
                  <c:v>1157.5457629826763</c:v>
                </c:pt>
                <c:pt idx="25">
                  <c:v>1188.9277657307041</c:v>
                </c:pt>
                <c:pt idx="26">
                  <c:v>1189.4561009783281</c:v>
                </c:pt>
                <c:pt idx="27">
                  <c:v>1313.3935297247137</c:v>
                </c:pt>
                <c:pt idx="28">
                  <c:v>1121.1224143143465</c:v>
                </c:pt>
                <c:pt idx="29">
                  <c:v>1110.4859433664374</c:v>
                </c:pt>
                <c:pt idx="30">
                  <c:v>1036.5751086451558</c:v>
                </c:pt>
                <c:pt idx="31">
                  <c:v>1035.4480070935874</c:v>
                </c:pt>
                <c:pt idx="32">
                  <c:v>979.49686766335128</c:v>
                </c:pt>
                <c:pt idx="33">
                  <c:v>968.13445375014942</c:v>
                </c:pt>
                <c:pt idx="34">
                  <c:v>830.0057809381866</c:v>
                </c:pt>
                <c:pt idx="35">
                  <c:v>757.55856028574465</c:v>
                </c:pt>
                <c:pt idx="36">
                  <c:v>788.72327981168405</c:v>
                </c:pt>
                <c:pt idx="37">
                  <c:v>924.21605411081487</c:v>
                </c:pt>
                <c:pt idx="38">
                  <c:v>902.82402744965475</c:v>
                </c:pt>
                <c:pt idx="39">
                  <c:v>929.44479268559735</c:v>
                </c:pt>
                <c:pt idx="40">
                  <c:v>975.70454192882869</c:v>
                </c:pt>
                <c:pt idx="41">
                  <c:v>965.91297080899369</c:v>
                </c:pt>
                <c:pt idx="42">
                  <c:v>1122.6349928932061</c:v>
                </c:pt>
                <c:pt idx="43">
                  <c:v>1111.9750426528021</c:v>
                </c:pt>
                <c:pt idx="44">
                  <c:v>940.57136701716786</c:v>
                </c:pt>
                <c:pt idx="45">
                  <c:v>997.91776615097638</c:v>
                </c:pt>
                <c:pt idx="46">
                  <c:v>995.19427391391218</c:v>
                </c:pt>
                <c:pt idx="47">
                  <c:v>914.78404845737248</c:v>
                </c:pt>
                <c:pt idx="48">
                  <c:v>1152.5676276552454</c:v>
                </c:pt>
                <c:pt idx="49">
                  <c:v>1011.4017476716366</c:v>
                </c:pt>
                <c:pt idx="50">
                  <c:v>1124.6954884242425</c:v>
                </c:pt>
                <c:pt idx="51">
                  <c:v>1153.9306613196816</c:v>
                </c:pt>
                <c:pt idx="52">
                  <c:v>1138.3630272769838</c:v>
                </c:pt>
                <c:pt idx="53">
                  <c:v>1220.2737463293647</c:v>
                </c:pt>
                <c:pt idx="54">
                  <c:v>1236.5207927992872</c:v>
                </c:pt>
                <c:pt idx="55">
                  <c:v>1041.1428423841367</c:v>
                </c:pt>
                <c:pt idx="56">
                  <c:v>1175.4248624778247</c:v>
                </c:pt>
                <c:pt idx="57">
                  <c:v>1064.720708832632</c:v>
                </c:pt>
                <c:pt idx="58">
                  <c:v>1084.7448040590932</c:v>
                </c:pt>
                <c:pt idx="59">
                  <c:v>1058.8630311450097</c:v>
                </c:pt>
                <c:pt idx="60">
                  <c:v>1016.6744536543555</c:v>
                </c:pt>
                <c:pt idx="61">
                  <c:v>1017.7074410679015</c:v>
                </c:pt>
                <c:pt idx="62">
                  <c:v>888.07241948619219</c:v>
                </c:pt>
                <c:pt idx="63">
                  <c:v>826.30004745732003</c:v>
                </c:pt>
                <c:pt idx="64">
                  <c:v>870.92075259188698</c:v>
                </c:pt>
                <c:pt idx="65">
                  <c:v>807.66141894288899</c:v>
                </c:pt>
                <c:pt idx="66">
                  <c:v>759.48027977014033</c:v>
                </c:pt>
                <c:pt idx="67">
                  <c:v>832.1520053868486</c:v>
                </c:pt>
                <c:pt idx="68">
                  <c:v>786.64872918545439</c:v>
                </c:pt>
                <c:pt idx="69">
                  <c:v>921.76805176004291</c:v>
                </c:pt>
                <c:pt idx="70">
                  <c:v>897.37423725090753</c:v>
                </c:pt>
                <c:pt idx="71">
                  <c:v>880.34616919870655</c:v>
                </c:pt>
                <c:pt idx="72">
                  <c:v>901.50858720052918</c:v>
                </c:pt>
                <c:pt idx="73">
                  <c:v>1025.836558711844</c:v>
                </c:pt>
                <c:pt idx="74">
                  <c:v>1036.1932904542166</c:v>
                </c:pt>
                <c:pt idx="75">
                  <c:v>1116.1160426102899</c:v>
                </c:pt>
                <c:pt idx="76">
                  <c:v>1388.2850273865606</c:v>
                </c:pt>
                <c:pt idx="77">
                  <c:v>1409.9178898905604</c:v>
                </c:pt>
                <c:pt idx="78">
                  <c:v>1370.5408366353822</c:v>
                </c:pt>
                <c:pt idx="79">
                  <c:v>1473.0162340066347</c:v>
                </c:pt>
                <c:pt idx="80">
                  <c:v>1475.1283130435343</c:v>
                </c:pt>
                <c:pt idx="81">
                  <c:v>1548.7481131729203</c:v>
                </c:pt>
                <c:pt idx="82">
                  <c:v>1524.031022668421</c:v>
                </c:pt>
                <c:pt idx="83">
                  <c:v>1186.6428961303388</c:v>
                </c:pt>
                <c:pt idx="84">
                  <c:v>1113.4669446837765</c:v>
                </c:pt>
                <c:pt idx="85">
                  <c:v>1124.8671662605695</c:v>
                </c:pt>
                <c:pt idx="86">
                  <c:v>1151.5378897924115</c:v>
                </c:pt>
                <c:pt idx="87">
                  <c:v>1070.572384520849</c:v>
                </c:pt>
                <c:pt idx="88">
                  <c:v>867.29281133005225</c:v>
                </c:pt>
                <c:pt idx="89">
                  <c:v>874.81865968431759</c:v>
                </c:pt>
                <c:pt idx="90">
                  <c:v>1001.8803453173358</c:v>
                </c:pt>
                <c:pt idx="91">
                  <c:v>1042.4757799700876</c:v>
                </c:pt>
                <c:pt idx="92">
                  <c:v>1057.3782071776093</c:v>
                </c:pt>
                <c:pt idx="93">
                  <c:v>942.40458851667847</c:v>
                </c:pt>
                <c:pt idx="94">
                  <c:v>933.81920467234011</c:v>
                </c:pt>
                <c:pt idx="95">
                  <c:v>1945.4724389799283</c:v>
                </c:pt>
                <c:pt idx="96">
                  <c:v>2119.4184933049883</c:v>
                </c:pt>
                <c:pt idx="97">
                  <c:v>2081.5555142177459</c:v>
                </c:pt>
                <c:pt idx="98">
                  <c:v>2240.6580646678804</c:v>
                </c:pt>
                <c:pt idx="99">
                  <c:v>2375.6355360205594</c:v>
                </c:pt>
                <c:pt idx="100">
                  <c:v>2394.98635809807</c:v>
                </c:pt>
                <c:pt idx="101">
                  <c:v>2410.2363020302446</c:v>
                </c:pt>
                <c:pt idx="102">
                  <c:v>1419.4006736878343</c:v>
                </c:pt>
                <c:pt idx="103">
                  <c:v>1244.9484707521704</c:v>
                </c:pt>
                <c:pt idx="104">
                  <c:v>1168.3890096221094</c:v>
                </c:pt>
                <c:pt idx="105">
                  <c:v>957.31472050953414</c:v>
                </c:pt>
                <c:pt idx="106">
                  <c:v>818.74838604169656</c:v>
                </c:pt>
                <c:pt idx="107">
                  <c:v>760.38474415360872</c:v>
                </c:pt>
                <c:pt idx="108">
                  <c:v>873.4059388769623</c:v>
                </c:pt>
                <c:pt idx="109">
                  <c:v>933.08413721866361</c:v>
                </c:pt>
                <c:pt idx="110">
                  <c:v>873.83577552452994</c:v>
                </c:pt>
                <c:pt idx="111">
                  <c:v>791.2963492960381</c:v>
                </c:pt>
                <c:pt idx="112">
                  <c:v>771.64299769385696</c:v>
                </c:pt>
                <c:pt idx="113">
                  <c:v>792.657587217583</c:v>
                </c:pt>
                <c:pt idx="114">
                  <c:v>922.97604415399826</c:v>
                </c:pt>
                <c:pt idx="115">
                  <c:v>803.01223162298606</c:v>
                </c:pt>
                <c:pt idx="116">
                  <c:v>906.55020426922749</c:v>
                </c:pt>
                <c:pt idx="117">
                  <c:v>978.68746645008844</c:v>
                </c:pt>
                <c:pt idx="118">
                  <c:v>1195.0579834712046</c:v>
                </c:pt>
                <c:pt idx="119">
                  <c:v>1118.1097684873885</c:v>
                </c:pt>
                <c:pt idx="120">
                  <c:v>1042.4310775702368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6E-4E7F-9C2C-55ADE821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2000"/>
          <c:min val="1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Standard - Subscription</a:t>
            </a:r>
            <a:r>
              <a:rPr lang="en-GB" sz="1400" baseline="0"/>
              <a:t> (Ann. Premiums)</a:t>
            </a:r>
            <a:r>
              <a:rPr lang="en-GB" sz="1400"/>
              <a:t>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NWP!$BH$4</c:f>
              <c:strCache>
                <c:ptCount val="1"/>
                <c:pt idx="0">
                  <c:v>NWP (Standard - Subscription)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NWP!$BH$5:$BH$125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0-41CD-BE20-DA42626C4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NWP!$BI$4</c:f>
              <c:strCache>
                <c:ptCount val="1"/>
                <c:pt idx="0">
                  <c:v>NWP - 7 Day Average (Standard - Subscription)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NWP!$BI$5:$BI$125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0-41CD-BE20-DA42626C4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NWP!$BJ$4</c:f>
              <c:strCache>
                <c:ptCount val="1"/>
                <c:pt idx="0">
                  <c:v>Average NWP (Standard - Subscription)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NWP!$BJ$5:$BJ$125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0-41CD-BE20-DA42626C4658}"/>
            </c:ext>
          </c:extLst>
        </c:ser>
        <c:ser>
          <c:idx val="3"/>
          <c:order val="3"/>
          <c:tx>
            <c:strRef>
              <c:f>NWP!$BK$4</c:f>
              <c:strCache>
                <c:ptCount val="1"/>
                <c:pt idx="0">
                  <c:v>Average NWP - 7 Day Average (Standard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NWP!$BK$5:$BK$125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50-41CD-BE20-DA42626C4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1700"/>
          <c:min val="1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Standard - Annual: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NWP!$BX$4</c:f>
              <c:strCache>
                <c:ptCount val="1"/>
                <c:pt idx="0">
                  <c:v>NWP (Standard - Annual)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NWP!$BX$5:$BX$125</c:f>
              <c:numCache>
                <c:formatCode>#,##0</c:formatCode>
                <c:ptCount val="121"/>
                <c:pt idx="0">
                  <c:v>8132.2764285499998</c:v>
                </c:pt>
                <c:pt idx="1">
                  <c:v>12809.68142855</c:v>
                </c:pt>
                <c:pt idx="2">
                  <c:v>12301.12821436</c:v>
                </c:pt>
                <c:pt idx="3">
                  <c:v>10856.7167857</c:v>
                </c:pt>
                <c:pt idx="4">
                  <c:v>12922.261071469999</c:v>
                </c:pt>
                <c:pt idx="5">
                  <c:v>13995.424285659999</c:v>
                </c:pt>
                <c:pt idx="6">
                  <c:v>14676.877857039999</c:v>
                </c:pt>
                <c:pt idx="7">
                  <c:v>15467.736071410001</c:v>
                </c:pt>
                <c:pt idx="8">
                  <c:v>19310.4514285</c:v>
                </c:pt>
                <c:pt idx="9">
                  <c:v>12379.76678575</c:v>
                </c:pt>
                <c:pt idx="10">
                  <c:v>13731.14999998</c:v>
                </c:pt>
                <c:pt idx="11">
                  <c:v>12564.953571399999</c:v>
                </c:pt>
                <c:pt idx="12">
                  <c:v>15372.766785620001</c:v>
                </c:pt>
                <c:pt idx="13">
                  <c:v>18778.39571425</c:v>
                </c:pt>
                <c:pt idx="14">
                  <c:v>42273.864285690004</c:v>
                </c:pt>
                <c:pt idx="15">
                  <c:v>8977.9467857099989</c:v>
                </c:pt>
                <c:pt idx="16">
                  <c:v>8967.3039286200001</c:v>
                </c:pt>
                <c:pt idx="17">
                  <c:v>13970.672857180001</c:v>
                </c:pt>
                <c:pt idx="18">
                  <c:v>24369.240356980001</c:v>
                </c:pt>
                <c:pt idx="19">
                  <c:v>11175.876071369999</c:v>
                </c:pt>
                <c:pt idx="20">
                  <c:v>11664.67250004</c:v>
                </c:pt>
                <c:pt idx="21">
                  <c:v>9124.67857138</c:v>
                </c:pt>
                <c:pt idx="22">
                  <c:v>14485.7664286</c:v>
                </c:pt>
                <c:pt idx="23">
                  <c:v>17024.390714369998</c:v>
                </c:pt>
                <c:pt idx="24">
                  <c:v>15499.90571422</c:v>
                </c:pt>
                <c:pt idx="25">
                  <c:v>12092.49678571</c:v>
                </c:pt>
                <c:pt idx="26">
                  <c:v>12664.977857189999</c:v>
                </c:pt>
                <c:pt idx="27">
                  <c:v>9420.1867856499994</c:v>
                </c:pt>
                <c:pt idx="28">
                  <c:v>15067.779285679999</c:v>
                </c:pt>
                <c:pt idx="29">
                  <c:v>6823.9010713600001</c:v>
                </c:pt>
                <c:pt idx="30">
                  <c:v>6997.5292857499999</c:v>
                </c:pt>
                <c:pt idx="31">
                  <c:v>13597.41428571</c:v>
                </c:pt>
                <c:pt idx="32">
                  <c:v>16306.020000099999</c:v>
                </c:pt>
                <c:pt idx="33">
                  <c:v>12274.732857089999</c:v>
                </c:pt>
                <c:pt idx="34">
                  <c:v>11812.914999939998</c:v>
                </c:pt>
                <c:pt idx="35">
                  <c:v>7232.2396428299999</c:v>
                </c:pt>
                <c:pt idx="36">
                  <c:v>13238.6242857</c:v>
                </c:pt>
                <c:pt idx="37">
                  <c:v>16755.01785724</c:v>
                </c:pt>
                <c:pt idx="38">
                  <c:v>14193.339285680002</c:v>
                </c:pt>
                <c:pt idx="39">
                  <c:v>13414.122500060001</c:v>
                </c:pt>
                <c:pt idx="40">
                  <c:v>5724.3046429000005</c:v>
                </c:pt>
                <c:pt idx="41">
                  <c:v>10028.248571420001</c:v>
                </c:pt>
                <c:pt idx="42">
                  <c:v>7249.3428571500008</c:v>
                </c:pt>
                <c:pt idx="43">
                  <c:v>6287.9685714499992</c:v>
                </c:pt>
                <c:pt idx="44">
                  <c:v>13115.443928500001</c:v>
                </c:pt>
                <c:pt idx="45">
                  <c:v>19968.832857219997</c:v>
                </c:pt>
                <c:pt idx="46">
                  <c:v>8647.4442856099995</c:v>
                </c:pt>
                <c:pt idx="47">
                  <c:v>11811.058214299999</c:v>
                </c:pt>
                <c:pt idx="48">
                  <c:v>13719.165000009998</c:v>
                </c:pt>
                <c:pt idx="49">
                  <c:v>10944.416071420001</c:v>
                </c:pt>
                <c:pt idx="50">
                  <c:v>7913.4603571899997</c:v>
                </c:pt>
                <c:pt idx="51">
                  <c:v>15023.267500029999</c:v>
                </c:pt>
                <c:pt idx="52">
                  <c:v>7021.9964285999995</c:v>
                </c:pt>
                <c:pt idx="53">
                  <c:v>10160.7839286</c:v>
                </c:pt>
                <c:pt idx="54">
                  <c:v>24271.35571439</c:v>
                </c:pt>
                <c:pt idx="55">
                  <c:v>15803.0342857</c:v>
                </c:pt>
                <c:pt idx="56">
                  <c:v>6899.1692856999998</c:v>
                </c:pt>
                <c:pt idx="57">
                  <c:v>4162.5332142799998</c:v>
                </c:pt>
                <c:pt idx="58">
                  <c:v>4429.25464285</c:v>
                </c:pt>
                <c:pt idx="59">
                  <c:v>12582.865714299998</c:v>
                </c:pt>
                <c:pt idx="60">
                  <c:v>6843.2853570300003</c:v>
                </c:pt>
                <c:pt idx="61">
                  <c:v>8841.9450001000005</c:v>
                </c:pt>
                <c:pt idx="62">
                  <c:v>17472.212857139999</c:v>
                </c:pt>
                <c:pt idx="63">
                  <c:v>14599.824285729999</c:v>
                </c:pt>
                <c:pt idx="64">
                  <c:v>10184.03785712</c:v>
                </c:pt>
                <c:pt idx="65">
                  <c:v>12363.978928549999</c:v>
                </c:pt>
                <c:pt idx="66">
                  <c:v>12878.59178572</c:v>
                </c:pt>
                <c:pt idx="67">
                  <c:v>8603.25071432</c:v>
                </c:pt>
                <c:pt idx="68">
                  <c:v>14767.85321433</c:v>
                </c:pt>
                <c:pt idx="69">
                  <c:v>12195.836785629999</c:v>
                </c:pt>
                <c:pt idx="70">
                  <c:v>9549.2724999799993</c:v>
                </c:pt>
                <c:pt idx="71">
                  <c:v>12387.02321431</c:v>
                </c:pt>
                <c:pt idx="72">
                  <c:v>5306.3114285199999</c:v>
                </c:pt>
                <c:pt idx="73">
                  <c:v>11084.14250002</c:v>
                </c:pt>
                <c:pt idx="74">
                  <c:v>25213.216785749999</c:v>
                </c:pt>
                <c:pt idx="75">
                  <c:v>25226.147857059997</c:v>
                </c:pt>
                <c:pt idx="76">
                  <c:v>7905.2617857699997</c:v>
                </c:pt>
                <c:pt idx="77">
                  <c:v>19291.280714370001</c:v>
                </c:pt>
                <c:pt idx="78">
                  <c:v>18308.543214180001</c:v>
                </c:pt>
                <c:pt idx="79">
                  <c:v>16517.506071520002</c:v>
                </c:pt>
                <c:pt idx="80">
                  <c:v>13184.776785780001</c:v>
                </c:pt>
                <c:pt idx="81">
                  <c:v>17355.212857210001</c:v>
                </c:pt>
                <c:pt idx="82">
                  <c:v>9564.8392857100007</c:v>
                </c:pt>
                <c:pt idx="83">
                  <c:v>9036.4189286399996</c:v>
                </c:pt>
                <c:pt idx="84">
                  <c:v>12656.67821425</c:v>
                </c:pt>
                <c:pt idx="85">
                  <c:v>12138.01678575</c:v>
                </c:pt>
                <c:pt idx="86">
                  <c:v>12783.83464288</c:v>
                </c:pt>
                <c:pt idx="87">
                  <c:v>6251.9939285500004</c:v>
                </c:pt>
                <c:pt idx="88">
                  <c:v>11168.799285659999</c:v>
                </c:pt>
                <c:pt idx="89">
                  <c:v>14051.56035724</c:v>
                </c:pt>
                <c:pt idx="90">
                  <c:v>10477.45071433</c:v>
                </c:pt>
                <c:pt idx="91">
                  <c:v>8557.3303570200005</c:v>
                </c:pt>
                <c:pt idx="92">
                  <c:v>7023.0149999699997</c:v>
                </c:pt>
                <c:pt idx="93">
                  <c:v>12229.698928639998</c:v>
                </c:pt>
                <c:pt idx="94">
                  <c:v>9166.5860714199989</c:v>
                </c:pt>
                <c:pt idx="95">
                  <c:v>9741.3971428900004</c:v>
                </c:pt>
                <c:pt idx="96">
                  <c:v>16256.582857040001</c:v>
                </c:pt>
                <c:pt idx="97">
                  <c:v>2732.2175000400002</c:v>
                </c:pt>
                <c:pt idx="98">
                  <c:v>16696.90642856</c:v>
                </c:pt>
                <c:pt idx="99">
                  <c:v>12328.243928540001</c:v>
                </c:pt>
                <c:pt idx="100">
                  <c:v>5875.9285714600001</c:v>
                </c:pt>
                <c:pt idx="101">
                  <c:v>6206.9757142999997</c:v>
                </c:pt>
                <c:pt idx="102">
                  <c:v>7122.0778571499995</c:v>
                </c:pt>
                <c:pt idx="103">
                  <c:v>6958.7696429099997</c:v>
                </c:pt>
                <c:pt idx="104">
                  <c:v>6109.7464285799997</c:v>
                </c:pt>
                <c:pt idx="105">
                  <c:v>11954.71821431</c:v>
                </c:pt>
                <c:pt idx="106">
                  <c:v>17873.242142999999</c:v>
                </c:pt>
                <c:pt idx="107">
                  <c:v>4004.8182142799997</c:v>
                </c:pt>
                <c:pt idx="108">
                  <c:v>7185.1957142899992</c:v>
                </c:pt>
                <c:pt idx="109">
                  <c:v>7176.18892856</c:v>
                </c:pt>
                <c:pt idx="110">
                  <c:v>12442.586785609999</c:v>
                </c:pt>
                <c:pt idx="111">
                  <c:v>6943.3928571900005</c:v>
                </c:pt>
                <c:pt idx="112">
                  <c:v>11067.032857119999</c:v>
                </c:pt>
                <c:pt idx="113">
                  <c:v>14060.07428574</c:v>
                </c:pt>
                <c:pt idx="114">
                  <c:v>4202.98642862</c:v>
                </c:pt>
                <c:pt idx="115">
                  <c:v>10051.295714280001</c:v>
                </c:pt>
                <c:pt idx="116">
                  <c:v>17276.89749997</c:v>
                </c:pt>
                <c:pt idx="117">
                  <c:v>12364.506785709998</c:v>
                </c:pt>
                <c:pt idx="118">
                  <c:v>9667.6010714000004</c:v>
                </c:pt>
                <c:pt idx="119">
                  <c:v>14391.59642858</c:v>
                </c:pt>
                <c:pt idx="120">
                  <c:v>9525.2592857199998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F-41C6-A7CA-31085145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NWP!$BY$4</c:f>
              <c:strCache>
                <c:ptCount val="1"/>
                <c:pt idx="0">
                  <c:v>NWP - 7 Day Average (Standard - Annual)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NWP!$BY$5:$BY$125</c:f>
              <c:numCache>
                <c:formatCode>#,##0</c:formatCode>
                <c:ptCount val="121"/>
                <c:pt idx="6">
                  <c:v>12242.052295904286</c:v>
                </c:pt>
                <c:pt idx="7">
                  <c:v>13289.975102027145</c:v>
                </c:pt>
                <c:pt idx="8">
                  <c:v>14218.65653059143</c:v>
                </c:pt>
                <c:pt idx="9">
                  <c:v>14229.890612218574</c:v>
                </c:pt>
                <c:pt idx="10">
                  <c:v>14640.523928544286</c:v>
                </c:pt>
                <c:pt idx="11">
                  <c:v>14589.479999962858</c:v>
                </c:pt>
                <c:pt idx="12">
                  <c:v>14786.243214242857</c:v>
                </c:pt>
                <c:pt idx="13">
                  <c:v>15372.174336701428</c:v>
                </c:pt>
                <c:pt idx="14">
                  <c:v>19201.621224455714</c:v>
                </c:pt>
                <c:pt idx="15">
                  <c:v>17725.54913262857</c:v>
                </c:pt>
                <c:pt idx="16">
                  <c:v>17238.054438752857</c:v>
                </c:pt>
                <c:pt idx="17">
                  <c:v>17272.271989781431</c:v>
                </c:pt>
                <c:pt idx="18">
                  <c:v>18958.598673435718</c:v>
                </c:pt>
                <c:pt idx="19">
                  <c:v>18359.042857114287</c:v>
                </c:pt>
                <c:pt idx="20">
                  <c:v>17342.796683655713</c:v>
                </c:pt>
                <c:pt idx="21">
                  <c:v>12607.198724468573</c:v>
                </c:pt>
                <c:pt idx="22">
                  <c:v>13394.030102024288</c:v>
                </c:pt>
                <c:pt idx="23">
                  <c:v>14545.042499988573</c:v>
                </c:pt>
                <c:pt idx="24">
                  <c:v>14763.504336708573</c:v>
                </c:pt>
                <c:pt idx="25">
                  <c:v>13009.683826527142</c:v>
                </c:pt>
                <c:pt idx="26">
                  <c:v>13222.412653072855</c:v>
                </c:pt>
                <c:pt idx="27">
                  <c:v>12901.771836731426</c:v>
                </c:pt>
                <c:pt idx="28">
                  <c:v>13750.786224488571</c:v>
                </c:pt>
                <c:pt idx="29">
                  <c:v>12656.234030597143</c:v>
                </c:pt>
                <c:pt idx="30">
                  <c:v>11223.825255080001</c:v>
                </c:pt>
                <c:pt idx="31">
                  <c:v>10952.040765292857</c:v>
                </c:pt>
                <c:pt idx="32">
                  <c:v>11553.972653062858</c:v>
                </c:pt>
                <c:pt idx="33">
                  <c:v>11498.223367334285</c:v>
                </c:pt>
                <c:pt idx="34">
                  <c:v>11840.041683661428</c:v>
                </c:pt>
                <c:pt idx="35">
                  <c:v>10720.67887754</c:v>
                </c:pt>
                <c:pt idx="36">
                  <c:v>11637.067908159999</c:v>
                </c:pt>
                <c:pt idx="37">
                  <c:v>13030.994846944286</c:v>
                </c:pt>
                <c:pt idx="38">
                  <c:v>13116.126989797142</c:v>
                </c:pt>
                <c:pt idx="39">
                  <c:v>12702.998775505714</c:v>
                </c:pt>
                <c:pt idx="40">
                  <c:v>11767.223316335714</c:v>
                </c:pt>
                <c:pt idx="41">
                  <c:v>11512.270969404288</c:v>
                </c:pt>
                <c:pt idx="42">
                  <c:v>11514.714285735714</c:v>
                </c:pt>
                <c:pt idx="43">
                  <c:v>10521.763469414287</c:v>
                </c:pt>
                <c:pt idx="44">
                  <c:v>10001.824336737145</c:v>
                </c:pt>
                <c:pt idx="45">
                  <c:v>10826.894846957144</c:v>
                </c:pt>
                <c:pt idx="46">
                  <c:v>10145.940816321427</c:v>
                </c:pt>
                <c:pt idx="47">
                  <c:v>11015.477040807144</c:v>
                </c:pt>
                <c:pt idx="48">
                  <c:v>11542.750816319998</c:v>
                </c:pt>
                <c:pt idx="49">
                  <c:v>12070.61841835857</c:v>
                </c:pt>
                <c:pt idx="50">
                  <c:v>12302.831530607142</c:v>
                </c:pt>
                <c:pt idx="51">
                  <c:v>12575.377755111427</c:v>
                </c:pt>
                <c:pt idx="52">
                  <c:v>10725.829693880001</c:v>
                </c:pt>
                <c:pt idx="53">
                  <c:v>10942.021071449999</c:v>
                </c:pt>
                <c:pt idx="54">
                  <c:v>12722.063571462857</c:v>
                </c:pt>
                <c:pt idx="55">
                  <c:v>13019.759183704287</c:v>
                </c:pt>
                <c:pt idx="56">
                  <c:v>12441.866785744287</c:v>
                </c:pt>
                <c:pt idx="57">
                  <c:v>11906.020051042859</c:v>
                </c:pt>
                <c:pt idx="58">
                  <c:v>10392.589642874285</c:v>
                </c:pt>
                <c:pt idx="59">
                  <c:v>11186.99954083143</c:v>
                </c:pt>
                <c:pt idx="60">
                  <c:v>10713.071173464286</c:v>
                </c:pt>
                <c:pt idx="61">
                  <c:v>8508.8696428514286</c:v>
                </c:pt>
                <c:pt idx="62">
                  <c:v>8747.3237244857137</c:v>
                </c:pt>
                <c:pt idx="63">
                  <c:v>9847.4172959185707</c:v>
                </c:pt>
                <c:pt idx="64">
                  <c:v>10707.632244895713</c:v>
                </c:pt>
                <c:pt idx="65">
                  <c:v>11841.16428571</c:v>
                </c:pt>
                <c:pt idx="66">
                  <c:v>11883.410867341427</c:v>
                </c:pt>
                <c:pt idx="67">
                  <c:v>12134.834489811428</c:v>
                </c:pt>
                <c:pt idx="68">
                  <c:v>12981.392806129999</c:v>
                </c:pt>
                <c:pt idx="69">
                  <c:v>12227.624795914287</c:v>
                </c:pt>
                <c:pt idx="70">
                  <c:v>11506.11739795</c:v>
                </c:pt>
                <c:pt idx="71">
                  <c:v>11820.829591834286</c:v>
                </c:pt>
                <c:pt idx="72">
                  <c:v>10812.591377544286</c:v>
                </c:pt>
                <c:pt idx="73">
                  <c:v>10556.241479587143</c:v>
                </c:pt>
                <c:pt idx="74">
                  <c:v>12929.093775505713</c:v>
                </c:pt>
                <c:pt idx="75">
                  <c:v>14423.135867324285</c:v>
                </c:pt>
                <c:pt idx="76">
                  <c:v>13810.196581629998</c:v>
                </c:pt>
                <c:pt idx="77">
                  <c:v>15201.912040828571</c:v>
                </c:pt>
                <c:pt idx="78">
                  <c:v>16047.843469381429</c:v>
                </c:pt>
                <c:pt idx="79">
                  <c:v>17649.442704095713</c:v>
                </c:pt>
                <c:pt idx="80">
                  <c:v>17949.533316347144</c:v>
                </c:pt>
                <c:pt idx="81">
                  <c:v>16826.961326555716</c:v>
                </c:pt>
                <c:pt idx="82">
                  <c:v>14589.631530648572</c:v>
                </c:pt>
                <c:pt idx="83">
                  <c:v>14751.22540820143</c:v>
                </c:pt>
                <c:pt idx="84">
                  <c:v>13803.425051041428</c:v>
                </c:pt>
                <c:pt idx="85">
                  <c:v>12921.921275551431</c:v>
                </c:pt>
                <c:pt idx="86">
                  <c:v>12388.539642888572</c:v>
                </c:pt>
                <c:pt idx="87">
                  <c:v>11398.142091855714</c:v>
                </c:pt>
                <c:pt idx="88">
                  <c:v>10514.368724491429</c:v>
                </c:pt>
                <c:pt idx="89">
                  <c:v>11155.328877567143</c:v>
                </c:pt>
                <c:pt idx="90">
                  <c:v>11361.190561237143</c:v>
                </c:pt>
                <c:pt idx="91">
                  <c:v>10775.569438775714</c:v>
                </c:pt>
                <c:pt idx="92">
                  <c:v>10044.854897950001</c:v>
                </c:pt>
                <c:pt idx="93">
                  <c:v>9965.6926530585715</c:v>
                </c:pt>
                <c:pt idx="94">
                  <c:v>10382.062959182858</c:v>
                </c:pt>
                <c:pt idx="95">
                  <c:v>10178.148367358572</c:v>
                </c:pt>
                <c:pt idx="96">
                  <c:v>10493.151581615715</c:v>
                </c:pt>
                <c:pt idx="97">
                  <c:v>9386.6896938600003</c:v>
                </c:pt>
                <c:pt idx="98">
                  <c:v>10549.486275508572</c:v>
                </c:pt>
                <c:pt idx="99">
                  <c:v>11307.376122447144</c:v>
                </c:pt>
                <c:pt idx="100">
                  <c:v>10399.69464285</c:v>
                </c:pt>
                <c:pt idx="101">
                  <c:v>9976.8931632614294</c:v>
                </c:pt>
                <c:pt idx="102">
                  <c:v>9602.7046938699987</c:v>
                </c:pt>
                <c:pt idx="103">
                  <c:v>8274.4456632799993</c:v>
                </c:pt>
                <c:pt idx="104">
                  <c:v>8756.9497959285709</c:v>
                </c:pt>
                <c:pt idx="105">
                  <c:v>8079.4943367500009</c:v>
                </c:pt>
                <c:pt idx="106">
                  <c:v>8871.6369388157145</c:v>
                </c:pt>
                <c:pt idx="107">
                  <c:v>8604.3354592185715</c:v>
                </c:pt>
                <c:pt idx="108">
                  <c:v>8744.0811735028565</c:v>
                </c:pt>
                <c:pt idx="109">
                  <c:v>8751.8113265614284</c:v>
                </c:pt>
                <c:pt idx="110">
                  <c:v>9535.2137755185704</c:v>
                </c:pt>
                <c:pt idx="111">
                  <c:v>9654.3061224628564</c:v>
                </c:pt>
                <c:pt idx="112">
                  <c:v>9527.4939285785713</c:v>
                </c:pt>
                <c:pt idx="113">
                  <c:v>8982.7556632557134</c:v>
                </c:pt>
                <c:pt idx="114">
                  <c:v>9011.0654081614302</c:v>
                </c:pt>
                <c:pt idx="115">
                  <c:v>9420.5082653028567</c:v>
                </c:pt>
                <c:pt idx="116">
                  <c:v>10863.466632647143</c:v>
                </c:pt>
                <c:pt idx="117">
                  <c:v>10852.312346947143</c:v>
                </c:pt>
                <c:pt idx="118">
                  <c:v>11241.484948977142</c:v>
                </c:pt>
                <c:pt idx="119">
                  <c:v>11716.422602042858</c:v>
                </c:pt>
                <c:pt idx="120">
                  <c:v>11068.591887754284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F-41C6-A7CA-31085145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NWP!$BZ$4</c:f>
              <c:strCache>
                <c:ptCount val="1"/>
                <c:pt idx="0">
                  <c:v>Average NWP (Standard - Annual)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NWP!$BZ$5:$BZ$125</c:f>
              <c:numCache>
                <c:formatCode>#,##0</c:formatCode>
                <c:ptCount val="121"/>
                <c:pt idx="0">
                  <c:v>815.46178470857251</c:v>
                </c:pt>
                <c:pt idx="1">
                  <c:v>676.04594003648083</c:v>
                </c:pt>
                <c:pt idx="2">
                  <c:v>822.32816815348917</c:v>
                </c:pt>
                <c:pt idx="3">
                  <c:v>640.38487825979882</c:v>
                </c:pt>
                <c:pt idx="4">
                  <c:v>617.03627563539658</c:v>
                </c:pt>
                <c:pt idx="5">
                  <c:v>779.65962517178889</c:v>
                </c:pt>
                <c:pt idx="6">
                  <c:v>774.58941840260661</c:v>
                </c:pt>
                <c:pt idx="7">
                  <c:v>969.38936571249121</c:v>
                </c:pt>
                <c:pt idx="8">
                  <c:v>1139.0295363944515</c:v>
                </c:pt>
                <c:pt idx="9">
                  <c:v>1128.5251939746784</c:v>
                </c:pt>
                <c:pt idx="10">
                  <c:v>724.6775231137957</c:v>
                </c:pt>
                <c:pt idx="11">
                  <c:v>839.96484495146615</c:v>
                </c:pt>
                <c:pt idx="12">
                  <c:v>963.43747881132379</c:v>
                </c:pt>
                <c:pt idx="13">
                  <c:v>818.69498751946378</c:v>
                </c:pt>
                <c:pt idx="14">
                  <c:v>831.17649557492734</c:v>
                </c:pt>
                <c:pt idx="15">
                  <c:v>750.21762286953378</c:v>
                </c:pt>
                <c:pt idx="16">
                  <c:v>561.99621117039499</c:v>
                </c:pt>
                <c:pt idx="17">
                  <c:v>700.45269130914971</c:v>
                </c:pt>
                <c:pt idx="18">
                  <c:v>1163.6280389918024</c:v>
                </c:pt>
                <c:pt idx="19">
                  <c:v>700.41118920638462</c:v>
                </c:pt>
                <c:pt idx="20">
                  <c:v>779.78122021934678</c:v>
                </c:pt>
                <c:pt idx="21">
                  <c:v>762.47886411680463</c:v>
                </c:pt>
                <c:pt idx="22">
                  <c:v>764.5032889377884</c:v>
                </c:pt>
                <c:pt idx="23">
                  <c:v>1004.185942238904</c:v>
                </c:pt>
                <c:pt idx="24">
                  <c:v>777.12439361742781</c:v>
                </c:pt>
                <c:pt idx="25">
                  <c:v>932.74753310712015</c:v>
                </c:pt>
                <c:pt idx="26">
                  <c:v>747.0453971795979</c:v>
                </c:pt>
                <c:pt idx="27">
                  <c:v>629.73776129446696</c:v>
                </c:pt>
                <c:pt idx="28">
                  <c:v>719.4844896810713</c:v>
                </c:pt>
                <c:pt idx="29">
                  <c:v>977.52115030532707</c:v>
                </c:pt>
                <c:pt idx="30">
                  <c:v>701.67532671114907</c:v>
                </c:pt>
                <c:pt idx="31">
                  <c:v>802.04528347572762</c:v>
                </c:pt>
                <c:pt idx="32">
                  <c:v>860.56930304699131</c:v>
                </c:pt>
                <c:pt idx="33">
                  <c:v>769.27841564470555</c:v>
                </c:pt>
                <c:pt idx="34">
                  <c:v>740.33550392507641</c:v>
                </c:pt>
                <c:pt idx="35">
                  <c:v>604.34236940486005</c:v>
                </c:pt>
                <c:pt idx="36">
                  <c:v>737.49967401522429</c:v>
                </c:pt>
                <c:pt idx="37">
                  <c:v>672.04192502468027</c:v>
                </c:pt>
                <c:pt idx="38">
                  <c:v>711.61659878171395</c:v>
                </c:pt>
                <c:pt idx="39">
                  <c:v>791.23379321063203</c:v>
                </c:pt>
                <c:pt idx="40">
                  <c:v>574.00307543986264</c:v>
                </c:pt>
                <c:pt idx="41">
                  <c:v>670.3865803054473</c:v>
                </c:pt>
                <c:pt idx="42">
                  <c:v>559.17374107925991</c:v>
                </c:pt>
                <c:pt idx="43">
                  <c:v>630.52432102093337</c:v>
                </c:pt>
                <c:pt idx="44">
                  <c:v>773.61619808839464</c:v>
                </c:pt>
                <c:pt idx="45">
                  <c:v>834.32051198318015</c:v>
                </c:pt>
                <c:pt idx="46">
                  <c:v>722.60008337017803</c:v>
                </c:pt>
                <c:pt idx="47">
                  <c:v>1184.3506176101828</c:v>
                </c:pt>
                <c:pt idx="48">
                  <c:v>809.22676549225616</c:v>
                </c:pt>
                <c:pt idx="49">
                  <c:v>685.90519676486178</c:v>
                </c:pt>
                <c:pt idx="50">
                  <c:v>610.40004866758193</c:v>
                </c:pt>
                <c:pt idx="51">
                  <c:v>1004.3026808352206</c:v>
                </c:pt>
                <c:pt idx="52">
                  <c:v>782.36529193180309</c:v>
                </c:pt>
                <c:pt idx="53">
                  <c:v>727.76415499158418</c:v>
                </c:pt>
                <c:pt idx="54">
                  <c:v>1058.1754461907515</c:v>
                </c:pt>
                <c:pt idx="55">
                  <c:v>1056.4299476413985</c:v>
                </c:pt>
                <c:pt idx="56">
                  <c:v>691.81230472838433</c:v>
                </c:pt>
                <c:pt idx="57">
                  <c:v>521.74609312172402</c:v>
                </c:pt>
                <c:pt idx="58">
                  <c:v>555.17786558922933</c:v>
                </c:pt>
                <c:pt idx="59">
                  <c:v>664.07547507133097</c:v>
                </c:pt>
                <c:pt idx="60">
                  <c:v>762.45395459320196</c:v>
                </c:pt>
                <c:pt idx="61">
                  <c:v>738.85300479575039</c:v>
                </c:pt>
                <c:pt idx="62">
                  <c:v>761.7484104970016</c:v>
                </c:pt>
                <c:pt idx="63">
                  <c:v>813.32964959478784</c:v>
                </c:pt>
                <c:pt idx="64">
                  <c:v>785.53969098619609</c:v>
                </c:pt>
                <c:pt idx="65">
                  <c:v>688.7747724048794</c:v>
                </c:pt>
                <c:pt idx="66">
                  <c:v>922.42660943066346</c:v>
                </c:pt>
                <c:pt idx="67">
                  <c:v>718.90716818693477</c:v>
                </c:pt>
                <c:pt idx="68">
                  <c:v>779.39074943354058</c:v>
                </c:pt>
                <c:pt idx="69">
                  <c:v>1111.7583483098542</c:v>
                </c:pt>
                <c:pt idx="70">
                  <c:v>736.5774434482131</c:v>
                </c:pt>
                <c:pt idx="71">
                  <c:v>955.46565365573542</c:v>
                </c:pt>
                <c:pt idx="72">
                  <c:v>665.11115087795031</c:v>
                </c:pt>
                <c:pt idx="73">
                  <c:v>854.96872620375188</c:v>
                </c:pt>
                <c:pt idx="74">
                  <c:v>1330.657045480903</c:v>
                </c:pt>
                <c:pt idx="75">
                  <c:v>903.40894501314222</c:v>
                </c:pt>
                <c:pt idx="76">
                  <c:v>880.7755041901039</c:v>
                </c:pt>
                <c:pt idx="77">
                  <c:v>967.21393688895716</c:v>
                </c:pt>
                <c:pt idx="78">
                  <c:v>798.21049605734731</c:v>
                </c:pt>
                <c:pt idx="79">
                  <c:v>920.16021305542904</c:v>
                </c:pt>
                <c:pt idx="80">
                  <c:v>881.39991331089561</c:v>
                </c:pt>
                <c:pt idx="81">
                  <c:v>966.8273340518349</c:v>
                </c:pt>
                <c:pt idx="82">
                  <c:v>685.07973688937182</c:v>
                </c:pt>
                <c:pt idx="83">
                  <c:v>755.10368792650809</c:v>
                </c:pt>
                <c:pt idx="84">
                  <c:v>976.26533137665592</c:v>
                </c:pt>
                <c:pt idx="85">
                  <c:v>869.38307038403389</c:v>
                </c:pt>
                <c:pt idx="86">
                  <c:v>854.59700449139393</c:v>
                </c:pt>
                <c:pt idx="87">
                  <c:v>569.92452144307151</c:v>
                </c:pt>
                <c:pt idx="88">
                  <c:v>1018.1347999884878</c:v>
                </c:pt>
                <c:pt idx="89">
                  <c:v>1006.4402531891087</c:v>
                </c:pt>
                <c:pt idx="90">
                  <c:v>875.51957660837627</c:v>
                </c:pt>
                <c:pt idx="91">
                  <c:v>953.42661179074855</c:v>
                </c:pt>
                <c:pt idx="92">
                  <c:v>782.47877744768823</c:v>
                </c:pt>
                <c:pt idx="93">
                  <c:v>943.33053863714417</c:v>
                </c:pt>
                <c:pt idx="94">
                  <c:v>707.05915384116281</c:v>
                </c:pt>
                <c:pt idx="95">
                  <c:v>697.72565876318072</c:v>
                </c:pt>
                <c:pt idx="96">
                  <c:v>815.06218992535548</c:v>
                </c:pt>
                <c:pt idx="97">
                  <c:v>913.24119733260341</c:v>
                </c:pt>
                <c:pt idx="98">
                  <c:v>1116.1851366771011</c:v>
                </c:pt>
                <c:pt idx="99">
                  <c:v>883.0080521572761</c:v>
                </c:pt>
                <c:pt idx="100">
                  <c:v>736.50890402609184</c:v>
                </c:pt>
                <c:pt idx="101">
                  <c:v>622.40278452122527</c:v>
                </c:pt>
                <c:pt idx="102">
                  <c:v>510.11742892235742</c:v>
                </c:pt>
                <c:pt idx="103">
                  <c:v>775.32079352636492</c:v>
                </c:pt>
                <c:pt idx="104">
                  <c:v>556.95740418842013</c:v>
                </c:pt>
                <c:pt idx="105">
                  <c:v>856.2543461741119</c:v>
                </c:pt>
                <c:pt idx="106">
                  <c:v>779.23236765596948</c:v>
                </c:pt>
                <c:pt idx="107">
                  <c:v>573.68863743015766</c:v>
                </c:pt>
                <c:pt idx="108">
                  <c:v>720.49352627576923</c:v>
                </c:pt>
                <c:pt idx="109">
                  <c:v>1199.3172888518502</c:v>
                </c:pt>
                <c:pt idx="110">
                  <c:v>891.19783685692346</c:v>
                </c:pt>
                <c:pt idx="111">
                  <c:v>994.63830172869916</c:v>
                </c:pt>
                <c:pt idx="112">
                  <c:v>1008.8578902941622</c:v>
                </c:pt>
                <c:pt idx="113">
                  <c:v>1409.8700863060751</c:v>
                </c:pt>
                <c:pt idx="114">
                  <c:v>702.42218241948478</c:v>
                </c:pt>
                <c:pt idx="115">
                  <c:v>775.30070490520086</c:v>
                </c:pt>
                <c:pt idx="116">
                  <c:v>962.46452797860286</c:v>
                </c:pt>
                <c:pt idx="117">
                  <c:v>774.90470066280295</c:v>
                </c:pt>
                <c:pt idx="118">
                  <c:v>745.70464728741729</c:v>
                </c:pt>
                <c:pt idx="119">
                  <c:v>901.94586131308176</c:v>
                </c:pt>
                <c:pt idx="120">
                  <c:v>734.7251984768144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F-41C6-A7CA-310851457761}"/>
            </c:ext>
          </c:extLst>
        </c:ser>
        <c:ser>
          <c:idx val="3"/>
          <c:order val="3"/>
          <c:tx>
            <c:strRef>
              <c:f>NWP!$CA$4</c:f>
              <c:strCache>
                <c:ptCount val="1"/>
                <c:pt idx="0">
                  <c:v>Average NWP - 7 Day Average (Standard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NWP!$CA$5:$CA$125</c:f>
              <c:numCache>
                <c:formatCode>#,##0</c:formatCode>
                <c:ptCount val="121"/>
                <c:pt idx="6">
                  <c:v>732.21515576687614</c:v>
                </c:pt>
                <c:pt idx="7">
                  <c:v>754.20481019600732</c:v>
                </c:pt>
                <c:pt idx="8">
                  <c:v>820.34532396143175</c:v>
                </c:pt>
                <c:pt idx="9">
                  <c:v>864.08775622160169</c:v>
                </c:pt>
                <c:pt idx="10">
                  <c:v>876.12956262931561</c:v>
                </c:pt>
                <c:pt idx="11">
                  <c:v>907.97650110303971</c:v>
                </c:pt>
                <c:pt idx="12">
                  <c:v>934.23048019440182</c:v>
                </c:pt>
                <c:pt idx="13">
                  <c:v>940.5312757825244</c:v>
                </c:pt>
                <c:pt idx="14">
                  <c:v>920.78658004858687</c:v>
                </c:pt>
                <c:pt idx="15">
                  <c:v>865.24202097359841</c:v>
                </c:pt>
                <c:pt idx="16">
                  <c:v>784.30930914441512</c:v>
                </c:pt>
                <c:pt idx="17">
                  <c:v>780.84861888660839</c:v>
                </c:pt>
                <c:pt idx="18">
                  <c:v>827.08621803522794</c:v>
                </c:pt>
                <c:pt idx="19">
                  <c:v>789.511033805951</c:v>
                </c:pt>
                <c:pt idx="20">
                  <c:v>783.95192419164857</c:v>
                </c:pt>
                <c:pt idx="21">
                  <c:v>774.13797684048802</c:v>
                </c:pt>
                <c:pt idx="22">
                  <c:v>776.17878627881021</c:v>
                </c:pt>
                <c:pt idx="23">
                  <c:v>839.3487478600257</c:v>
                </c:pt>
                <c:pt idx="24">
                  <c:v>850.30184818977989</c:v>
                </c:pt>
                <c:pt idx="25">
                  <c:v>817.31891877768237</c:v>
                </c:pt>
                <c:pt idx="26">
                  <c:v>823.98094848814139</c:v>
                </c:pt>
                <c:pt idx="27">
                  <c:v>802.54616864173011</c:v>
                </c:pt>
                <c:pt idx="28">
                  <c:v>796.40411515091091</c:v>
                </c:pt>
                <c:pt idx="29">
                  <c:v>826.83523820341634</c:v>
                </c:pt>
                <c:pt idx="30">
                  <c:v>783.61943598516575</c:v>
                </c:pt>
                <c:pt idx="31">
                  <c:v>787.17956310778015</c:v>
                </c:pt>
                <c:pt idx="32">
                  <c:v>776.86838738490439</c:v>
                </c:pt>
                <c:pt idx="33">
                  <c:v>780.04453287991987</c:v>
                </c:pt>
                <c:pt idx="34">
                  <c:v>795.8442103985783</c:v>
                </c:pt>
                <c:pt idx="35">
                  <c:v>779.39533607340513</c:v>
                </c:pt>
                <c:pt idx="36">
                  <c:v>745.10655374624787</c:v>
                </c:pt>
                <c:pt idx="37">
                  <c:v>740.87321064818093</c:v>
                </c:pt>
                <c:pt idx="38">
                  <c:v>727.95482712046464</c:v>
                </c:pt>
                <c:pt idx="39">
                  <c:v>718.04975428669889</c:v>
                </c:pt>
                <c:pt idx="40">
                  <c:v>690.1532771145786</c:v>
                </c:pt>
                <c:pt idx="41">
                  <c:v>680.16057374034585</c:v>
                </c:pt>
                <c:pt idx="42">
                  <c:v>673.70791255097447</c:v>
                </c:pt>
                <c:pt idx="43">
                  <c:v>658.42571926607559</c:v>
                </c:pt>
                <c:pt idx="44">
                  <c:v>672.93632970374904</c:v>
                </c:pt>
                <c:pt idx="45">
                  <c:v>690.4654601611013</c:v>
                </c:pt>
                <c:pt idx="46">
                  <c:v>680.66064446960797</c:v>
                </c:pt>
                <c:pt idx="47">
                  <c:v>767.85315049393944</c:v>
                </c:pt>
                <c:pt idx="48">
                  <c:v>787.68746266348353</c:v>
                </c:pt>
                <c:pt idx="49">
                  <c:v>805.79195633285531</c:v>
                </c:pt>
                <c:pt idx="50">
                  <c:v>802.91706028237661</c:v>
                </c:pt>
                <c:pt idx="51">
                  <c:v>835.87227210335175</c:v>
                </c:pt>
                <c:pt idx="52">
                  <c:v>828.45009781029773</c:v>
                </c:pt>
                <c:pt idx="53">
                  <c:v>829.18782232764147</c:v>
                </c:pt>
                <c:pt idx="54">
                  <c:v>811.16279783915138</c:v>
                </c:pt>
                <c:pt idx="55">
                  <c:v>846.47753814617158</c:v>
                </c:pt>
                <c:pt idx="56">
                  <c:v>847.32141071238925</c:v>
                </c:pt>
                <c:pt idx="57">
                  <c:v>834.65655992012364</c:v>
                </c:pt>
                <c:pt idx="58">
                  <c:v>770.49587202783914</c:v>
                </c:pt>
                <c:pt idx="59">
                  <c:v>753.59732676205761</c:v>
                </c:pt>
                <c:pt idx="60">
                  <c:v>758.55301241943164</c:v>
                </c:pt>
                <c:pt idx="61">
                  <c:v>712.93552079157416</c:v>
                </c:pt>
                <c:pt idx="62">
                  <c:v>670.83815834237464</c:v>
                </c:pt>
                <c:pt idx="63">
                  <c:v>688.19777903757517</c:v>
                </c:pt>
                <c:pt idx="64">
                  <c:v>725.88257873249984</c:v>
                </c:pt>
                <c:pt idx="65">
                  <c:v>744.9678511347355</c:v>
                </c:pt>
                <c:pt idx="66">
                  <c:v>781.8751560432114</c:v>
                </c:pt>
                <c:pt idx="67">
                  <c:v>775.65418655660199</c:v>
                </c:pt>
                <c:pt idx="68">
                  <c:v>781.44529293342919</c:v>
                </c:pt>
                <c:pt idx="69">
                  <c:v>831.4467126209795</c:v>
                </c:pt>
                <c:pt idx="70">
                  <c:v>820.48211174289736</c:v>
                </c:pt>
                <c:pt idx="71">
                  <c:v>844.75724926711723</c:v>
                </c:pt>
                <c:pt idx="72">
                  <c:v>841.37673190612725</c:v>
                </c:pt>
                <c:pt idx="73">
                  <c:v>831.73989144513996</c:v>
                </c:pt>
                <c:pt idx="74">
                  <c:v>919.13273105856388</c:v>
                </c:pt>
                <c:pt idx="75">
                  <c:v>936.84961614136421</c:v>
                </c:pt>
                <c:pt idx="76">
                  <c:v>903.85206698139996</c:v>
                </c:pt>
                <c:pt idx="77">
                  <c:v>936.80013747293481</c:v>
                </c:pt>
                <c:pt idx="78">
                  <c:v>914.33511495887944</c:v>
                </c:pt>
                <c:pt idx="79">
                  <c:v>950.77069526994785</c:v>
                </c:pt>
                <c:pt idx="80">
                  <c:v>954.54657914239692</c:v>
                </c:pt>
                <c:pt idx="81">
                  <c:v>902.5709060811015</c:v>
                </c:pt>
                <c:pt idx="82">
                  <c:v>871.38101920627707</c:v>
                </c:pt>
                <c:pt idx="83">
                  <c:v>853.42790259719197</c:v>
                </c:pt>
                <c:pt idx="84">
                  <c:v>854.72095895257746</c:v>
                </c:pt>
                <c:pt idx="85">
                  <c:v>864.88846957067562</c:v>
                </c:pt>
                <c:pt idx="86">
                  <c:v>855.52229691867058</c:v>
                </c:pt>
                <c:pt idx="87">
                  <c:v>811.02581236612423</c:v>
                </c:pt>
                <c:pt idx="88">
                  <c:v>818.35545035707469</c:v>
                </c:pt>
                <c:pt idx="89">
                  <c:v>864.26409554275131</c:v>
                </c:pt>
                <c:pt idx="90">
                  <c:v>881.46636535444691</c:v>
                </c:pt>
                <c:pt idx="91">
                  <c:v>878.20369112788853</c:v>
                </c:pt>
                <c:pt idx="92">
                  <c:v>865.78879213698212</c:v>
                </c:pt>
                <c:pt idx="93">
                  <c:v>878.46501130066065</c:v>
                </c:pt>
                <c:pt idx="94">
                  <c:v>898.05567307181661</c:v>
                </c:pt>
                <c:pt idx="95">
                  <c:v>852.28293861105851</c:v>
                </c:pt>
                <c:pt idx="96">
                  <c:v>824.94321528766523</c:v>
                </c:pt>
                <c:pt idx="97">
                  <c:v>830.33201824826915</c:v>
                </c:pt>
                <c:pt idx="98">
                  <c:v>853.58323608917658</c:v>
                </c:pt>
                <c:pt idx="99">
                  <c:v>867.94456104768926</c:v>
                </c:pt>
                <c:pt idx="100">
                  <c:v>838.39861324611024</c:v>
                </c:pt>
                <c:pt idx="101">
                  <c:v>826.30484620040477</c:v>
                </c:pt>
                <c:pt idx="102">
                  <c:v>799.50367050885859</c:v>
                </c:pt>
                <c:pt idx="103">
                  <c:v>793.82632816614569</c:v>
                </c:pt>
                <c:pt idx="104">
                  <c:v>742.92864343126234</c:v>
                </c:pt>
                <c:pt idx="105">
                  <c:v>705.79567335940669</c:v>
                </c:pt>
                <c:pt idx="106">
                  <c:v>690.97057557350593</c:v>
                </c:pt>
                <c:pt idx="107">
                  <c:v>667.71053748837244</c:v>
                </c:pt>
                <c:pt idx="108">
                  <c:v>681.7235005961644</c:v>
                </c:pt>
                <c:pt idx="109">
                  <c:v>780.18062344323482</c:v>
                </c:pt>
                <c:pt idx="110">
                  <c:v>796.73448677617159</c:v>
                </c:pt>
                <c:pt idx="111">
                  <c:v>859.26032928192581</c:v>
                </c:pt>
                <c:pt idx="112">
                  <c:v>881.0608355847902</c:v>
                </c:pt>
                <c:pt idx="113">
                  <c:v>971.1519382490909</c:v>
                </c:pt>
                <c:pt idx="114">
                  <c:v>989.54244467613773</c:v>
                </c:pt>
                <c:pt idx="115">
                  <c:v>997.37204162319938</c:v>
                </c:pt>
                <c:pt idx="116">
                  <c:v>963.53593292702124</c:v>
                </c:pt>
                <c:pt idx="117">
                  <c:v>946.92262775643269</c:v>
                </c:pt>
                <c:pt idx="118">
                  <c:v>911.36067712196382</c:v>
                </c:pt>
                <c:pt idx="119">
                  <c:v>896.08753012466661</c:v>
                </c:pt>
                <c:pt idx="120">
                  <c:v>799.63826043477206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1F-41C6-A7CA-31085145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4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1400"/>
          <c:min val="8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Plus - Subscription (Ann.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NWP!$BL$4</c:f>
              <c:strCache>
                <c:ptCount val="1"/>
                <c:pt idx="0">
                  <c:v>NWP (Plus - Subscription)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NWP!$BL$5:$BL$125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9-4187-B032-7569467C9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NWP!$BM$4</c:f>
              <c:strCache>
                <c:ptCount val="1"/>
                <c:pt idx="0">
                  <c:v>NWP - 7 Day Average (Plus - Subscription)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NWP!$BM$5:$BM$125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9-4187-B032-7569467C9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NWP!$BN$4</c:f>
              <c:strCache>
                <c:ptCount val="1"/>
                <c:pt idx="0">
                  <c:v>Average NWP (Plus - Subscription)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NWP!$BN$5:$BN$125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49-4187-B032-7569467C9628}"/>
            </c:ext>
          </c:extLst>
        </c:ser>
        <c:ser>
          <c:idx val="3"/>
          <c:order val="3"/>
          <c:tx>
            <c:strRef>
              <c:f>NWP!$BO$4</c:f>
              <c:strCache>
                <c:ptCount val="1"/>
                <c:pt idx="0">
                  <c:v>Average NWP - 7 Day Average (Plus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NWP!$BO$5:$BO$125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49-4187-B032-7569467C9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2200"/>
          <c:min val="1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Plus - Annual: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NWP!$CB$4</c:f>
              <c:strCache>
                <c:ptCount val="1"/>
                <c:pt idx="0">
                  <c:v>NWP (Plus - Annual)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NWP!$CB$5:$CB$125</c:f>
              <c:numCache>
                <c:formatCode>#,##0</c:formatCode>
                <c:ptCount val="121"/>
                <c:pt idx="0">
                  <c:v>373.35678571</c:v>
                </c:pt>
                <c:pt idx="1">
                  <c:v>2885.1274999699999</c:v>
                </c:pt>
                <c:pt idx="2">
                  <c:v>3054.28357142</c:v>
                </c:pt>
                <c:pt idx="3">
                  <c:v>2623.2150000299998</c:v>
                </c:pt>
                <c:pt idx="4">
                  <c:v>877.25285713999995</c:v>
                </c:pt>
                <c:pt idx="5">
                  <c:v>755.86</c:v>
                </c:pt>
                <c:pt idx="6">
                  <c:v>440.26785713999999</c:v>
                </c:pt>
                <c:pt idx="7">
                  <c:v>4880.97428571</c:v>
                </c:pt>
                <c:pt idx="8">
                  <c:v>486.57821429000001</c:v>
                </c:pt>
                <c:pt idx="9">
                  <c:v>2197.06</c:v>
                </c:pt>
                <c:pt idx="10">
                  <c:v>3003.3028571600003</c:v>
                </c:pt>
                <c:pt idx="11">
                  <c:v>968.56535713999995</c:v>
                </c:pt>
                <c:pt idx="12">
                  <c:v>2258.3289285699998</c:v>
                </c:pt>
                <c:pt idx="13">
                  <c:v>1631.4957142799999</c:v>
                </c:pt>
                <c:pt idx="14">
                  <c:v>4111.4864285799995</c:v>
                </c:pt>
                <c:pt idx="15">
                  <c:v>1281.18250001</c:v>
                </c:pt>
                <c:pt idx="16">
                  <c:v>8902.6553571000004</c:v>
                </c:pt>
                <c:pt idx="17">
                  <c:v>3218.7721428999998</c:v>
                </c:pt>
                <c:pt idx="18">
                  <c:v>400.61178570999999</c:v>
                </c:pt>
                <c:pt idx="19">
                  <c:v>0</c:v>
                </c:pt>
                <c:pt idx="20">
                  <c:v>6568.6385714300004</c:v>
                </c:pt>
                <c:pt idx="21">
                  <c:v>2559.5303571700001</c:v>
                </c:pt>
                <c:pt idx="22">
                  <c:v>594.85142857000005</c:v>
                </c:pt>
                <c:pt idx="23">
                  <c:v>5290.7246428799999</c:v>
                </c:pt>
                <c:pt idx="24">
                  <c:v>2252.9378571399998</c:v>
                </c:pt>
                <c:pt idx="25">
                  <c:v>4311.9907143099999</c:v>
                </c:pt>
                <c:pt idx="26">
                  <c:v>2630.4249999799999</c:v>
                </c:pt>
                <c:pt idx="27">
                  <c:v>1838.7</c:v>
                </c:pt>
                <c:pt idx="28">
                  <c:v>7635.4410714200003</c:v>
                </c:pt>
                <c:pt idx="29">
                  <c:v>2588.4332143000001</c:v>
                </c:pt>
                <c:pt idx="30">
                  <c:v>1452.9039285700001</c:v>
                </c:pt>
                <c:pt idx="31">
                  <c:v>943.66250000000002</c:v>
                </c:pt>
                <c:pt idx="32">
                  <c:v>1383.24821428</c:v>
                </c:pt>
                <c:pt idx="33">
                  <c:v>5050.0185714999998</c:v>
                </c:pt>
                <c:pt idx="34">
                  <c:v>1682.9857142800001</c:v>
                </c:pt>
                <c:pt idx="35">
                  <c:v>1840.5846428899999</c:v>
                </c:pt>
                <c:pt idx="36">
                  <c:v>3638.55892855</c:v>
                </c:pt>
                <c:pt idx="37">
                  <c:v>2808.6939285899998</c:v>
                </c:pt>
                <c:pt idx="38">
                  <c:v>6911.151428520001</c:v>
                </c:pt>
                <c:pt idx="39">
                  <c:v>1764.37035715</c:v>
                </c:pt>
                <c:pt idx="40">
                  <c:v>2628.9492857599998</c:v>
                </c:pt>
                <c:pt idx="41">
                  <c:v>2545.7314286000001</c:v>
                </c:pt>
                <c:pt idx="42">
                  <c:v>5704.8964285700004</c:v>
                </c:pt>
                <c:pt idx="43">
                  <c:v>3082.5514285999998</c:v>
                </c:pt>
                <c:pt idx="44">
                  <c:v>10248.073214329999</c:v>
                </c:pt>
                <c:pt idx="45">
                  <c:v>4205.72428571</c:v>
                </c:pt>
                <c:pt idx="46">
                  <c:v>944.36678571000004</c:v>
                </c:pt>
                <c:pt idx="47">
                  <c:v>6414.2357142999999</c:v>
                </c:pt>
                <c:pt idx="48">
                  <c:v>2185.48035716</c:v>
                </c:pt>
                <c:pt idx="49">
                  <c:v>0</c:v>
                </c:pt>
                <c:pt idx="50">
                  <c:v>2495.50178572</c:v>
                </c:pt>
                <c:pt idx="51">
                  <c:v>2878.88964283</c:v>
                </c:pt>
                <c:pt idx="52">
                  <c:v>4122.0142857400006</c:v>
                </c:pt>
                <c:pt idx="53">
                  <c:v>2262.6503571399999</c:v>
                </c:pt>
                <c:pt idx="54">
                  <c:v>1634.6478571499999</c:v>
                </c:pt>
                <c:pt idx="55">
                  <c:v>818.11357142999998</c:v>
                </c:pt>
                <c:pt idx="56">
                  <c:v>0</c:v>
                </c:pt>
                <c:pt idx="57">
                  <c:v>373.36178570999999</c:v>
                </c:pt>
                <c:pt idx="58">
                  <c:v>1088.6689286000001</c:v>
                </c:pt>
                <c:pt idx="59">
                  <c:v>5237.2132143500003</c:v>
                </c:pt>
                <c:pt idx="60">
                  <c:v>3653.79821429</c:v>
                </c:pt>
                <c:pt idx="61">
                  <c:v>3172.4553571500001</c:v>
                </c:pt>
                <c:pt idx="62">
                  <c:v>1542.53285716</c:v>
                </c:pt>
                <c:pt idx="63">
                  <c:v>2765.5724999699996</c:v>
                </c:pt>
                <c:pt idx="64">
                  <c:v>1254.2564285999999</c:v>
                </c:pt>
                <c:pt idx="65">
                  <c:v>1778.88</c:v>
                </c:pt>
                <c:pt idx="66">
                  <c:v>1749.6232142700001</c:v>
                </c:pt>
                <c:pt idx="67">
                  <c:v>3612.3960714</c:v>
                </c:pt>
                <c:pt idx="68">
                  <c:v>788.00750000000005</c:v>
                </c:pt>
                <c:pt idx="69">
                  <c:v>2378.4942857000001</c:v>
                </c:pt>
                <c:pt idx="70">
                  <c:v>1204.23</c:v>
                </c:pt>
                <c:pt idx="71">
                  <c:v>6904.5703571499998</c:v>
                </c:pt>
                <c:pt idx="72">
                  <c:v>3673.07857147</c:v>
                </c:pt>
                <c:pt idx="73">
                  <c:v>1447.8775000000001</c:v>
                </c:pt>
                <c:pt idx="74">
                  <c:v>2176.69857146</c:v>
                </c:pt>
                <c:pt idx="75">
                  <c:v>3148.6639285900001</c:v>
                </c:pt>
                <c:pt idx="76">
                  <c:v>1747.68178571</c:v>
                </c:pt>
                <c:pt idx="77">
                  <c:v>539.57892857000002</c:v>
                </c:pt>
                <c:pt idx="78">
                  <c:v>575.87178571000004</c:v>
                </c:pt>
                <c:pt idx="79">
                  <c:v>2536.2735713800002</c:v>
                </c:pt>
                <c:pt idx="80">
                  <c:v>2657.00892853</c:v>
                </c:pt>
                <c:pt idx="81">
                  <c:v>539.06571428999996</c:v>
                </c:pt>
                <c:pt idx="82">
                  <c:v>4103.5903571400004</c:v>
                </c:pt>
                <c:pt idx="83">
                  <c:v>1761.0178571500001</c:v>
                </c:pt>
                <c:pt idx="84">
                  <c:v>2856.23214289</c:v>
                </c:pt>
                <c:pt idx="85">
                  <c:v>4486.3582142699997</c:v>
                </c:pt>
                <c:pt idx="86">
                  <c:v>4270.4985713599999</c:v>
                </c:pt>
                <c:pt idx="87">
                  <c:v>1474.58857143</c:v>
                </c:pt>
                <c:pt idx="88">
                  <c:v>1249.4996429</c:v>
                </c:pt>
                <c:pt idx="89">
                  <c:v>3751.5242856999998</c:v>
                </c:pt>
                <c:pt idx="90">
                  <c:v>4383.7185714500001</c:v>
                </c:pt>
                <c:pt idx="91">
                  <c:v>3095.4257142400002</c:v>
                </c:pt>
                <c:pt idx="92">
                  <c:v>0</c:v>
                </c:pt>
                <c:pt idx="93">
                  <c:v>0</c:v>
                </c:pt>
                <c:pt idx="94">
                  <c:v>3304.8060714599997</c:v>
                </c:pt>
                <c:pt idx="95">
                  <c:v>2482.3171428400001</c:v>
                </c:pt>
                <c:pt idx="96">
                  <c:v>0</c:v>
                </c:pt>
                <c:pt idx="97">
                  <c:v>9577.8850000700004</c:v>
                </c:pt>
                <c:pt idx="98">
                  <c:v>4354.1767857100003</c:v>
                </c:pt>
                <c:pt idx="99">
                  <c:v>6396.8103571499996</c:v>
                </c:pt>
                <c:pt idx="100">
                  <c:v>386.46107143</c:v>
                </c:pt>
                <c:pt idx="101">
                  <c:v>2423.7771428999999</c:v>
                </c:pt>
                <c:pt idx="102">
                  <c:v>848.06321429000002</c:v>
                </c:pt>
                <c:pt idx="103">
                  <c:v>2713.9503571</c:v>
                </c:pt>
                <c:pt idx="104">
                  <c:v>873.53821429000004</c:v>
                </c:pt>
                <c:pt idx="105">
                  <c:v>1276.0739285699999</c:v>
                </c:pt>
                <c:pt idx="106">
                  <c:v>1491.3939285399999</c:v>
                </c:pt>
                <c:pt idx="107">
                  <c:v>2557.2625000099997</c:v>
                </c:pt>
                <c:pt idx="108">
                  <c:v>2536.6099999600001</c:v>
                </c:pt>
                <c:pt idx="109">
                  <c:v>1371.4696429000001</c:v>
                </c:pt>
                <c:pt idx="110">
                  <c:v>2482.28964283</c:v>
                </c:pt>
                <c:pt idx="111">
                  <c:v>966.12464285999999</c:v>
                </c:pt>
                <c:pt idx="112">
                  <c:v>787.27428570999996</c:v>
                </c:pt>
                <c:pt idx="113">
                  <c:v>3946.73678574</c:v>
                </c:pt>
                <c:pt idx="114">
                  <c:v>3229.1125000000002</c:v>
                </c:pt>
                <c:pt idx="115">
                  <c:v>1859.12499996</c:v>
                </c:pt>
                <c:pt idx="116">
                  <c:v>461.32285714</c:v>
                </c:pt>
                <c:pt idx="117">
                  <c:v>4399.1810714000003</c:v>
                </c:pt>
                <c:pt idx="118">
                  <c:v>2374.2453571300002</c:v>
                </c:pt>
                <c:pt idx="119">
                  <c:v>2463.40892859</c:v>
                </c:pt>
                <c:pt idx="120">
                  <c:v>3977.61749994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C-49F8-BBBA-B833BE28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NWP!$CC$4</c:f>
              <c:strCache>
                <c:ptCount val="1"/>
                <c:pt idx="0">
                  <c:v>NWP - 7 Day Average (Plus - Annual)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NWP!$CC$5:$CC$125</c:f>
              <c:numCache>
                <c:formatCode>#,##0</c:formatCode>
                <c:ptCount val="121"/>
                <c:pt idx="6">
                  <c:v>1572.7662244871426</c:v>
                </c:pt>
                <c:pt idx="7">
                  <c:v>2216.7115816299997</c:v>
                </c:pt>
                <c:pt idx="8">
                  <c:v>1874.0616836757142</c:v>
                </c:pt>
                <c:pt idx="9">
                  <c:v>1751.601173472857</c:v>
                </c:pt>
                <c:pt idx="10">
                  <c:v>1805.8994387771431</c:v>
                </c:pt>
                <c:pt idx="11">
                  <c:v>1818.9440816342856</c:v>
                </c:pt>
                <c:pt idx="12">
                  <c:v>2033.5825000014286</c:v>
                </c:pt>
                <c:pt idx="13">
                  <c:v>2203.7579081642857</c:v>
                </c:pt>
                <c:pt idx="14">
                  <c:v>2093.8310714314284</c:v>
                </c:pt>
                <c:pt idx="15">
                  <c:v>2207.3459693914283</c:v>
                </c:pt>
                <c:pt idx="16">
                  <c:v>3165.2881632628569</c:v>
                </c:pt>
                <c:pt idx="17">
                  <c:v>3196.069489797143</c:v>
                </c:pt>
                <c:pt idx="18">
                  <c:v>3114.9332653071433</c:v>
                </c:pt>
                <c:pt idx="19">
                  <c:v>2792.3148469399998</c:v>
                </c:pt>
                <c:pt idx="20">
                  <c:v>3497.6209693900005</c:v>
                </c:pt>
                <c:pt idx="21">
                  <c:v>3275.9129591885712</c:v>
                </c:pt>
                <c:pt idx="22">
                  <c:v>3177.8656632685711</c:v>
                </c:pt>
                <c:pt idx="23">
                  <c:v>2661.8755612371428</c:v>
                </c:pt>
                <c:pt idx="24">
                  <c:v>2523.8992346999999</c:v>
                </c:pt>
                <c:pt idx="25">
                  <c:v>3082.6676530714285</c:v>
                </c:pt>
                <c:pt idx="26">
                  <c:v>3458.4426530685714</c:v>
                </c:pt>
                <c:pt idx="27">
                  <c:v>2782.7371428642859</c:v>
                </c:pt>
                <c:pt idx="28">
                  <c:v>3507.8672448999996</c:v>
                </c:pt>
                <c:pt idx="29">
                  <c:v>3792.6646428614285</c:v>
                </c:pt>
                <c:pt idx="30">
                  <c:v>3244.4045408171432</c:v>
                </c:pt>
                <c:pt idx="31">
                  <c:v>3057.365204082857</c:v>
                </c:pt>
                <c:pt idx="32">
                  <c:v>2638.9734183642859</c:v>
                </c:pt>
                <c:pt idx="33">
                  <c:v>2984.6296428671435</c:v>
                </c:pt>
                <c:pt idx="34">
                  <c:v>2962.3847449071432</c:v>
                </c:pt>
                <c:pt idx="35">
                  <c:v>2134.5481122599999</c:v>
                </c:pt>
                <c:pt idx="36">
                  <c:v>2284.5660714385713</c:v>
                </c:pt>
                <c:pt idx="37">
                  <c:v>2478.250357155714</c:v>
                </c:pt>
                <c:pt idx="38">
                  <c:v>3330.7487755157149</c:v>
                </c:pt>
                <c:pt idx="39">
                  <c:v>3385.194795925715</c:v>
                </c:pt>
                <c:pt idx="40">
                  <c:v>3039.327755105714</c:v>
                </c:pt>
                <c:pt idx="41">
                  <c:v>3162.5771428657144</c:v>
                </c:pt>
                <c:pt idx="42">
                  <c:v>3714.6216836771428</c:v>
                </c:pt>
                <c:pt idx="43">
                  <c:v>3635.1920408271426</c:v>
                </c:pt>
                <c:pt idx="44">
                  <c:v>4697.9605102185715</c:v>
                </c:pt>
                <c:pt idx="45">
                  <c:v>4311.4709183885716</c:v>
                </c:pt>
                <c:pt idx="46">
                  <c:v>4194.3275510399999</c:v>
                </c:pt>
                <c:pt idx="47">
                  <c:v>4735.0827551171433</c:v>
                </c:pt>
                <c:pt idx="48">
                  <c:v>4683.6183163400001</c:v>
                </c:pt>
                <c:pt idx="49">
                  <c:v>3868.6331122585716</c:v>
                </c:pt>
                <c:pt idx="50">
                  <c:v>3784.7688775614288</c:v>
                </c:pt>
                <c:pt idx="51">
                  <c:v>2732.0283673471431</c:v>
                </c:pt>
                <c:pt idx="52">
                  <c:v>2720.0697959228573</c:v>
                </c:pt>
                <c:pt idx="53">
                  <c:v>2908.3960204128571</c:v>
                </c:pt>
                <c:pt idx="54">
                  <c:v>2225.597755105714</c:v>
                </c:pt>
                <c:pt idx="55">
                  <c:v>2030.2596428585714</c:v>
                </c:pt>
                <c:pt idx="56">
                  <c:v>2030.2596428585714</c:v>
                </c:pt>
                <c:pt idx="57">
                  <c:v>1727.0967857142857</c:v>
                </c:pt>
                <c:pt idx="58">
                  <c:v>1471.3509693957144</c:v>
                </c:pt>
                <c:pt idx="59">
                  <c:v>1630.6651020542856</c:v>
                </c:pt>
                <c:pt idx="60">
                  <c:v>1829.4005102185713</c:v>
                </c:pt>
                <c:pt idx="61">
                  <c:v>2049.0872959328572</c:v>
                </c:pt>
                <c:pt idx="62">
                  <c:v>2152.575765322857</c:v>
                </c:pt>
                <c:pt idx="63">
                  <c:v>2547.6575510328571</c:v>
                </c:pt>
                <c:pt idx="64">
                  <c:v>2673.4996428742861</c:v>
                </c:pt>
                <c:pt idx="65">
                  <c:v>2772.1012245028573</c:v>
                </c:pt>
                <c:pt idx="66">
                  <c:v>2273.8740816342856</c:v>
                </c:pt>
                <c:pt idx="67">
                  <c:v>2267.9594897928569</c:v>
                </c:pt>
                <c:pt idx="68">
                  <c:v>1927.3240816285713</c:v>
                </c:pt>
                <c:pt idx="69">
                  <c:v>2046.7471428485715</c:v>
                </c:pt>
                <c:pt idx="70">
                  <c:v>1823.6982142814286</c:v>
                </c:pt>
                <c:pt idx="71">
                  <c:v>2630.8859183599998</c:v>
                </c:pt>
                <c:pt idx="72">
                  <c:v>2901.4857142842857</c:v>
                </c:pt>
                <c:pt idx="73">
                  <c:v>2858.3791836742857</c:v>
                </c:pt>
                <c:pt idx="74">
                  <c:v>2653.2795408257143</c:v>
                </c:pt>
                <c:pt idx="75">
                  <c:v>2990.5161734814287</c:v>
                </c:pt>
                <c:pt idx="76">
                  <c:v>2900.4001020542855</c:v>
                </c:pt>
                <c:pt idx="77">
                  <c:v>2805.4499489928571</c:v>
                </c:pt>
                <c:pt idx="78">
                  <c:v>1901.350153072857</c:v>
                </c:pt>
                <c:pt idx="79">
                  <c:v>1738.9494387742857</c:v>
                </c:pt>
                <c:pt idx="80">
                  <c:v>1911.6824999928572</c:v>
                </c:pt>
                <c:pt idx="81">
                  <c:v>1677.7349489685714</c:v>
                </c:pt>
                <c:pt idx="82">
                  <c:v>1814.15301019</c:v>
                </c:pt>
                <c:pt idx="83">
                  <c:v>1816.0581632528572</c:v>
                </c:pt>
                <c:pt idx="84">
                  <c:v>2147.0086224414285</c:v>
                </c:pt>
                <c:pt idx="85">
                  <c:v>2705.6495408071428</c:v>
                </c:pt>
                <c:pt idx="86">
                  <c:v>2953.3959693757142</c:v>
                </c:pt>
                <c:pt idx="87">
                  <c:v>2784.4787755042857</c:v>
                </c:pt>
                <c:pt idx="88">
                  <c:v>2885.9693367342852</c:v>
                </c:pt>
                <c:pt idx="89">
                  <c:v>2835.6741836714286</c:v>
                </c:pt>
                <c:pt idx="90">
                  <c:v>3210.3457142857146</c:v>
                </c:pt>
                <c:pt idx="91">
                  <c:v>3244.5162244785711</c:v>
                </c:pt>
                <c:pt idx="92">
                  <c:v>2603.6079081542857</c:v>
                </c:pt>
                <c:pt idx="93">
                  <c:v>1993.5366836742855</c:v>
                </c:pt>
                <c:pt idx="94">
                  <c:v>2254.9963265357142</c:v>
                </c:pt>
                <c:pt idx="95">
                  <c:v>2431.113112241429</c:v>
                </c:pt>
                <c:pt idx="96">
                  <c:v>1895.1810714271428</c:v>
                </c:pt>
                <c:pt idx="97">
                  <c:v>2637.2048469442857</c:v>
                </c:pt>
                <c:pt idx="98">
                  <c:v>2817.0264285828571</c:v>
                </c:pt>
                <c:pt idx="99">
                  <c:v>3730.8564796042856</c:v>
                </c:pt>
                <c:pt idx="100">
                  <c:v>3786.0652040942855</c:v>
                </c:pt>
                <c:pt idx="101">
                  <c:v>3660.203928585714</c:v>
                </c:pt>
                <c:pt idx="102">
                  <c:v>3426.7390816499997</c:v>
                </c:pt>
                <c:pt idx="103">
                  <c:v>3814.4462755214277</c:v>
                </c:pt>
                <c:pt idx="104">
                  <c:v>2570.9681632671427</c:v>
                </c:pt>
                <c:pt idx="105">
                  <c:v>2131.2391836757142</c:v>
                </c:pt>
                <c:pt idx="106">
                  <c:v>1430.4654081599999</c:v>
                </c:pt>
                <c:pt idx="107">
                  <c:v>1740.5798979571427</c:v>
                </c:pt>
                <c:pt idx="108">
                  <c:v>1756.6988775371428</c:v>
                </c:pt>
                <c:pt idx="109">
                  <c:v>1831.4712244814286</c:v>
                </c:pt>
                <c:pt idx="110">
                  <c:v>1798.3768367285713</c:v>
                </c:pt>
                <c:pt idx="111">
                  <c:v>1811.6034693814288</c:v>
                </c:pt>
                <c:pt idx="112">
                  <c:v>1741.7749489728574</c:v>
                </c:pt>
                <c:pt idx="113">
                  <c:v>2092.5382142871431</c:v>
                </c:pt>
                <c:pt idx="114">
                  <c:v>2188.5167857142856</c:v>
                </c:pt>
                <c:pt idx="115">
                  <c:v>2091.7332142857144</c:v>
                </c:pt>
                <c:pt idx="116">
                  <c:v>1961.7122448914286</c:v>
                </c:pt>
                <c:pt idx="117">
                  <c:v>2235.5538775442856</c:v>
                </c:pt>
                <c:pt idx="118">
                  <c:v>2436.7139795828575</c:v>
                </c:pt>
                <c:pt idx="119">
                  <c:v>2676.1617857085716</c:v>
                </c:pt>
                <c:pt idx="120">
                  <c:v>2680.5733163085715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C-49F8-BBBA-B833BE28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NWP!$CD$4</c:f>
              <c:strCache>
                <c:ptCount val="1"/>
                <c:pt idx="0">
                  <c:v>Average NWP (Plus - Annual)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NWP!$CD$5:$CD$125</c:f>
              <c:numCache>
                <c:formatCode>#,##0</c:formatCode>
                <c:ptCount val="121"/>
                <c:pt idx="0">
                  <c:v>374.38249115496205</c:v>
                </c:pt>
                <c:pt idx="1">
                  <c:v>578.61073486819748</c:v>
                </c:pt>
                <c:pt idx="2">
                  <c:v>612.53489205366668</c:v>
                </c:pt>
                <c:pt idx="3">
                  <c:v>876.80721152440083</c:v>
                </c:pt>
                <c:pt idx="4">
                  <c:v>879.66289243764663</c:v>
                </c:pt>
                <c:pt idx="5">
                  <c:v>378.96826922035802</c:v>
                </c:pt>
                <c:pt idx="6">
                  <c:v>441.47738420792643</c:v>
                </c:pt>
                <c:pt idx="7">
                  <c:v>978.87671111824523</c:v>
                </c:pt>
                <c:pt idx="8">
                  <c:v>487.91496761255729</c:v>
                </c:pt>
                <c:pt idx="9">
                  <c:v>734.3652930201182</c:v>
                </c:pt>
                <c:pt idx="10">
                  <c:v>1003.85122970081</c:v>
                </c:pt>
                <c:pt idx="11">
                  <c:v>485.61312547580735</c:v>
                </c:pt>
                <c:pt idx="12">
                  <c:v>566.13328221525046</c:v>
                </c:pt>
                <c:pt idx="13">
                  <c:v>817.98892265912116</c:v>
                </c:pt>
                <c:pt idx="14">
                  <c:v>687.13028680882417</c:v>
                </c:pt>
                <c:pt idx="15">
                  <c:v>428.23407737253024</c:v>
                </c:pt>
                <c:pt idx="16">
                  <c:v>1275.3018858917699</c:v>
                </c:pt>
                <c:pt idx="17">
                  <c:v>1075.8716411412306</c:v>
                </c:pt>
                <c:pt idx="18">
                  <c:v>401.71236752783761</c:v>
                </c:pt>
                <c:pt idx="19">
                  <c:v>0</c:v>
                </c:pt>
                <c:pt idx="20">
                  <c:v>1097.7807136016866</c:v>
                </c:pt>
                <c:pt idx="21">
                  <c:v>855.52067796830079</c:v>
                </c:pt>
                <c:pt idx="22">
                  <c:v>596.48563577495929</c:v>
                </c:pt>
                <c:pt idx="23">
                  <c:v>884.20993342406018</c:v>
                </c:pt>
                <c:pt idx="24">
                  <c:v>753.04241559845116</c:v>
                </c:pt>
                <c:pt idx="25">
                  <c:v>1080.9592106318075</c:v>
                </c:pt>
                <c:pt idx="26">
                  <c:v>879.21714740505809</c:v>
                </c:pt>
                <c:pt idx="27">
                  <c:v>614.58379119190704</c:v>
                </c:pt>
                <c:pt idx="28">
                  <c:v>1276.0695929449341</c:v>
                </c:pt>
                <c:pt idx="29">
                  <c:v>1297.77214724388</c:v>
                </c:pt>
                <c:pt idx="30">
                  <c:v>728.44771141961689</c:v>
                </c:pt>
                <c:pt idx="31">
                  <c:v>473.12748968480423</c:v>
                </c:pt>
                <c:pt idx="32">
                  <c:v>693.52417334935376</c:v>
                </c:pt>
                <c:pt idx="33">
                  <c:v>1012.7784497510225</c:v>
                </c:pt>
                <c:pt idx="34">
                  <c:v>562.53643378692675</c:v>
                </c:pt>
                <c:pt idx="35">
                  <c:v>922.82059702801314</c:v>
                </c:pt>
                <c:pt idx="36">
                  <c:v>912.13874236556626</c:v>
                </c:pt>
                <c:pt idx="37">
                  <c:v>938.80337354137896</c:v>
                </c:pt>
                <c:pt idx="38">
                  <c:v>1155.0230180130491</c:v>
                </c:pt>
                <c:pt idx="39">
                  <c:v>589.7391761374156</c:v>
                </c:pt>
                <c:pt idx="40">
                  <c:v>1318.0858369176351</c:v>
                </c:pt>
                <c:pt idx="41">
                  <c:v>2552.7251961908596</c:v>
                </c:pt>
                <c:pt idx="42">
                  <c:v>1430.1423051997558</c:v>
                </c:pt>
                <c:pt idx="43">
                  <c:v>772.75499409896281</c:v>
                </c:pt>
                <c:pt idx="44">
                  <c:v>1141.8030290377556</c:v>
                </c:pt>
                <c:pt idx="45">
                  <c:v>702.87974553204083</c:v>
                </c:pt>
                <c:pt idx="46">
                  <c:v>946.96119993044067</c:v>
                </c:pt>
                <c:pt idx="47">
                  <c:v>6431.8572408109385</c:v>
                </c:pt>
                <c:pt idx="48">
                  <c:v>1095.7422120075346</c:v>
                </c:pt>
                <c:pt idx="49">
                  <c:v>0</c:v>
                </c:pt>
                <c:pt idx="50">
                  <c:v>625.58938994696189</c:v>
                </c:pt>
                <c:pt idx="51">
                  <c:v>962.2662267436649</c:v>
                </c:pt>
                <c:pt idx="52">
                  <c:v>1033.3346251742905</c:v>
                </c:pt>
                <c:pt idx="53">
                  <c:v>453.77328589747879</c:v>
                </c:pt>
                <c:pt idx="54">
                  <c:v>819.56932396065747</c:v>
                </c:pt>
                <c:pt idx="55">
                  <c:v>410.18056808206921</c:v>
                </c:pt>
                <c:pt idx="56">
                  <c:v>0</c:v>
                </c:pt>
                <c:pt idx="57">
                  <c:v>374.3875048912256</c:v>
                </c:pt>
                <c:pt idx="58">
                  <c:v>1091.6597772749544</c:v>
                </c:pt>
                <c:pt idx="59">
                  <c:v>1050.3202325193595</c:v>
                </c:pt>
                <c:pt idx="60">
                  <c:v>1221.2787071238201</c:v>
                </c:pt>
                <c:pt idx="61">
                  <c:v>636.23417875161454</c:v>
                </c:pt>
                <c:pt idx="62">
                  <c:v>773.38529237353339</c:v>
                </c:pt>
                <c:pt idx="63">
                  <c:v>924.39007551402767</c:v>
                </c:pt>
                <c:pt idx="64">
                  <c:v>1257.7021879846784</c:v>
                </c:pt>
                <c:pt idx="65">
                  <c:v>594.58901097267619</c:v>
                </c:pt>
                <c:pt idx="66">
                  <c:v>877.21493570193104</c:v>
                </c:pt>
                <c:pt idx="67">
                  <c:v>1207.4400787772681</c:v>
                </c:pt>
                <c:pt idx="68">
                  <c:v>790.17235574752283</c:v>
                </c:pt>
                <c:pt idx="69">
                  <c:v>1192.5143052975959</c:v>
                </c:pt>
                <c:pt idx="70">
                  <c:v>1207.53832414265</c:v>
                </c:pt>
                <c:pt idx="71">
                  <c:v>1384.7077913684147</c:v>
                </c:pt>
                <c:pt idx="72">
                  <c:v>1227.7231488550535</c:v>
                </c:pt>
                <c:pt idx="73">
                  <c:v>725.92759269983719</c:v>
                </c:pt>
                <c:pt idx="74">
                  <c:v>1091.3392562652105</c:v>
                </c:pt>
                <c:pt idx="75">
                  <c:v>789.32852603281378</c:v>
                </c:pt>
                <c:pt idx="76">
                  <c:v>876.24155462448516</c:v>
                </c:pt>
                <c:pt idx="77">
                  <c:v>541.06128824900929</c:v>
                </c:pt>
                <c:pt idx="78">
                  <c:v>577.45385103949309</c:v>
                </c:pt>
                <c:pt idx="79">
                  <c:v>847.7471186156298</c:v>
                </c:pt>
                <c:pt idx="80">
                  <c:v>666.07710088379599</c:v>
                </c:pt>
                <c:pt idx="81">
                  <c:v>540.54666403968281</c:v>
                </c:pt>
                <c:pt idx="82">
                  <c:v>1028.7159892273019</c:v>
                </c:pt>
                <c:pt idx="83">
                  <c:v>588.6186060825014</c:v>
                </c:pt>
                <c:pt idx="84">
                  <c:v>716.01973360316572</c:v>
                </c:pt>
                <c:pt idx="85">
                  <c:v>899.73667481514462</c:v>
                </c:pt>
                <c:pt idx="86">
                  <c:v>1427.4102367248879</c:v>
                </c:pt>
                <c:pt idx="87">
                  <c:v>492.8798796311022</c:v>
                </c:pt>
                <c:pt idx="88">
                  <c:v>1252.9323341922272</c:v>
                </c:pt>
                <c:pt idx="89">
                  <c:v>1253.943556998976</c:v>
                </c:pt>
                <c:pt idx="90">
                  <c:v>879.15235084356732</c:v>
                </c:pt>
                <c:pt idx="91">
                  <c:v>1551.964815476045</c:v>
                </c:pt>
                <c:pt idx="92">
                  <c:v>0</c:v>
                </c:pt>
                <c:pt idx="93">
                  <c:v>0</c:v>
                </c:pt>
                <c:pt idx="94">
                  <c:v>1104.6284029759715</c:v>
                </c:pt>
                <c:pt idx="95">
                  <c:v>829.71223178727905</c:v>
                </c:pt>
                <c:pt idx="96">
                  <c:v>0</c:v>
                </c:pt>
                <c:pt idx="97">
                  <c:v>1600.6996451142436</c:v>
                </c:pt>
                <c:pt idx="98">
                  <c:v>873.22776194532355</c:v>
                </c:pt>
                <c:pt idx="99">
                  <c:v>1603.5960029502789</c:v>
                </c:pt>
                <c:pt idx="100">
                  <c:v>387.52277765954608</c:v>
                </c:pt>
                <c:pt idx="101">
                  <c:v>810.14529041593005</c:v>
                </c:pt>
                <c:pt idx="102">
                  <c:v>425.19652913096991</c:v>
                </c:pt>
                <c:pt idx="103">
                  <c:v>2721.4062645996869</c:v>
                </c:pt>
                <c:pt idx="104">
                  <c:v>875.93804452497432</c:v>
                </c:pt>
                <c:pt idx="105">
                  <c:v>639.78981307040408</c:v>
                </c:pt>
                <c:pt idx="106">
                  <c:v>747.7455822831663</c:v>
                </c:pt>
                <c:pt idx="107">
                  <c:v>854.76264878938377</c:v>
                </c:pt>
                <c:pt idx="108">
                  <c:v>1271.7893543406103</c:v>
                </c:pt>
                <c:pt idx="109">
                  <c:v>1375.2374166064496</c:v>
                </c:pt>
                <c:pt idx="110">
                  <c:v>1244.5545599011798</c:v>
                </c:pt>
                <c:pt idx="111">
                  <c:v>484.38941570633546</c:v>
                </c:pt>
                <c:pt idx="112">
                  <c:v>789.43712713257037</c:v>
                </c:pt>
                <c:pt idx="113">
                  <c:v>989.39486727714575</c:v>
                </c:pt>
                <c:pt idx="114">
                  <c:v>1079.3278960326193</c:v>
                </c:pt>
                <c:pt idx="115">
                  <c:v>932.1162430862056</c:v>
                </c:pt>
                <c:pt idx="116">
                  <c:v>462.59022761393987</c:v>
                </c:pt>
                <c:pt idx="117">
                  <c:v>882.25334671257554</c:v>
                </c:pt>
                <c:pt idx="118">
                  <c:v>1190.3840045723111</c:v>
                </c:pt>
                <c:pt idx="119">
                  <c:v>1235.0882677344071</c:v>
                </c:pt>
                <c:pt idx="120">
                  <c:v>664.75750340577588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C-49F8-BBBA-B833BE28824A}"/>
            </c:ext>
          </c:extLst>
        </c:ser>
        <c:ser>
          <c:idx val="3"/>
          <c:order val="3"/>
          <c:tx>
            <c:strRef>
              <c:f>NWP!$CE$4</c:f>
              <c:strCache>
                <c:ptCount val="1"/>
                <c:pt idx="0">
                  <c:v>Average NWP - 7 Day Average (Plus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NWP!$CE$5:$CE$125</c:f>
              <c:numCache>
                <c:formatCode>#,##0</c:formatCode>
                <c:ptCount val="121"/>
                <c:pt idx="6">
                  <c:v>591.77769649530831</c:v>
                </c:pt>
                <c:pt idx="7">
                  <c:v>678.13401363292019</c:v>
                </c:pt>
                <c:pt idx="8">
                  <c:v>665.17747545354291</c:v>
                </c:pt>
                <c:pt idx="9">
                  <c:v>682.58181844875037</c:v>
                </c:pt>
                <c:pt idx="10">
                  <c:v>700.73096390252317</c:v>
                </c:pt>
                <c:pt idx="11">
                  <c:v>644.43814005083175</c:v>
                </c:pt>
                <c:pt idx="12">
                  <c:v>671.17599905010218</c:v>
                </c:pt>
                <c:pt idx="13">
                  <c:v>724.96336168598714</c:v>
                </c:pt>
                <c:pt idx="14">
                  <c:v>683.28530107035556</c:v>
                </c:pt>
                <c:pt idx="15">
                  <c:v>674.75945960749436</c:v>
                </c:pt>
                <c:pt idx="16">
                  <c:v>752.03611573201613</c:v>
                </c:pt>
                <c:pt idx="17">
                  <c:v>762.32474593779068</c:v>
                </c:pt>
                <c:pt idx="18">
                  <c:v>750.33892337379496</c:v>
                </c:pt>
                <c:pt idx="19">
                  <c:v>669.46274020018768</c:v>
                </c:pt>
                <c:pt idx="20">
                  <c:v>709.43299604912568</c:v>
                </c:pt>
                <c:pt idx="21">
                  <c:v>733.48876621476506</c:v>
                </c:pt>
                <c:pt idx="22">
                  <c:v>757.52470312939784</c:v>
                </c:pt>
                <c:pt idx="23">
                  <c:v>701.65442420543934</c:v>
                </c:pt>
                <c:pt idx="24">
                  <c:v>655.53596341361367</c:v>
                </c:pt>
                <c:pt idx="25">
                  <c:v>752.57122671418085</c:v>
                </c:pt>
                <c:pt idx="26">
                  <c:v>878.17367634347488</c:v>
                </c:pt>
                <c:pt idx="27">
                  <c:v>809.14554457064912</c:v>
                </c:pt>
                <c:pt idx="28">
                  <c:v>869.22396099588252</c:v>
                </c:pt>
                <c:pt idx="29">
                  <c:v>969.40774834858541</c:v>
                </c:pt>
                <c:pt idx="30">
                  <c:v>947.15600234795068</c:v>
                </c:pt>
                <c:pt idx="31">
                  <c:v>907.16815578885837</c:v>
                </c:pt>
                <c:pt idx="32">
                  <c:v>851.82029331993635</c:v>
                </c:pt>
                <c:pt idx="33">
                  <c:v>870.90047936935991</c:v>
                </c:pt>
                <c:pt idx="34">
                  <c:v>863.46514259721982</c:v>
                </c:pt>
                <c:pt idx="35">
                  <c:v>813.001000323374</c:v>
                </c:pt>
                <c:pt idx="36">
                  <c:v>757.91051391218627</c:v>
                </c:pt>
                <c:pt idx="37">
                  <c:v>787.96132278672371</c:v>
                </c:pt>
                <c:pt idx="38">
                  <c:v>885.3749696907588</c:v>
                </c:pt>
                <c:pt idx="39">
                  <c:v>870.5485415176247</c:v>
                </c:pt>
                <c:pt idx="40">
                  <c:v>914.16388254142646</c:v>
                </c:pt>
                <c:pt idx="41">
                  <c:v>1198.4765628848454</c:v>
                </c:pt>
                <c:pt idx="42">
                  <c:v>1270.9510926236658</c:v>
                </c:pt>
                <c:pt idx="43">
                  <c:v>1251.0391285855796</c:v>
                </c:pt>
                <c:pt idx="44">
                  <c:v>1280.0390793707761</c:v>
                </c:pt>
                <c:pt idx="45">
                  <c:v>1215.4471833020605</c:v>
                </c:pt>
                <c:pt idx="46">
                  <c:v>1266.4789009867786</c:v>
                </c:pt>
                <c:pt idx="47">
                  <c:v>1997.0176729715363</c:v>
                </c:pt>
                <c:pt idx="48">
                  <c:v>1788.8772466596326</c:v>
                </c:pt>
                <c:pt idx="49">
                  <c:v>1584.5712030596676</c:v>
                </c:pt>
                <c:pt idx="50">
                  <c:v>1563.5475453236672</c:v>
                </c:pt>
                <c:pt idx="51">
                  <c:v>1537.8994307102257</c:v>
                </c:pt>
                <c:pt idx="52">
                  <c:v>1585.1072706591185</c:v>
                </c:pt>
                <c:pt idx="53">
                  <c:v>1514.6518543686957</c:v>
                </c:pt>
                <c:pt idx="54">
                  <c:v>712.89643767579832</c:v>
                </c:pt>
                <c:pt idx="55">
                  <c:v>614.95905997216039</c:v>
                </c:pt>
                <c:pt idx="56">
                  <c:v>614.95905997216039</c:v>
                </c:pt>
                <c:pt idx="57">
                  <c:v>579.07307639276951</c:v>
                </c:pt>
                <c:pt idx="58">
                  <c:v>597.55786932581088</c:v>
                </c:pt>
                <c:pt idx="59">
                  <c:v>599.98438466082075</c:v>
                </c:pt>
                <c:pt idx="60">
                  <c:v>709.62801626458372</c:v>
                </c:pt>
                <c:pt idx="61">
                  <c:v>683.43728123472044</c:v>
                </c:pt>
                <c:pt idx="62">
                  <c:v>735.3236704192152</c:v>
                </c:pt>
                <c:pt idx="63">
                  <c:v>867.37939549264775</c:v>
                </c:pt>
                <c:pt idx="64">
                  <c:v>993.56720736314105</c:v>
                </c:pt>
                <c:pt idx="65">
                  <c:v>922.55709789138712</c:v>
                </c:pt>
                <c:pt idx="66">
                  <c:v>897.82776977461151</c:v>
                </c:pt>
                <c:pt idx="67">
                  <c:v>895.85082286796126</c:v>
                </c:pt>
                <c:pt idx="68">
                  <c:v>917.84199101023387</c:v>
                </c:pt>
                <c:pt idx="69">
                  <c:v>977.71756428510002</c:v>
                </c:pt>
                <c:pt idx="70">
                  <c:v>1018.1673140891889</c:v>
                </c:pt>
                <c:pt idx="71">
                  <c:v>1036.3109717154368</c:v>
                </c:pt>
                <c:pt idx="72">
                  <c:v>1126.7587056986338</c:v>
                </c:pt>
                <c:pt idx="73">
                  <c:v>1105.146228126906</c:v>
                </c:pt>
                <c:pt idx="74">
                  <c:v>1088.5603963394692</c:v>
                </c:pt>
                <c:pt idx="75">
                  <c:v>1088.439849237368</c:v>
                </c:pt>
                <c:pt idx="76">
                  <c:v>1043.2580277126378</c:v>
                </c:pt>
                <c:pt idx="77">
                  <c:v>948.04702258497491</c:v>
                </c:pt>
                <c:pt idx="78">
                  <c:v>832.72503110941466</c:v>
                </c:pt>
                <c:pt idx="79">
                  <c:v>778.4427410752113</c:v>
                </c:pt>
                <c:pt idx="80">
                  <c:v>769.8926708157768</c:v>
                </c:pt>
                <c:pt idx="81">
                  <c:v>691.20801478355861</c:v>
                </c:pt>
                <c:pt idx="82">
                  <c:v>725.40622381134267</c:v>
                </c:pt>
                <c:pt idx="83">
                  <c:v>684.3172311624877</c:v>
                </c:pt>
                <c:pt idx="84">
                  <c:v>709.3112947845101</c:v>
                </c:pt>
                <c:pt idx="85">
                  <c:v>755.35169818103179</c:v>
                </c:pt>
                <c:pt idx="86">
                  <c:v>838.16071505378295</c:v>
                </c:pt>
                <c:pt idx="87">
                  <c:v>813.41825487482663</c:v>
                </c:pt>
                <c:pt idx="88">
                  <c:v>915.18763632519017</c:v>
                </c:pt>
                <c:pt idx="89">
                  <c:v>947.36300314971493</c:v>
                </c:pt>
                <c:pt idx="90">
                  <c:v>988.86782382986735</c:v>
                </c:pt>
                <c:pt idx="91">
                  <c:v>1108.2885498117071</c:v>
                </c:pt>
                <c:pt idx="92">
                  <c:v>979.75473912382949</c:v>
                </c:pt>
                <c:pt idx="93">
                  <c:v>775.83899102027397</c:v>
                </c:pt>
                <c:pt idx="94">
                  <c:v>863.23163721239814</c:v>
                </c:pt>
                <c:pt idx="95">
                  <c:v>802.77162258311989</c:v>
                </c:pt>
                <c:pt idx="96">
                  <c:v>623.63682872612321</c:v>
                </c:pt>
                <c:pt idx="97">
                  <c:v>726.71501362193419</c:v>
                </c:pt>
                <c:pt idx="98">
                  <c:v>629.75257740325958</c:v>
                </c:pt>
                <c:pt idx="99">
                  <c:v>858.83772068187079</c:v>
                </c:pt>
                <c:pt idx="100">
                  <c:v>914.1981174903774</c:v>
                </c:pt>
                <c:pt idx="101">
                  <c:v>872.1291014103715</c:v>
                </c:pt>
                <c:pt idx="102">
                  <c:v>814.34114388804176</c:v>
                </c:pt>
                <c:pt idx="103">
                  <c:v>1203.1134674022828</c:v>
                </c:pt>
                <c:pt idx="104">
                  <c:v>1099.5760958895301</c:v>
                </c:pt>
                <c:pt idx="105">
                  <c:v>1066.2278174788273</c:v>
                </c:pt>
                <c:pt idx="106">
                  <c:v>943.96347166923977</c:v>
                </c:pt>
                <c:pt idx="107">
                  <c:v>1010.7120246877879</c:v>
                </c:pt>
                <c:pt idx="108">
                  <c:v>1076.6611766770279</c:v>
                </c:pt>
                <c:pt idx="109">
                  <c:v>1212.3813034592392</c:v>
                </c:pt>
                <c:pt idx="110">
                  <c:v>1001.4024885023098</c:v>
                </c:pt>
                <c:pt idx="111">
                  <c:v>945.46697009964714</c:v>
                </c:pt>
                <c:pt idx="112">
                  <c:v>966.84515782281358</c:v>
                </c:pt>
                <c:pt idx="113">
                  <c:v>1001.3664842505249</c:v>
                </c:pt>
                <c:pt idx="114">
                  <c:v>1033.4472338567014</c:v>
                </c:pt>
                <c:pt idx="115">
                  <c:v>984.9225036775008</c:v>
                </c:pt>
                <c:pt idx="116">
                  <c:v>854.54433382142804</c:v>
                </c:pt>
                <c:pt idx="117">
                  <c:v>802.78701765162737</c:v>
                </c:pt>
                <c:pt idx="118">
                  <c:v>903.64338748962393</c:v>
                </c:pt>
                <c:pt idx="119">
                  <c:v>967.30783614702909</c:v>
                </c:pt>
                <c:pt idx="120">
                  <c:v>920.93106987969054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6C-49F8-BBBA-B833BE28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1800"/>
          <c:min val="8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Essentials - Subscription (Ann.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NWP!$BP$4</c:f>
              <c:strCache>
                <c:ptCount val="1"/>
                <c:pt idx="0">
                  <c:v>NWP (Essentials - Subscription)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NWP!$BP$5:$BP$125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4-4131-B11A-8F81C2DB1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NWP!$BQ$4</c:f>
              <c:strCache>
                <c:ptCount val="1"/>
                <c:pt idx="0">
                  <c:v>NWP - 7 Day Average (Essentials - Subscription)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NWP!$BQ$5:$BQ$125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4-4131-B11A-8F81C2DB1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NWP!$BR$4</c:f>
              <c:strCache>
                <c:ptCount val="1"/>
                <c:pt idx="0">
                  <c:v>Average NWP (Essentials - Subscription)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NWP!$BR$5:$BR$125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4-4131-B11A-8F81C2DB14FF}"/>
            </c:ext>
          </c:extLst>
        </c:ser>
        <c:ser>
          <c:idx val="3"/>
          <c:order val="3"/>
          <c:tx>
            <c:strRef>
              <c:f>NWP!$BS$4</c:f>
              <c:strCache>
                <c:ptCount val="1"/>
                <c:pt idx="0">
                  <c:v>Average NWP - 7 Day Average (Essentials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NWP!$BS$5:$BS$125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4-4131-B11A-8F81C2DB1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2100"/>
          <c:min val="13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Essentials - Annual: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NWP!$CF$4</c:f>
              <c:strCache>
                <c:ptCount val="1"/>
                <c:pt idx="0">
                  <c:v>NWP (Essentials - Annual)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NWP!$CF$5:$CF$125</c:f>
              <c:numCache>
                <c:formatCode>#,##0</c:formatCode>
                <c:ptCount val="121"/>
                <c:pt idx="0">
                  <c:v>4058.1382142000002</c:v>
                </c:pt>
                <c:pt idx="1">
                  <c:v>3409.7200000400003</c:v>
                </c:pt>
                <c:pt idx="2">
                  <c:v>4783.7378571499994</c:v>
                </c:pt>
                <c:pt idx="3">
                  <c:v>6305.4299999899995</c:v>
                </c:pt>
                <c:pt idx="4">
                  <c:v>731.02214286000003</c:v>
                </c:pt>
                <c:pt idx="5">
                  <c:v>3777.2614286000003</c:v>
                </c:pt>
                <c:pt idx="6">
                  <c:v>4316.5396428399999</c:v>
                </c:pt>
                <c:pt idx="7">
                  <c:v>10014.050357170001</c:v>
                </c:pt>
                <c:pt idx="8">
                  <c:v>5352.05821431</c:v>
                </c:pt>
                <c:pt idx="9">
                  <c:v>3492.8435714100001</c:v>
                </c:pt>
                <c:pt idx="10">
                  <c:v>10702.58714281</c:v>
                </c:pt>
                <c:pt idx="11">
                  <c:v>6347.2053571299994</c:v>
                </c:pt>
                <c:pt idx="12">
                  <c:v>5008.2839285600003</c:v>
                </c:pt>
                <c:pt idx="13">
                  <c:v>2436.1750000000002</c:v>
                </c:pt>
                <c:pt idx="14">
                  <c:v>13579.42678573</c:v>
                </c:pt>
                <c:pt idx="15">
                  <c:v>9417.7764285400008</c:v>
                </c:pt>
                <c:pt idx="16">
                  <c:v>6046.4182142499994</c:v>
                </c:pt>
                <c:pt idx="17">
                  <c:v>7989.1557142599995</c:v>
                </c:pt>
                <c:pt idx="18">
                  <c:v>8166.0896428300002</c:v>
                </c:pt>
                <c:pt idx="19">
                  <c:v>13011.418214309999</c:v>
                </c:pt>
                <c:pt idx="20">
                  <c:v>3261.2389285700001</c:v>
                </c:pt>
                <c:pt idx="21">
                  <c:v>761.95392857000002</c:v>
                </c:pt>
                <c:pt idx="22">
                  <c:v>7615.3821427299999</c:v>
                </c:pt>
                <c:pt idx="23">
                  <c:v>15426.841785770001</c:v>
                </c:pt>
                <c:pt idx="24">
                  <c:v>4652.9517857500005</c:v>
                </c:pt>
                <c:pt idx="25">
                  <c:v>6605.4214285399994</c:v>
                </c:pt>
                <c:pt idx="26">
                  <c:v>7980.7753571599997</c:v>
                </c:pt>
                <c:pt idx="27">
                  <c:v>4037.2864285700002</c:v>
                </c:pt>
                <c:pt idx="28">
                  <c:v>5432.6678571100001</c:v>
                </c:pt>
                <c:pt idx="29">
                  <c:v>7292.8128571899997</c:v>
                </c:pt>
                <c:pt idx="30">
                  <c:v>3315.4585714300001</c:v>
                </c:pt>
                <c:pt idx="31">
                  <c:v>6431.4542857400002</c:v>
                </c:pt>
                <c:pt idx="32">
                  <c:v>3602.5546428400003</c:v>
                </c:pt>
                <c:pt idx="33">
                  <c:v>4407.20071431</c:v>
                </c:pt>
                <c:pt idx="34">
                  <c:v>7676.4210714600003</c:v>
                </c:pt>
                <c:pt idx="35">
                  <c:v>10663.781785609999</c:v>
                </c:pt>
                <c:pt idx="36">
                  <c:v>7422.08107139</c:v>
                </c:pt>
                <c:pt idx="37">
                  <c:v>6998.1053571100001</c:v>
                </c:pt>
                <c:pt idx="38">
                  <c:v>8497.4757143400002</c:v>
                </c:pt>
                <c:pt idx="39">
                  <c:v>2308.2692857000002</c:v>
                </c:pt>
                <c:pt idx="40">
                  <c:v>5508.68535711</c:v>
                </c:pt>
                <c:pt idx="41">
                  <c:v>9245.0992856700013</c:v>
                </c:pt>
                <c:pt idx="42">
                  <c:v>1777.6935713999999</c:v>
                </c:pt>
                <c:pt idx="43">
                  <c:v>5517.2014285299992</c:v>
                </c:pt>
                <c:pt idx="44">
                  <c:v>6511.7110714099999</c:v>
                </c:pt>
                <c:pt idx="45">
                  <c:v>11390.19857142</c:v>
                </c:pt>
                <c:pt idx="46">
                  <c:v>7685.8607143099998</c:v>
                </c:pt>
                <c:pt idx="47">
                  <c:v>5806.4010714900005</c:v>
                </c:pt>
                <c:pt idx="48">
                  <c:v>4084.2521428499999</c:v>
                </c:pt>
                <c:pt idx="49">
                  <c:v>4682.1210714700001</c:v>
                </c:pt>
                <c:pt idx="50">
                  <c:v>1674.1271428699999</c:v>
                </c:pt>
                <c:pt idx="51">
                  <c:v>5877.5221428100003</c:v>
                </c:pt>
                <c:pt idx="52">
                  <c:v>5362.0214285599995</c:v>
                </c:pt>
                <c:pt idx="53">
                  <c:v>1681.5010714099999</c:v>
                </c:pt>
                <c:pt idx="54">
                  <c:v>6336.7617857099995</c:v>
                </c:pt>
                <c:pt idx="55">
                  <c:v>3619.9160714099999</c:v>
                </c:pt>
                <c:pt idx="56">
                  <c:v>6209.8685714499998</c:v>
                </c:pt>
                <c:pt idx="57">
                  <c:v>6518.93857149</c:v>
                </c:pt>
                <c:pt idx="58">
                  <c:v>3833.4050000400002</c:v>
                </c:pt>
                <c:pt idx="59">
                  <c:v>5138.2542857500002</c:v>
                </c:pt>
                <c:pt idx="60">
                  <c:v>5554.8714285200003</c:v>
                </c:pt>
                <c:pt idx="61">
                  <c:v>5171.3732142999997</c:v>
                </c:pt>
                <c:pt idx="62">
                  <c:v>6922.1500000399992</c:v>
                </c:pt>
                <c:pt idx="63">
                  <c:v>5139.0635714099999</c:v>
                </c:pt>
                <c:pt idx="64">
                  <c:v>7925.2375000299999</c:v>
                </c:pt>
                <c:pt idx="65">
                  <c:v>5226.4835714199999</c:v>
                </c:pt>
                <c:pt idx="66">
                  <c:v>2081.02392857</c:v>
                </c:pt>
                <c:pt idx="67">
                  <c:v>4066.8196429</c:v>
                </c:pt>
                <c:pt idx="68">
                  <c:v>1492.3875</c:v>
                </c:pt>
                <c:pt idx="69">
                  <c:v>8805.9560714199997</c:v>
                </c:pt>
                <c:pt idx="70">
                  <c:v>13773.376785599999</c:v>
                </c:pt>
                <c:pt idx="71">
                  <c:v>6421.2046427899995</c:v>
                </c:pt>
                <c:pt idx="72">
                  <c:v>4267.5025000099995</c:v>
                </c:pt>
                <c:pt idx="73">
                  <c:v>5122.4614285299995</c:v>
                </c:pt>
                <c:pt idx="74">
                  <c:v>7360.56571429</c:v>
                </c:pt>
                <c:pt idx="75">
                  <c:v>3943.5864285299999</c:v>
                </c:pt>
                <c:pt idx="76">
                  <c:v>3417.7367856800001</c:v>
                </c:pt>
                <c:pt idx="77">
                  <c:v>8437.3678571500004</c:v>
                </c:pt>
                <c:pt idx="78">
                  <c:v>6072.1542856899996</c:v>
                </c:pt>
                <c:pt idx="79">
                  <c:v>7428.1228571000001</c:v>
                </c:pt>
                <c:pt idx="80">
                  <c:v>1664.4621428600001</c:v>
                </c:pt>
                <c:pt idx="81">
                  <c:v>5968.8178571499993</c:v>
                </c:pt>
                <c:pt idx="82">
                  <c:v>13641.507142900002</c:v>
                </c:pt>
                <c:pt idx="83">
                  <c:v>6210.5242857200001</c:v>
                </c:pt>
                <c:pt idx="84">
                  <c:v>2237.55678571</c:v>
                </c:pt>
                <c:pt idx="85">
                  <c:v>4274.4685714999996</c:v>
                </c:pt>
                <c:pt idx="86">
                  <c:v>3329.0460714400001</c:v>
                </c:pt>
                <c:pt idx="87">
                  <c:v>3999.5760714200001</c:v>
                </c:pt>
                <c:pt idx="88">
                  <c:v>6876.5149999700006</c:v>
                </c:pt>
                <c:pt idx="89">
                  <c:v>2958.3185713900002</c:v>
                </c:pt>
                <c:pt idx="90">
                  <c:v>7030.0396428399999</c:v>
                </c:pt>
                <c:pt idx="91">
                  <c:v>3726.4128571900001</c:v>
                </c:pt>
                <c:pt idx="92">
                  <c:v>8009.9417857400003</c:v>
                </c:pt>
                <c:pt idx="93">
                  <c:v>2469.1189285700002</c:v>
                </c:pt>
                <c:pt idx="94">
                  <c:v>1855.1796428499999</c:v>
                </c:pt>
                <c:pt idx="95">
                  <c:v>3546.8699999400005</c:v>
                </c:pt>
                <c:pt idx="96">
                  <c:v>6463.0764286000003</c:v>
                </c:pt>
                <c:pt idx="97">
                  <c:v>3461.4839285900002</c:v>
                </c:pt>
                <c:pt idx="98">
                  <c:v>3885.2207142499997</c:v>
                </c:pt>
                <c:pt idx="99">
                  <c:v>8435.87285711</c:v>
                </c:pt>
                <c:pt idx="100">
                  <c:v>3683.4746428200001</c:v>
                </c:pt>
                <c:pt idx="101">
                  <c:v>6260.7396428700004</c:v>
                </c:pt>
                <c:pt idx="102">
                  <c:v>5632.9796428099999</c:v>
                </c:pt>
                <c:pt idx="103">
                  <c:v>2969.52642861</c:v>
                </c:pt>
                <c:pt idx="104">
                  <c:v>2996.9185714599998</c:v>
                </c:pt>
                <c:pt idx="105">
                  <c:v>6327.2871428199996</c:v>
                </c:pt>
                <c:pt idx="106">
                  <c:v>11665.97142856</c:v>
                </c:pt>
                <c:pt idx="107">
                  <c:v>4866.5871428400005</c:v>
                </c:pt>
                <c:pt idx="108">
                  <c:v>1891.6621428399999</c:v>
                </c:pt>
                <c:pt idx="109">
                  <c:v>11343.64071417</c:v>
                </c:pt>
                <c:pt idx="110">
                  <c:v>2365.5900000400002</c:v>
                </c:pt>
                <c:pt idx="111">
                  <c:v>2890.0457143000003</c:v>
                </c:pt>
                <c:pt idx="112">
                  <c:v>2862.2639285</c:v>
                </c:pt>
                <c:pt idx="113">
                  <c:v>5481.5678570999999</c:v>
                </c:pt>
                <c:pt idx="114">
                  <c:v>3994.5707143</c:v>
                </c:pt>
                <c:pt idx="115">
                  <c:v>2929.4599999500001</c:v>
                </c:pt>
                <c:pt idx="116">
                  <c:v>5440.5910714299998</c:v>
                </c:pt>
                <c:pt idx="117">
                  <c:v>5390.0099999600006</c:v>
                </c:pt>
                <c:pt idx="118">
                  <c:v>2358.4149999900001</c:v>
                </c:pt>
                <c:pt idx="119">
                  <c:v>3827.7400000300004</c:v>
                </c:pt>
                <c:pt idx="120">
                  <c:v>6551.2307143999997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A-4D0F-B9EF-40691D85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NWP!$CG$4</c:f>
              <c:strCache>
                <c:ptCount val="1"/>
                <c:pt idx="0">
                  <c:v>NWP - 7 Day Average (Essentials - Annual)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NWP!$CG$5:$CG$125</c:f>
              <c:numCache>
                <c:formatCode>#,##0</c:formatCode>
                <c:ptCount val="121"/>
                <c:pt idx="6">
                  <c:v>3911.6927550971427</c:v>
                </c:pt>
                <c:pt idx="7">
                  <c:v>4762.53734695</c:v>
                </c:pt>
                <c:pt idx="8">
                  <c:v>5040.0142347028577</c:v>
                </c:pt>
                <c:pt idx="9">
                  <c:v>4855.6007653114284</c:v>
                </c:pt>
                <c:pt idx="10">
                  <c:v>5483.7660714285721</c:v>
                </c:pt>
                <c:pt idx="11">
                  <c:v>6286.0779591814289</c:v>
                </c:pt>
                <c:pt idx="12">
                  <c:v>6461.9383163185712</c:v>
                </c:pt>
                <c:pt idx="13">
                  <c:v>6193.3147959128573</c:v>
                </c:pt>
                <c:pt idx="14">
                  <c:v>6702.6542857071427</c:v>
                </c:pt>
                <c:pt idx="15">
                  <c:v>7283.4711734542861</c:v>
                </c:pt>
                <c:pt idx="16">
                  <c:v>7648.2675510028566</c:v>
                </c:pt>
                <c:pt idx="17">
                  <c:v>7260.6344897814288</c:v>
                </c:pt>
                <c:pt idx="18">
                  <c:v>7520.4751020242857</c:v>
                </c:pt>
                <c:pt idx="19">
                  <c:v>8663.7799999885701</c:v>
                </c:pt>
                <c:pt idx="20">
                  <c:v>8781.6462754985714</c:v>
                </c:pt>
                <c:pt idx="21">
                  <c:v>6950.5787244757139</c:v>
                </c:pt>
                <c:pt idx="22">
                  <c:v>6693.0938265028572</c:v>
                </c:pt>
                <c:pt idx="23">
                  <c:v>8033.1543367200002</c:v>
                </c:pt>
                <c:pt idx="24">
                  <c:v>7556.5537755042878</c:v>
                </c:pt>
                <c:pt idx="25">
                  <c:v>7333.6011734628573</c:v>
                </c:pt>
                <c:pt idx="26">
                  <c:v>6614.9379081557136</c:v>
                </c:pt>
                <c:pt idx="27">
                  <c:v>6725.8018367271425</c:v>
                </c:pt>
                <c:pt idx="28">
                  <c:v>7393.0466836614278</c:v>
                </c:pt>
                <c:pt idx="29">
                  <c:v>7346.9653571557137</c:v>
                </c:pt>
                <c:pt idx="30">
                  <c:v>5616.7677551071438</c:v>
                </c:pt>
                <c:pt idx="31">
                  <c:v>5870.8395408200004</c:v>
                </c:pt>
                <c:pt idx="32">
                  <c:v>5441.8585714342853</c:v>
                </c:pt>
                <c:pt idx="33">
                  <c:v>4931.3479081699998</c:v>
                </c:pt>
                <c:pt idx="34">
                  <c:v>5451.2242857257143</c:v>
                </c:pt>
                <c:pt idx="35">
                  <c:v>6198.526275511429</c:v>
                </c:pt>
                <c:pt idx="36">
                  <c:v>6216.9931632542857</c:v>
                </c:pt>
                <c:pt idx="37">
                  <c:v>6743.0855612085716</c:v>
                </c:pt>
                <c:pt idx="38">
                  <c:v>7038.2314795799994</c:v>
                </c:pt>
                <c:pt idx="39">
                  <c:v>6853.3335714171417</c:v>
                </c:pt>
                <c:pt idx="40">
                  <c:v>7010.6885203885704</c:v>
                </c:pt>
                <c:pt idx="41">
                  <c:v>7234.7854081328569</c:v>
                </c:pt>
                <c:pt idx="42">
                  <c:v>5965.3442346742868</c:v>
                </c:pt>
                <c:pt idx="43">
                  <c:v>5693.2185714085708</c:v>
                </c:pt>
                <c:pt idx="44">
                  <c:v>5623.7336734514292</c:v>
                </c:pt>
                <c:pt idx="45">
                  <c:v>6036.9797958914287</c:v>
                </c:pt>
                <c:pt idx="46">
                  <c:v>6805.2071428357149</c:v>
                </c:pt>
                <c:pt idx="47">
                  <c:v>6847.7379591757135</c:v>
                </c:pt>
                <c:pt idx="48">
                  <c:v>6110.4740816299991</c:v>
                </c:pt>
                <c:pt idx="49">
                  <c:v>6525.3922959257134</c:v>
                </c:pt>
                <c:pt idx="50">
                  <c:v>5976.3816836885699</c:v>
                </c:pt>
                <c:pt idx="51">
                  <c:v>5885.7832653171427</c:v>
                </c:pt>
                <c:pt idx="52">
                  <c:v>5024.6151020514289</c:v>
                </c:pt>
                <c:pt idx="53">
                  <c:v>4166.8494387800001</c:v>
                </c:pt>
                <c:pt idx="54">
                  <c:v>4242.6152550971428</c:v>
                </c:pt>
                <c:pt idx="55">
                  <c:v>4176.2815306057146</c:v>
                </c:pt>
                <c:pt idx="56">
                  <c:v>4394.53117346</c:v>
                </c:pt>
                <c:pt idx="57">
                  <c:v>5086.6470918342848</c:v>
                </c:pt>
                <c:pt idx="58">
                  <c:v>4794.630357152857</c:v>
                </c:pt>
                <c:pt idx="59">
                  <c:v>4762.6636224657141</c:v>
                </c:pt>
                <c:pt idx="60">
                  <c:v>5316.0022449100006</c:v>
                </c:pt>
                <c:pt idx="61">
                  <c:v>5149.5181632800004</c:v>
                </c:pt>
                <c:pt idx="62">
                  <c:v>5621.2658673699998</c:v>
                </c:pt>
                <c:pt idx="63">
                  <c:v>5468.2937245071425</c:v>
                </c:pt>
                <c:pt idx="64">
                  <c:v>5669.1935714414285</c:v>
                </c:pt>
                <c:pt idx="65">
                  <c:v>5868.2047959242855</c:v>
                </c:pt>
                <c:pt idx="66">
                  <c:v>5431.4576020414288</c:v>
                </c:pt>
                <c:pt idx="67">
                  <c:v>5218.8787755242865</c:v>
                </c:pt>
                <c:pt idx="68">
                  <c:v>4693.3093877671427</c:v>
                </c:pt>
                <c:pt idx="69">
                  <c:v>4962.4245408214292</c:v>
                </c:pt>
                <c:pt idx="70">
                  <c:v>6195.8978571342859</c:v>
                </c:pt>
                <c:pt idx="71">
                  <c:v>5981.0360203857135</c:v>
                </c:pt>
                <c:pt idx="72">
                  <c:v>5844.0387244699987</c:v>
                </c:pt>
                <c:pt idx="73">
                  <c:v>6278.5297958928568</c:v>
                </c:pt>
                <c:pt idx="74">
                  <c:v>6749.0649489485713</c:v>
                </c:pt>
                <c:pt idx="75">
                  <c:v>7099.2362244528567</c:v>
                </c:pt>
                <c:pt idx="76">
                  <c:v>6329.4906122042858</c:v>
                </c:pt>
                <c:pt idx="77">
                  <c:v>5567.2036224257145</c:v>
                </c:pt>
                <c:pt idx="78">
                  <c:v>5517.3392856971423</c:v>
                </c:pt>
                <c:pt idx="79">
                  <c:v>5968.8564795671427</c:v>
                </c:pt>
                <c:pt idx="80">
                  <c:v>5474.8565816142864</c:v>
                </c:pt>
                <c:pt idx="81">
                  <c:v>5276.0354591657142</c:v>
                </c:pt>
                <c:pt idx="82">
                  <c:v>6661.4527040757148</c:v>
                </c:pt>
                <c:pt idx="83">
                  <c:v>7060.4223469385706</c:v>
                </c:pt>
                <c:pt idx="84">
                  <c:v>6174.7350510185724</c:v>
                </c:pt>
                <c:pt idx="85">
                  <c:v>5917.9228061342865</c:v>
                </c:pt>
                <c:pt idx="86">
                  <c:v>5332.3404081828576</c:v>
                </c:pt>
                <c:pt idx="87">
                  <c:v>5665.9281122628581</c:v>
                </c:pt>
                <c:pt idx="88">
                  <c:v>5795.599132665714</c:v>
                </c:pt>
                <c:pt idx="89">
                  <c:v>4269.429336735715</c:v>
                </c:pt>
                <c:pt idx="90">
                  <c:v>4386.5029591814291</c:v>
                </c:pt>
                <c:pt idx="91">
                  <c:v>4599.1966836785714</c:v>
                </c:pt>
                <c:pt idx="92">
                  <c:v>5132.8357142842851</c:v>
                </c:pt>
                <c:pt idx="93">
                  <c:v>5009.9889795885711</c:v>
                </c:pt>
                <c:pt idx="94">
                  <c:v>4703.6466326500004</c:v>
                </c:pt>
                <c:pt idx="95">
                  <c:v>4227.9830612171427</c:v>
                </c:pt>
                <c:pt idx="96">
                  <c:v>4728.6627551042857</c:v>
                </c:pt>
                <c:pt idx="97">
                  <c:v>4218.8690816400003</c:v>
                </c:pt>
                <c:pt idx="98">
                  <c:v>4241.5559183628584</c:v>
                </c:pt>
                <c:pt idx="99">
                  <c:v>4302.4032142728574</c:v>
                </c:pt>
                <c:pt idx="100">
                  <c:v>4475.8826020228571</c:v>
                </c:pt>
                <c:pt idx="101">
                  <c:v>5105.2483163114293</c:v>
                </c:pt>
                <c:pt idx="102">
                  <c:v>5403.2639795785717</c:v>
                </c:pt>
                <c:pt idx="103">
                  <c:v>4904.1854081514293</c:v>
                </c:pt>
                <c:pt idx="104">
                  <c:v>4837.8189285614289</c:v>
                </c:pt>
                <c:pt idx="105">
                  <c:v>5186.6855612142845</c:v>
                </c:pt>
                <c:pt idx="106">
                  <c:v>5648.1282142785712</c:v>
                </c:pt>
                <c:pt idx="107">
                  <c:v>5817.1442857099992</c:v>
                </c:pt>
                <c:pt idx="108">
                  <c:v>5192.9903571342857</c:v>
                </c:pt>
                <c:pt idx="109">
                  <c:v>6008.7990816142856</c:v>
                </c:pt>
                <c:pt idx="110">
                  <c:v>5922.5224489614284</c:v>
                </c:pt>
                <c:pt idx="111">
                  <c:v>5907.254897938571</c:v>
                </c:pt>
                <c:pt idx="112">
                  <c:v>5412.2515816071418</c:v>
                </c:pt>
                <c:pt idx="113">
                  <c:v>4528.7653571128567</c:v>
                </c:pt>
                <c:pt idx="114">
                  <c:v>4404.1915816071432</c:v>
                </c:pt>
                <c:pt idx="115">
                  <c:v>4552.4484183371424</c:v>
                </c:pt>
                <c:pt idx="116">
                  <c:v>3709.1556122314287</c:v>
                </c:pt>
                <c:pt idx="117">
                  <c:v>4141.2156122200004</c:v>
                </c:pt>
                <c:pt idx="118">
                  <c:v>4065.2683673185711</c:v>
                </c:pt>
                <c:pt idx="119">
                  <c:v>4203.1935203942858</c:v>
                </c:pt>
                <c:pt idx="120">
                  <c:v>4356.0025000085716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A-4D0F-B9EF-40691D85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NWP!$CH$4</c:f>
              <c:strCache>
                <c:ptCount val="1"/>
                <c:pt idx="0">
                  <c:v>Average NWP (Essentials - Annual)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NWP!$CH$5:$CH$125</c:f>
              <c:numCache>
                <c:formatCode>#,##0</c:formatCode>
                <c:ptCount val="121"/>
                <c:pt idx="0">
                  <c:v>1356.4289818152997</c:v>
                </c:pt>
                <c:pt idx="1">
                  <c:v>683.81747251670845</c:v>
                </c:pt>
                <c:pt idx="2">
                  <c:v>685.26857056977281</c:v>
                </c:pt>
                <c:pt idx="3">
                  <c:v>1264.550521941276</c:v>
                </c:pt>
                <c:pt idx="4">
                  <c:v>733.03044543013664</c:v>
                </c:pt>
                <c:pt idx="5">
                  <c:v>946.90963008318943</c:v>
                </c:pt>
                <c:pt idx="6">
                  <c:v>721.39971135225096</c:v>
                </c:pt>
                <c:pt idx="7">
                  <c:v>836.7967903540831</c:v>
                </c:pt>
                <c:pt idx="8">
                  <c:v>1341.6904176988205</c:v>
                </c:pt>
                <c:pt idx="9">
                  <c:v>875.60982385276486</c:v>
                </c:pt>
                <c:pt idx="10">
                  <c:v>975.63544131326933</c:v>
                </c:pt>
                <c:pt idx="11">
                  <c:v>909.23467632998563</c:v>
                </c:pt>
                <c:pt idx="12">
                  <c:v>837.00715836729842</c:v>
                </c:pt>
                <c:pt idx="13">
                  <c:v>610.71694709860674</c:v>
                </c:pt>
                <c:pt idx="14">
                  <c:v>1047.4409925307023</c:v>
                </c:pt>
                <c:pt idx="15">
                  <c:v>1180.4561800558599</c:v>
                </c:pt>
                <c:pt idx="16">
                  <c:v>1010.5048755222617</c:v>
                </c:pt>
                <c:pt idx="17">
                  <c:v>2002.7759860060364</c:v>
                </c:pt>
                <c:pt idx="18">
                  <c:v>1364.7539924684363</c:v>
                </c:pt>
                <c:pt idx="19">
                  <c:v>1449.6848742651641</c:v>
                </c:pt>
                <c:pt idx="20">
                  <c:v>817.54959402153031</c:v>
                </c:pt>
                <c:pt idx="21">
                  <c:v>382.02360428627685</c:v>
                </c:pt>
                <c:pt idx="22">
                  <c:v>1090.9005031476008</c:v>
                </c:pt>
                <c:pt idx="23">
                  <c:v>1718.8025798691567</c:v>
                </c:pt>
                <c:pt idx="24">
                  <c:v>933.14692403961146</c:v>
                </c:pt>
                <c:pt idx="25">
                  <c:v>1324.7136381048706</c:v>
                </c:pt>
                <c:pt idx="26">
                  <c:v>1333.7834273275516</c:v>
                </c:pt>
                <c:pt idx="27">
                  <c:v>674.7296457818527</c:v>
                </c:pt>
                <c:pt idx="28">
                  <c:v>907.93212810928298</c:v>
                </c:pt>
                <c:pt idx="29">
                  <c:v>1462.5696114292427</c:v>
                </c:pt>
                <c:pt idx="30">
                  <c:v>664.91339480148599</c:v>
                </c:pt>
                <c:pt idx="31">
                  <c:v>921.30330228830815</c:v>
                </c:pt>
                <c:pt idx="32">
                  <c:v>722.49035417608559</c:v>
                </c:pt>
                <c:pt idx="33">
                  <c:v>883.86168169173459</c:v>
                </c:pt>
                <c:pt idx="34">
                  <c:v>855.27890445846322</c:v>
                </c:pt>
                <c:pt idx="35">
                  <c:v>1782.1796481871424</c:v>
                </c:pt>
                <c:pt idx="36">
                  <c:v>930.30892547490566</c:v>
                </c:pt>
                <c:pt idx="37">
                  <c:v>1002.4758458693002</c:v>
                </c:pt>
                <c:pt idx="38">
                  <c:v>1217.2600610866923</c:v>
                </c:pt>
                <c:pt idx="39">
                  <c:v>771.53689492431681</c:v>
                </c:pt>
                <c:pt idx="40">
                  <c:v>920.63651798988633</c:v>
                </c:pt>
                <c:pt idx="41">
                  <c:v>1030.0553233140556</c:v>
                </c:pt>
                <c:pt idx="42">
                  <c:v>891.28867244941512</c:v>
                </c:pt>
                <c:pt idx="43">
                  <c:v>1106.4717150319375</c:v>
                </c:pt>
                <c:pt idx="44">
                  <c:v>725.51115415120705</c:v>
                </c:pt>
                <c:pt idx="45">
                  <c:v>878.57617887871629</c:v>
                </c:pt>
                <c:pt idx="46">
                  <c:v>856.33063511785099</c:v>
                </c:pt>
                <c:pt idx="47">
                  <c:v>970.39212043755799</c:v>
                </c:pt>
                <c:pt idx="48">
                  <c:v>819.09452313148097</c:v>
                </c:pt>
                <c:pt idx="49">
                  <c:v>782.49734021959716</c:v>
                </c:pt>
                <c:pt idx="50">
                  <c:v>839.36319660819061</c:v>
                </c:pt>
                <c:pt idx="51">
                  <c:v>736.70864768774493</c:v>
                </c:pt>
                <c:pt idx="52">
                  <c:v>1792.2507521709088</c:v>
                </c:pt>
                <c:pt idx="53">
                  <c:v>843.06028990080881</c:v>
                </c:pt>
                <c:pt idx="54">
                  <c:v>907.73863882284456</c:v>
                </c:pt>
                <c:pt idx="55">
                  <c:v>907.46522392057102</c:v>
                </c:pt>
                <c:pt idx="56">
                  <c:v>1037.8214416286542</c:v>
                </c:pt>
                <c:pt idx="57">
                  <c:v>1307.3695486420229</c:v>
                </c:pt>
                <c:pt idx="58">
                  <c:v>1281.31211078403</c:v>
                </c:pt>
                <c:pt idx="59">
                  <c:v>736.05290983015163</c:v>
                </c:pt>
                <c:pt idx="60">
                  <c:v>795.73315202280185</c:v>
                </c:pt>
                <c:pt idx="61">
                  <c:v>1728.5267611425313</c:v>
                </c:pt>
                <c:pt idx="62">
                  <c:v>991.59527077911616</c:v>
                </c:pt>
                <c:pt idx="63">
                  <c:v>858.86364629721527</c:v>
                </c:pt>
                <c:pt idx="64">
                  <c:v>1324.5016883843773</c:v>
                </c:pt>
                <c:pt idx="65">
                  <c:v>1310.2105106565191</c:v>
                </c:pt>
                <c:pt idx="66">
                  <c:v>521.6852568043837</c:v>
                </c:pt>
                <c:pt idx="67">
                  <c:v>1359.3307414081685</c:v>
                </c:pt>
                <c:pt idx="68">
                  <c:v>1496.4874656182285</c:v>
                </c:pt>
                <c:pt idx="69">
                  <c:v>1103.7685322733512</c:v>
                </c:pt>
                <c:pt idx="70">
                  <c:v>2301.8692887389598</c:v>
                </c:pt>
                <c:pt idx="71">
                  <c:v>1609.7113286771714</c:v>
                </c:pt>
                <c:pt idx="72">
                  <c:v>855.84528157189982</c:v>
                </c:pt>
                <c:pt idx="73">
                  <c:v>1027.3068249242224</c:v>
                </c:pt>
                <c:pt idx="74">
                  <c:v>922.59838105839367</c:v>
                </c:pt>
                <c:pt idx="75">
                  <c:v>790.88409141423404</c:v>
                </c:pt>
                <c:pt idx="76">
                  <c:v>1142.3753907865648</c:v>
                </c:pt>
                <c:pt idx="77">
                  <c:v>1057.5684298678382</c:v>
                </c:pt>
                <c:pt idx="78">
                  <c:v>676.53733645175873</c:v>
                </c:pt>
                <c:pt idx="79">
                  <c:v>1064.0756839744956</c:v>
                </c:pt>
                <c:pt idx="80">
                  <c:v>556.34494700293931</c:v>
                </c:pt>
                <c:pt idx="81">
                  <c:v>855.03081546306805</c:v>
                </c:pt>
                <c:pt idx="82">
                  <c:v>1052.2295238845541</c:v>
                </c:pt>
                <c:pt idx="83">
                  <c:v>1037.9310275757894</c:v>
                </c:pt>
                <c:pt idx="84">
                  <c:v>560.92597991875891</c:v>
                </c:pt>
                <c:pt idx="85">
                  <c:v>1071.5529042270864</c:v>
                </c:pt>
                <c:pt idx="86">
                  <c:v>667.6383604627573</c:v>
                </c:pt>
                <c:pt idx="87">
                  <c:v>668.42731960997912</c:v>
                </c:pt>
                <c:pt idx="88">
                  <c:v>1379.081304901152</c:v>
                </c:pt>
                <c:pt idx="89">
                  <c:v>988.81527337700152</c:v>
                </c:pt>
                <c:pt idx="90">
                  <c:v>1007.0504197669177</c:v>
                </c:pt>
                <c:pt idx="91">
                  <c:v>934.1625637616645</c:v>
                </c:pt>
                <c:pt idx="92">
                  <c:v>1606.3894240191103</c:v>
                </c:pt>
                <c:pt idx="93">
                  <c:v>618.97555556544717</c:v>
                </c:pt>
                <c:pt idx="94">
                  <c:v>620.09209672312022</c:v>
                </c:pt>
                <c:pt idx="95">
                  <c:v>889.15353704844381</c:v>
                </c:pt>
                <c:pt idx="96">
                  <c:v>810.10401661201649</c:v>
                </c:pt>
                <c:pt idx="97">
                  <c:v>867.74837493175835</c:v>
                </c:pt>
                <c:pt idx="98">
                  <c:v>973.9735993559691</c:v>
                </c:pt>
                <c:pt idx="99">
                  <c:v>1409.8413886266299</c:v>
                </c:pt>
                <c:pt idx="100">
                  <c:v>923.39851963761271</c:v>
                </c:pt>
                <c:pt idx="101">
                  <c:v>2092.6464922937462</c:v>
                </c:pt>
                <c:pt idx="102">
                  <c:v>1129.6909722907503</c:v>
                </c:pt>
                <c:pt idx="103">
                  <c:v>744.42111704180854</c:v>
                </c:pt>
                <c:pt idx="104">
                  <c:v>751.28796603904425</c:v>
                </c:pt>
                <c:pt idx="105">
                  <c:v>1057.4449666052442</c:v>
                </c:pt>
                <c:pt idx="106">
                  <c:v>899.84775386885474</c:v>
                </c:pt>
                <c:pt idx="107">
                  <c:v>813.32614793397465</c:v>
                </c:pt>
                <c:pt idx="108">
                  <c:v>948.42950840333981</c:v>
                </c:pt>
                <c:pt idx="109">
                  <c:v>1263.8671735525952</c:v>
                </c:pt>
                <c:pt idx="110">
                  <c:v>790.69629120043885</c:v>
                </c:pt>
                <c:pt idx="111">
                  <c:v>724.49635006217056</c:v>
                </c:pt>
                <c:pt idx="112">
                  <c:v>1435.0636454310422</c:v>
                </c:pt>
                <c:pt idx="113">
                  <c:v>785.23244418623767</c:v>
                </c:pt>
                <c:pt idx="114">
                  <c:v>1335.1816031863045</c:v>
                </c:pt>
                <c:pt idx="115">
                  <c:v>734.37699172553232</c:v>
                </c:pt>
                <c:pt idx="116">
                  <c:v>779.36253572111252</c:v>
                </c:pt>
                <c:pt idx="117">
                  <c:v>900.80295326527107</c:v>
                </c:pt>
                <c:pt idx="118">
                  <c:v>1182.4470810064577</c:v>
                </c:pt>
                <c:pt idx="119">
                  <c:v>959.56394228885142</c:v>
                </c:pt>
                <c:pt idx="120">
                  <c:v>821.15357509969363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A-4D0F-B9EF-40691D85E550}"/>
            </c:ext>
          </c:extLst>
        </c:ser>
        <c:ser>
          <c:idx val="3"/>
          <c:order val="3"/>
          <c:tx>
            <c:strRef>
              <c:f>NWP!$CI$4</c:f>
              <c:strCache>
                <c:ptCount val="1"/>
                <c:pt idx="0">
                  <c:v>Average NWP - 7 Day Average (Essentials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NWP!$CI$5:$CI$125</c:f>
              <c:numCache>
                <c:formatCode>#,##0</c:formatCode>
                <c:ptCount val="121"/>
                <c:pt idx="6">
                  <c:v>913.05790481551924</c:v>
                </c:pt>
                <c:pt idx="7">
                  <c:v>838.82473460677397</c:v>
                </c:pt>
                <c:pt idx="8">
                  <c:v>932.80658391850432</c:v>
                </c:pt>
                <c:pt idx="9">
                  <c:v>959.99819153036026</c:v>
                </c:pt>
                <c:pt idx="10">
                  <c:v>918.72460858350212</c:v>
                </c:pt>
                <c:pt idx="11">
                  <c:v>943.8966415691948</c:v>
                </c:pt>
                <c:pt idx="12">
                  <c:v>928.19628846692467</c:v>
                </c:pt>
                <c:pt idx="13">
                  <c:v>912.3844650021183</c:v>
                </c:pt>
                <c:pt idx="14">
                  <c:v>942.47649388449258</c:v>
                </c:pt>
                <c:pt idx="15">
                  <c:v>919.44303136406961</c:v>
                </c:pt>
                <c:pt idx="16">
                  <c:v>938.71375303114053</c:v>
                </c:pt>
                <c:pt idx="17">
                  <c:v>1085.4481165586787</c:v>
                </c:pt>
                <c:pt idx="18">
                  <c:v>1150.5223045784574</c:v>
                </c:pt>
                <c:pt idx="19">
                  <c:v>1238.0476925638668</c:v>
                </c:pt>
                <c:pt idx="20">
                  <c:v>1267.5952135528557</c:v>
                </c:pt>
                <c:pt idx="21">
                  <c:v>1172.5355866607952</c:v>
                </c:pt>
                <c:pt idx="22">
                  <c:v>1159.7419185310439</c:v>
                </c:pt>
                <c:pt idx="23">
                  <c:v>1260.9273048663144</c:v>
                </c:pt>
                <c:pt idx="24">
                  <c:v>1108.1231531568253</c:v>
                </c:pt>
                <c:pt idx="25">
                  <c:v>1102.4031025334587</c:v>
                </c:pt>
                <c:pt idx="26">
                  <c:v>1085.8457529709426</c:v>
                </c:pt>
                <c:pt idx="27">
                  <c:v>1065.4429032224173</c:v>
                </c:pt>
                <c:pt idx="28">
                  <c:v>1140.5726923399895</c:v>
                </c:pt>
                <c:pt idx="29">
                  <c:v>1193.668279237367</c:v>
                </c:pt>
                <c:pt idx="30">
                  <c:v>1043.1126813705566</c:v>
                </c:pt>
                <c:pt idx="31">
                  <c:v>1041.420735406085</c:v>
                </c:pt>
                <c:pt idx="32">
                  <c:v>955.38883770197299</c:v>
                </c:pt>
                <c:pt idx="33">
                  <c:v>891.11430261114197</c:v>
                </c:pt>
                <c:pt idx="34">
                  <c:v>916.90705385065769</c:v>
                </c:pt>
                <c:pt idx="35">
                  <c:v>1041.7995567189232</c:v>
                </c:pt>
                <c:pt idx="36">
                  <c:v>965.76231586830374</c:v>
                </c:pt>
                <c:pt idx="37">
                  <c:v>1013.9855231637058</c:v>
                </c:pt>
                <c:pt idx="38">
                  <c:v>1056.2650601349035</c:v>
                </c:pt>
                <c:pt idx="39">
                  <c:v>1063.2717088132222</c:v>
                </c:pt>
                <c:pt idx="40">
                  <c:v>1068.5252568558153</c:v>
                </c:pt>
                <c:pt idx="41">
                  <c:v>1093.4933166923286</c:v>
                </c:pt>
                <c:pt idx="42">
                  <c:v>966.2231773012245</c:v>
                </c:pt>
                <c:pt idx="43">
                  <c:v>991.38929009508627</c:v>
                </c:pt>
                <c:pt idx="44">
                  <c:v>951.82290556393002</c:v>
                </c:pt>
                <c:pt idx="45">
                  <c:v>903.43949381993355</c:v>
                </c:pt>
                <c:pt idx="46">
                  <c:v>915.55288527615267</c:v>
                </c:pt>
                <c:pt idx="47">
                  <c:v>922.66082848296298</c:v>
                </c:pt>
                <c:pt idx="48">
                  <c:v>892.52357131402368</c:v>
                </c:pt>
                <c:pt idx="49">
                  <c:v>876.98195242404984</c:v>
                </c:pt>
                <c:pt idx="50">
                  <c:v>838.82359264922877</c:v>
                </c:pt>
                <c:pt idx="51">
                  <c:v>840.42323458301973</c:v>
                </c:pt>
                <c:pt idx="52">
                  <c:v>970.94817362476158</c:v>
                </c:pt>
                <c:pt idx="53">
                  <c:v>969.05241002232708</c:v>
                </c:pt>
                <c:pt idx="54">
                  <c:v>960.10191264879654</c:v>
                </c:pt>
                <c:pt idx="55">
                  <c:v>972.72629847580924</c:v>
                </c:pt>
                <c:pt idx="56">
                  <c:v>1009.2011701056747</c:v>
                </c:pt>
                <c:pt idx="57">
                  <c:v>1076.0592203962219</c:v>
                </c:pt>
                <c:pt idx="58">
                  <c:v>1153.8597151242629</c:v>
                </c:pt>
                <c:pt idx="59">
                  <c:v>1002.9743090755832</c:v>
                </c:pt>
                <c:pt idx="60">
                  <c:v>996.21328937872499</c:v>
                </c:pt>
                <c:pt idx="61">
                  <c:v>1113.4687354243947</c:v>
                </c:pt>
                <c:pt idx="62">
                  <c:v>1125.4873135470441</c:v>
                </c:pt>
                <c:pt idx="63">
                  <c:v>1099.9219142139814</c:v>
                </c:pt>
                <c:pt idx="64">
                  <c:v>1102.3693627486034</c:v>
                </c:pt>
                <c:pt idx="65">
                  <c:v>1106.4977055875302</c:v>
                </c:pt>
                <c:pt idx="66">
                  <c:v>1075.8737551552779</c:v>
                </c:pt>
                <c:pt idx="67">
                  <c:v>1156.3876964960443</c:v>
                </c:pt>
                <c:pt idx="68">
                  <c:v>1123.2392257068582</c:v>
                </c:pt>
                <c:pt idx="69">
                  <c:v>1139.263977348892</c:v>
                </c:pt>
                <c:pt idx="70">
                  <c:v>1345.4076405548553</c:v>
                </c:pt>
                <c:pt idx="71">
                  <c:v>1386.1518748823976</c:v>
                </c:pt>
                <c:pt idx="72">
                  <c:v>1321.2425564417374</c:v>
                </c:pt>
                <c:pt idx="73">
                  <c:v>1393.4742090302859</c:v>
                </c:pt>
                <c:pt idx="74">
                  <c:v>1331.0838718374612</c:v>
                </c:pt>
                <c:pt idx="75">
                  <c:v>1230.283389808319</c:v>
                </c:pt>
                <c:pt idx="76">
                  <c:v>1235.7986553102066</c:v>
                </c:pt>
                <c:pt idx="77">
                  <c:v>1058.0413897571891</c:v>
                </c:pt>
                <c:pt idx="78">
                  <c:v>924.73081943927298</c:v>
                </c:pt>
                <c:pt idx="79">
                  <c:v>954.47801978250106</c:v>
                </c:pt>
                <c:pt idx="80">
                  <c:v>887.19775150803196</c:v>
                </c:pt>
                <c:pt idx="81">
                  <c:v>877.5452421372712</c:v>
                </c:pt>
                <c:pt idx="82">
                  <c:v>914.88030391874543</c:v>
                </c:pt>
                <c:pt idx="83">
                  <c:v>899.95968060292034</c:v>
                </c:pt>
                <c:pt idx="84">
                  <c:v>829.01075918162337</c:v>
                </c:pt>
                <c:pt idx="85">
                  <c:v>885.44155457809882</c:v>
                </c:pt>
                <c:pt idx="86">
                  <c:v>828.80765121927914</c:v>
                </c:pt>
                <c:pt idx="87">
                  <c:v>844.81941873457049</c:v>
                </c:pt>
                <c:pt idx="88">
                  <c:v>919.68377436858259</c:v>
                </c:pt>
                <c:pt idx="89">
                  <c:v>910.62459572464638</c:v>
                </c:pt>
                <c:pt idx="90">
                  <c:v>906.2130803233789</c:v>
                </c:pt>
                <c:pt idx="91">
                  <c:v>959.53259230093693</c:v>
                </c:pt>
                <c:pt idx="92">
                  <c:v>1035.9378094140832</c:v>
                </c:pt>
                <c:pt idx="93">
                  <c:v>1028.9859801430389</c:v>
                </c:pt>
                <c:pt idx="94">
                  <c:v>1022.0809483020591</c:v>
                </c:pt>
                <c:pt idx="95">
                  <c:v>952.09126718024356</c:v>
                </c:pt>
                <c:pt idx="96">
                  <c:v>926.56108764238866</c:v>
                </c:pt>
                <c:pt idx="97">
                  <c:v>906.66079552308008</c:v>
                </c:pt>
                <c:pt idx="98">
                  <c:v>912.34808632226657</c:v>
                </c:pt>
                <c:pt idx="99">
                  <c:v>884.26979555191224</c:v>
                </c:pt>
                <c:pt idx="100">
                  <c:v>927.75879041936435</c:v>
                </c:pt>
                <c:pt idx="101">
                  <c:v>1138.1237040723111</c:v>
                </c:pt>
                <c:pt idx="102">
                  <c:v>1172.4861948212117</c:v>
                </c:pt>
                <c:pt idx="103">
                  <c:v>1163.1029234540395</c:v>
                </c:pt>
                <c:pt idx="104">
                  <c:v>1146.4657221836515</c:v>
                </c:pt>
                <c:pt idx="105">
                  <c:v>1158.3902032192623</c:v>
                </c:pt>
                <c:pt idx="106">
                  <c:v>1085.5339696824374</c:v>
                </c:pt>
                <c:pt idx="107">
                  <c:v>1069.8093451533462</c:v>
                </c:pt>
                <c:pt idx="108">
                  <c:v>906.34977602614526</c:v>
                </c:pt>
                <c:pt idx="109">
                  <c:v>925.51780477783734</c:v>
                </c:pt>
                <c:pt idx="110">
                  <c:v>932.12854394335602</c:v>
                </c:pt>
                <c:pt idx="111">
                  <c:v>928.30117023237403</c:v>
                </c:pt>
                <c:pt idx="112">
                  <c:v>982.24669577891666</c:v>
                </c:pt>
                <c:pt idx="113">
                  <c:v>965.87308010997117</c:v>
                </c:pt>
                <c:pt idx="114">
                  <c:v>1040.4238594317326</c:v>
                </c:pt>
                <c:pt idx="115">
                  <c:v>1009.8449284777602</c:v>
                </c:pt>
                <c:pt idx="116">
                  <c:v>940.62998021611963</c:v>
                </c:pt>
                <c:pt idx="117">
                  <c:v>956.35950336823862</c:v>
                </c:pt>
                <c:pt idx="118">
                  <c:v>1021.7810363602796</c:v>
                </c:pt>
                <c:pt idx="119">
                  <c:v>953.85250733996679</c:v>
                </c:pt>
                <c:pt idx="120">
                  <c:v>958.98409747046048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A-4D0F-B9EF-40691D85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2250"/>
          <c:min val="5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Premium - Subscription (Ann. Premiums):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NWP!$BT$4</c:f>
              <c:strCache>
                <c:ptCount val="1"/>
                <c:pt idx="0">
                  <c:v>NWP (Premium - Subscription)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NWP!$BT$5:$BT$125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9-4DF1-9424-7077FA6DF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NWP!$BU$4</c:f>
              <c:strCache>
                <c:ptCount val="1"/>
                <c:pt idx="0">
                  <c:v>NWP - 7 Day Average (Premium - Subscription)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NWP!$BU$5:$BU$125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79-4DF1-9424-7077FA6DF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NWP!$BV$4</c:f>
              <c:strCache>
                <c:ptCount val="1"/>
                <c:pt idx="0">
                  <c:v>Average NWP (Premium - Subscription)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NWP!$BV$5:$BV$125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79-4DF1-9424-7077FA6DFEF4}"/>
            </c:ext>
          </c:extLst>
        </c:ser>
        <c:ser>
          <c:idx val="3"/>
          <c:order val="3"/>
          <c:tx>
            <c:strRef>
              <c:f>NWP!$BW$4</c:f>
              <c:strCache>
                <c:ptCount val="1"/>
                <c:pt idx="0">
                  <c:v>Average NWP - 7 Day Average (Premium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NWP!$BW$5:$BW$125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79-4DF1-9424-7077FA6DF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2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2250"/>
          <c:min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Boom Premium - Annual: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NWP!$CJ$4</c:f>
              <c:strCache>
                <c:ptCount val="1"/>
                <c:pt idx="0">
                  <c:v>NWP (Premium - Annual)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NWP!$CJ$5:$CJ$125</c:f>
              <c:numCache>
                <c:formatCode>#,##0</c:formatCode>
                <c:ptCount val="121"/>
                <c:pt idx="0">
                  <c:v>1317.24428571</c:v>
                </c:pt>
                <c:pt idx="1">
                  <c:v>4741.5164286399995</c:v>
                </c:pt>
                <c:pt idx="2">
                  <c:v>3936.2389284999999</c:v>
                </c:pt>
                <c:pt idx="3">
                  <c:v>387.71321429</c:v>
                </c:pt>
                <c:pt idx="4">
                  <c:v>954.37249999999995</c:v>
                </c:pt>
                <c:pt idx="5">
                  <c:v>2316.5303571499999</c:v>
                </c:pt>
                <c:pt idx="6">
                  <c:v>4556.3003571700001</c:v>
                </c:pt>
                <c:pt idx="7">
                  <c:v>9605.2753571700014</c:v>
                </c:pt>
                <c:pt idx="8">
                  <c:v>5261.4742857700003</c:v>
                </c:pt>
                <c:pt idx="9">
                  <c:v>4197.4810714699997</c:v>
                </c:pt>
                <c:pt idx="10">
                  <c:v>2769.3864285600002</c:v>
                </c:pt>
                <c:pt idx="11">
                  <c:v>4606.1324999999997</c:v>
                </c:pt>
                <c:pt idx="12">
                  <c:v>1766.96500001</c:v>
                </c:pt>
                <c:pt idx="13">
                  <c:v>5959.8057142799998</c:v>
                </c:pt>
                <c:pt idx="14">
                  <c:v>2890.5017856699997</c:v>
                </c:pt>
                <c:pt idx="15">
                  <c:v>3377.0253571499998</c:v>
                </c:pt>
                <c:pt idx="16">
                  <c:v>4245.7253572299996</c:v>
                </c:pt>
                <c:pt idx="17">
                  <c:v>4511.5278571199997</c:v>
                </c:pt>
                <c:pt idx="18">
                  <c:v>2912.96178573</c:v>
                </c:pt>
                <c:pt idx="19">
                  <c:v>2941.9410714300002</c:v>
                </c:pt>
                <c:pt idx="20">
                  <c:v>2329.0578571400001</c:v>
                </c:pt>
                <c:pt idx="21">
                  <c:v>5034.1124999699996</c:v>
                </c:pt>
                <c:pt idx="22">
                  <c:v>2211.3746428600002</c:v>
                </c:pt>
                <c:pt idx="23">
                  <c:v>6033.58178572</c:v>
                </c:pt>
                <c:pt idx="24">
                  <c:v>2498.4124999799997</c:v>
                </c:pt>
                <c:pt idx="25">
                  <c:v>2841.9378571399998</c:v>
                </c:pt>
                <c:pt idx="26">
                  <c:v>5906.0114285199998</c:v>
                </c:pt>
                <c:pt idx="27">
                  <c:v>4924.6132143000004</c:v>
                </c:pt>
                <c:pt idx="28">
                  <c:v>3524.53749999</c:v>
                </c:pt>
                <c:pt idx="29">
                  <c:v>662.87357142999997</c:v>
                </c:pt>
                <c:pt idx="30">
                  <c:v>4962.1853571499996</c:v>
                </c:pt>
                <c:pt idx="31">
                  <c:v>1649.8721428900001</c:v>
                </c:pt>
                <c:pt idx="32">
                  <c:v>1113.4553571500001</c:v>
                </c:pt>
                <c:pt idx="33">
                  <c:v>3620.0649999999996</c:v>
                </c:pt>
                <c:pt idx="34">
                  <c:v>677.28607142999999</c:v>
                </c:pt>
                <c:pt idx="35">
                  <c:v>5352.8375000100004</c:v>
                </c:pt>
                <c:pt idx="36">
                  <c:v>1760.85785713</c:v>
                </c:pt>
                <c:pt idx="37">
                  <c:v>9691.4399999399993</c:v>
                </c:pt>
                <c:pt idx="38">
                  <c:v>4053.6128571499999</c:v>
                </c:pt>
                <c:pt idx="39">
                  <c:v>3712.81250004</c:v>
                </c:pt>
                <c:pt idx="40">
                  <c:v>7367.6839286300001</c:v>
                </c:pt>
                <c:pt idx="41">
                  <c:v>1217.8657142899999</c:v>
                </c:pt>
                <c:pt idx="42">
                  <c:v>5289.4596429000003</c:v>
                </c:pt>
                <c:pt idx="43">
                  <c:v>4030.06857141</c:v>
                </c:pt>
                <c:pt idx="44">
                  <c:v>1483.4989285699999</c:v>
                </c:pt>
                <c:pt idx="45">
                  <c:v>4303.7085714000004</c:v>
                </c:pt>
                <c:pt idx="46">
                  <c:v>3617.7514285300003</c:v>
                </c:pt>
                <c:pt idx="47">
                  <c:v>1333.2357142799999</c:v>
                </c:pt>
                <c:pt idx="48">
                  <c:v>4537.7153570999999</c:v>
                </c:pt>
                <c:pt idx="49">
                  <c:v>4666.1960714199995</c:v>
                </c:pt>
                <c:pt idx="50">
                  <c:v>1596.8971429000001</c:v>
                </c:pt>
                <c:pt idx="51">
                  <c:v>3783.3400000399997</c:v>
                </c:pt>
                <c:pt idx="52">
                  <c:v>2901.7567857399999</c:v>
                </c:pt>
                <c:pt idx="53">
                  <c:v>6476.77214293</c:v>
                </c:pt>
                <c:pt idx="54">
                  <c:v>2340.1067857200001</c:v>
                </c:pt>
                <c:pt idx="55">
                  <c:v>4524.7949999900002</c:v>
                </c:pt>
                <c:pt idx="56">
                  <c:v>3430.1964286000002</c:v>
                </c:pt>
                <c:pt idx="57">
                  <c:v>3296.3646428800002</c:v>
                </c:pt>
                <c:pt idx="58">
                  <c:v>4342.4785714199998</c:v>
                </c:pt>
                <c:pt idx="59">
                  <c:v>3932.8810713900002</c:v>
                </c:pt>
                <c:pt idx="60">
                  <c:v>4003.3739286</c:v>
                </c:pt>
                <c:pt idx="61">
                  <c:v>3148.9867856700002</c:v>
                </c:pt>
                <c:pt idx="62">
                  <c:v>0</c:v>
                </c:pt>
                <c:pt idx="63">
                  <c:v>6419.3814285699991</c:v>
                </c:pt>
                <c:pt idx="64">
                  <c:v>2271.1607142399998</c:v>
                </c:pt>
                <c:pt idx="65">
                  <c:v>1932.0525</c:v>
                </c:pt>
                <c:pt idx="66">
                  <c:v>1350.69678572</c:v>
                </c:pt>
                <c:pt idx="67">
                  <c:v>7540.7592857700001</c:v>
                </c:pt>
                <c:pt idx="68">
                  <c:v>469.59642857</c:v>
                </c:pt>
                <c:pt idx="69">
                  <c:v>4716.2196428700008</c:v>
                </c:pt>
                <c:pt idx="70">
                  <c:v>4454.3496429000006</c:v>
                </c:pt>
                <c:pt idx="71">
                  <c:v>4066.8417857600002</c:v>
                </c:pt>
                <c:pt idx="72">
                  <c:v>1583.49714285</c:v>
                </c:pt>
                <c:pt idx="73">
                  <c:v>3954.4310713599998</c:v>
                </c:pt>
                <c:pt idx="74">
                  <c:v>1580.4503571</c:v>
                </c:pt>
                <c:pt idx="75">
                  <c:v>10275.22928568</c:v>
                </c:pt>
                <c:pt idx="76">
                  <c:v>2843.2071428999998</c:v>
                </c:pt>
                <c:pt idx="77">
                  <c:v>6323.0128572099993</c:v>
                </c:pt>
                <c:pt idx="78">
                  <c:v>2967.3050000399999</c:v>
                </c:pt>
                <c:pt idx="79">
                  <c:v>3014.2221429000001</c:v>
                </c:pt>
                <c:pt idx="80">
                  <c:v>3998.6632142600001</c:v>
                </c:pt>
                <c:pt idx="81">
                  <c:v>10471.88535721</c:v>
                </c:pt>
                <c:pt idx="82">
                  <c:v>1709.95464285</c:v>
                </c:pt>
                <c:pt idx="83">
                  <c:v>487.96071429</c:v>
                </c:pt>
                <c:pt idx="84">
                  <c:v>2261.32285714</c:v>
                </c:pt>
                <c:pt idx="85">
                  <c:v>2464.2274999900001</c:v>
                </c:pt>
                <c:pt idx="86">
                  <c:v>6773.1785713999998</c:v>
                </c:pt>
                <c:pt idx="87">
                  <c:v>1535.3639285700001</c:v>
                </c:pt>
                <c:pt idx="88">
                  <c:v>675.31857143000002</c:v>
                </c:pt>
                <c:pt idx="89">
                  <c:v>4537.5696428399997</c:v>
                </c:pt>
                <c:pt idx="90">
                  <c:v>2749.91142859</c:v>
                </c:pt>
                <c:pt idx="91">
                  <c:v>5185.8189285400003</c:v>
                </c:pt>
                <c:pt idx="92">
                  <c:v>1850.88071429</c:v>
                </c:pt>
                <c:pt idx="93">
                  <c:v>890.68428571000004</c:v>
                </c:pt>
                <c:pt idx="94">
                  <c:v>707.74892856999998</c:v>
                </c:pt>
                <c:pt idx="95">
                  <c:v>7737.4896429</c:v>
                </c:pt>
                <c:pt idx="96">
                  <c:v>4243.6007143000006</c:v>
                </c:pt>
                <c:pt idx="97">
                  <c:v>5553.2050000099998</c:v>
                </c:pt>
                <c:pt idx="98">
                  <c:v>2147.8303571000001</c:v>
                </c:pt>
                <c:pt idx="99">
                  <c:v>5603.0821427999999</c:v>
                </c:pt>
                <c:pt idx="100">
                  <c:v>1025.7689286</c:v>
                </c:pt>
                <c:pt idx="101">
                  <c:v>2442.6182142600001</c:v>
                </c:pt>
                <c:pt idx="102">
                  <c:v>4103.2128571600006</c:v>
                </c:pt>
                <c:pt idx="103">
                  <c:v>2711.9417857600001</c:v>
                </c:pt>
                <c:pt idx="104">
                  <c:v>1152.3860714299999</c:v>
                </c:pt>
                <c:pt idx="105">
                  <c:v>2023.0750000100002</c:v>
                </c:pt>
                <c:pt idx="106">
                  <c:v>2701.16142855</c:v>
                </c:pt>
                <c:pt idx="107">
                  <c:v>1855.0282142799999</c:v>
                </c:pt>
                <c:pt idx="108">
                  <c:v>4809.5607142299996</c:v>
                </c:pt>
                <c:pt idx="109">
                  <c:v>4948.98178577</c:v>
                </c:pt>
                <c:pt idx="110">
                  <c:v>1471.135</c:v>
                </c:pt>
                <c:pt idx="111">
                  <c:v>0</c:v>
                </c:pt>
                <c:pt idx="112">
                  <c:v>537.16178571</c:v>
                </c:pt>
                <c:pt idx="113">
                  <c:v>6282.5174999699993</c:v>
                </c:pt>
                <c:pt idx="114">
                  <c:v>3056.1453571900001</c:v>
                </c:pt>
                <c:pt idx="115">
                  <c:v>1531.4817857200001</c:v>
                </c:pt>
                <c:pt idx="116">
                  <c:v>5880.07678571</c:v>
                </c:pt>
                <c:pt idx="117">
                  <c:v>1987.9114285400001</c:v>
                </c:pt>
                <c:pt idx="118">
                  <c:v>4531.3321428899999</c:v>
                </c:pt>
                <c:pt idx="119">
                  <c:v>0</c:v>
                </c:pt>
                <c:pt idx="120">
                  <c:v>1037.5735714299999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9-4924-8EA9-D2BB5F43F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NWP!$CK$4</c:f>
              <c:strCache>
                <c:ptCount val="1"/>
                <c:pt idx="0">
                  <c:v>NWP - 7 Day Average (Premium - Annual)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NWP!$CK$5:$CK$125</c:f>
              <c:numCache>
                <c:formatCode>#,##0</c:formatCode>
                <c:ptCount val="121"/>
                <c:pt idx="6">
                  <c:v>2601.4165816371424</c:v>
                </c:pt>
                <c:pt idx="7">
                  <c:v>3785.4210204171427</c:v>
                </c:pt>
                <c:pt idx="8">
                  <c:v>3859.7007142928574</c:v>
                </c:pt>
                <c:pt idx="9">
                  <c:v>3897.0210204314285</c:v>
                </c:pt>
                <c:pt idx="10">
                  <c:v>4237.2600510414286</c:v>
                </c:pt>
                <c:pt idx="11">
                  <c:v>4758.9400510414289</c:v>
                </c:pt>
                <c:pt idx="12">
                  <c:v>4680.4307143071428</c:v>
                </c:pt>
                <c:pt idx="13">
                  <c:v>4880.9314796085719</c:v>
                </c:pt>
                <c:pt idx="14">
                  <c:v>3921.6781122514285</c:v>
                </c:pt>
                <c:pt idx="15">
                  <c:v>3652.4711224485714</c:v>
                </c:pt>
                <c:pt idx="16">
                  <c:v>3659.3631632714282</c:v>
                </c:pt>
                <c:pt idx="17">
                  <c:v>3908.2405102085713</c:v>
                </c:pt>
                <c:pt idx="18">
                  <c:v>3666.3589795985713</c:v>
                </c:pt>
                <c:pt idx="19">
                  <c:v>3834.2127040871424</c:v>
                </c:pt>
                <c:pt idx="20">
                  <c:v>3315.5344387814284</c:v>
                </c:pt>
                <c:pt idx="21">
                  <c:v>3621.7645408242856</c:v>
                </c:pt>
                <c:pt idx="22">
                  <c:v>3455.2430102114281</c:v>
                </c:pt>
                <c:pt idx="23">
                  <c:v>3710.6510714242854</c:v>
                </c:pt>
                <c:pt idx="24">
                  <c:v>3423.0631632614286</c:v>
                </c:pt>
                <c:pt idx="25">
                  <c:v>3412.9168877485718</c:v>
                </c:pt>
                <c:pt idx="26">
                  <c:v>3836.3555101899997</c:v>
                </c:pt>
                <c:pt idx="27">
                  <c:v>4207.149132641428</c:v>
                </c:pt>
                <c:pt idx="28">
                  <c:v>3991.4955612157146</c:v>
                </c:pt>
                <c:pt idx="29">
                  <c:v>3770.2811224399993</c:v>
                </c:pt>
                <c:pt idx="30">
                  <c:v>3617.2244897871428</c:v>
                </c:pt>
                <c:pt idx="31">
                  <c:v>3496.0044387742855</c:v>
                </c:pt>
                <c:pt idx="32">
                  <c:v>3249.0783673471424</c:v>
                </c:pt>
                <c:pt idx="33">
                  <c:v>2922.5145918442859</c:v>
                </c:pt>
                <c:pt idx="34">
                  <c:v>2315.7535714342857</c:v>
                </c:pt>
                <c:pt idx="35">
                  <c:v>2576.9392857228572</c:v>
                </c:pt>
                <c:pt idx="36">
                  <c:v>2733.7941836799996</c:v>
                </c:pt>
                <c:pt idx="37">
                  <c:v>3409.401989792857</c:v>
                </c:pt>
                <c:pt idx="38">
                  <c:v>3752.7935204014284</c:v>
                </c:pt>
                <c:pt idx="39">
                  <c:v>4124.1302550999999</c:v>
                </c:pt>
                <c:pt idx="40">
                  <c:v>4659.5043877614289</c:v>
                </c:pt>
                <c:pt idx="41">
                  <c:v>4736.7300510271425</c:v>
                </c:pt>
                <c:pt idx="42">
                  <c:v>4727.6760714399998</c:v>
                </c:pt>
                <c:pt idx="43">
                  <c:v>5051.8490306228568</c:v>
                </c:pt>
                <c:pt idx="44">
                  <c:v>3879.2860204271424</c:v>
                </c:pt>
                <c:pt idx="45">
                  <c:v>3915.0139796057142</c:v>
                </c:pt>
                <c:pt idx="46">
                  <c:v>3901.4338265328574</c:v>
                </c:pt>
                <c:pt idx="47">
                  <c:v>3039.3697959114284</c:v>
                </c:pt>
                <c:pt idx="48">
                  <c:v>3513.6340305985714</c:v>
                </c:pt>
                <c:pt idx="49">
                  <c:v>3424.5963775299997</c:v>
                </c:pt>
                <c:pt idx="50">
                  <c:v>3077.0004591714282</c:v>
                </c:pt>
                <c:pt idx="51">
                  <c:v>3405.5491836671426</c:v>
                </c:pt>
                <c:pt idx="52">
                  <c:v>3205.2703571442858</c:v>
                </c:pt>
                <c:pt idx="53">
                  <c:v>3613.7018877728574</c:v>
                </c:pt>
                <c:pt idx="54">
                  <c:v>3757.5406122642853</c:v>
                </c:pt>
                <c:pt idx="55">
                  <c:v>3755.6948469628574</c:v>
                </c:pt>
                <c:pt idx="56">
                  <c:v>3579.123469417143</c:v>
                </c:pt>
                <c:pt idx="57">
                  <c:v>3821.9045408428574</c:v>
                </c:pt>
                <c:pt idx="58">
                  <c:v>3901.7814796114289</c:v>
                </c:pt>
                <c:pt idx="59">
                  <c:v>4049.0849489900002</c:v>
                </c:pt>
                <c:pt idx="60">
                  <c:v>3695.7423469428572</c:v>
                </c:pt>
                <c:pt idx="61">
                  <c:v>3811.2966326499995</c:v>
                </c:pt>
                <c:pt idx="62">
                  <c:v>3164.8973469371426</c:v>
                </c:pt>
                <c:pt idx="63">
                  <c:v>3591.9237755042859</c:v>
                </c:pt>
                <c:pt idx="64">
                  <c:v>3445.4660714128563</c:v>
                </c:pt>
                <c:pt idx="65">
                  <c:v>3101.1194897814285</c:v>
                </c:pt>
                <c:pt idx="66">
                  <c:v>2732.2360204000001</c:v>
                </c:pt>
                <c:pt idx="67">
                  <c:v>3237.57678571</c:v>
                </c:pt>
                <c:pt idx="68">
                  <c:v>2854.8067346957141</c:v>
                </c:pt>
                <c:pt idx="69">
                  <c:v>3528.552397962857</c:v>
                </c:pt>
                <c:pt idx="70">
                  <c:v>3247.8335714385717</c:v>
                </c:pt>
                <c:pt idx="71">
                  <c:v>3504.3594387985713</c:v>
                </c:pt>
                <c:pt idx="72">
                  <c:v>3454.5658163485714</c:v>
                </c:pt>
                <c:pt idx="73">
                  <c:v>3826.5278571542854</c:v>
                </c:pt>
                <c:pt idx="74">
                  <c:v>2975.0551530585712</c:v>
                </c:pt>
                <c:pt idx="75">
                  <c:v>4375.8598469314284</c:v>
                </c:pt>
                <c:pt idx="76">
                  <c:v>4108.2866326499998</c:v>
                </c:pt>
                <c:pt idx="77">
                  <c:v>4375.2385204085713</c:v>
                </c:pt>
                <c:pt idx="78">
                  <c:v>4218.1618367342853</c:v>
                </c:pt>
                <c:pt idx="79">
                  <c:v>4422.551122455714</c:v>
                </c:pt>
                <c:pt idx="80">
                  <c:v>4428.8700000128574</c:v>
                </c:pt>
                <c:pt idx="81">
                  <c:v>5699.0750000285707</c:v>
                </c:pt>
                <c:pt idx="82">
                  <c:v>4475.4643367671424</c:v>
                </c:pt>
                <c:pt idx="83">
                  <c:v>4139.0005612514278</c:v>
                </c:pt>
                <c:pt idx="84">
                  <c:v>3558.7591326699994</c:v>
                </c:pt>
                <c:pt idx="85">
                  <c:v>3486.8909183771425</c:v>
                </c:pt>
                <c:pt idx="86">
                  <c:v>4023.8846938771426</c:v>
                </c:pt>
                <c:pt idx="87">
                  <c:v>3671.9847959214285</c:v>
                </c:pt>
                <c:pt idx="88">
                  <c:v>2272.4752550957141</c:v>
                </c:pt>
                <c:pt idx="89">
                  <c:v>2676.4202550942855</c:v>
                </c:pt>
                <c:pt idx="90">
                  <c:v>2999.5560714228568</c:v>
                </c:pt>
                <c:pt idx="91">
                  <c:v>3417.3412244799997</c:v>
                </c:pt>
                <c:pt idx="92">
                  <c:v>3329.7202550942857</c:v>
                </c:pt>
                <c:pt idx="93">
                  <c:v>2489.3639285671429</c:v>
                </c:pt>
                <c:pt idx="94">
                  <c:v>2371.1332142814285</c:v>
                </c:pt>
                <c:pt idx="95">
                  <c:v>3380.0147959199999</c:v>
                </c:pt>
                <c:pt idx="96">
                  <c:v>3338.0192347000007</c:v>
                </c:pt>
                <c:pt idx="97">
                  <c:v>3738.4897449028572</c:v>
                </c:pt>
                <c:pt idx="98">
                  <c:v>3304.4913775542855</c:v>
                </c:pt>
                <c:pt idx="99">
                  <c:v>3840.5201530557138</c:v>
                </c:pt>
                <c:pt idx="100">
                  <c:v>3859.8179591828566</c:v>
                </c:pt>
                <c:pt idx="101">
                  <c:v>4107.6564285671429</c:v>
                </c:pt>
                <c:pt idx="102">
                  <c:v>3588.4740306042854</c:v>
                </c:pt>
                <c:pt idx="103">
                  <c:v>3369.6656122414288</c:v>
                </c:pt>
                <c:pt idx="104">
                  <c:v>2740.9771938728577</c:v>
                </c:pt>
                <c:pt idx="105">
                  <c:v>2723.1550000028578</c:v>
                </c:pt>
                <c:pt idx="106">
                  <c:v>2308.594897967143</c:v>
                </c:pt>
                <c:pt idx="107">
                  <c:v>2427.0605102071427</c:v>
                </c:pt>
                <c:pt idx="108">
                  <c:v>2765.1951530600004</c:v>
                </c:pt>
                <c:pt idx="109">
                  <c:v>2886.0192857185716</c:v>
                </c:pt>
                <c:pt idx="110">
                  <c:v>2708.7611734671423</c:v>
                </c:pt>
                <c:pt idx="111">
                  <c:v>2544.1345918342854</c:v>
                </c:pt>
                <c:pt idx="112">
                  <c:v>2331.8612755057143</c:v>
                </c:pt>
                <c:pt idx="113">
                  <c:v>2843.483571422857</c:v>
                </c:pt>
                <c:pt idx="114">
                  <c:v>3015.071734695714</c:v>
                </c:pt>
                <c:pt idx="115">
                  <c:v>2546.7747449085718</c:v>
                </c:pt>
                <c:pt idx="116">
                  <c:v>2679.788316328571</c:v>
                </c:pt>
                <c:pt idx="117">
                  <c:v>2753.6135204057141</c:v>
                </c:pt>
                <c:pt idx="118">
                  <c:v>3400.9466836757138</c:v>
                </c:pt>
                <c:pt idx="119">
                  <c:v>3324.2092857171424</c:v>
                </c:pt>
                <c:pt idx="120">
                  <c:v>2574.9315816400003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9-4924-8EA9-D2BB5F43F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NWP!$CL$4</c:f>
              <c:strCache>
                <c:ptCount val="1"/>
                <c:pt idx="0">
                  <c:v>Average NWP (Premium - Annual)</c:v>
                </c:pt>
              </c:strCache>
            </c:strRef>
          </c:tx>
          <c:spPr>
            <a:ln w="28575" cap="rnd">
              <a:solidFill>
                <a:srgbClr val="FF9F9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NWP!$CL$5:$CL$125</c:f>
              <c:numCache>
                <c:formatCode>#,##0</c:formatCode>
                <c:ptCount val="121"/>
                <c:pt idx="0">
                  <c:v>660.43154432821621</c:v>
                </c:pt>
                <c:pt idx="1">
                  <c:v>950.90851450882121</c:v>
                </c:pt>
                <c:pt idx="2">
                  <c:v>1315.6842572005764</c:v>
                </c:pt>
                <c:pt idx="3">
                  <c:v>388.77836047242369</c:v>
                </c:pt>
                <c:pt idx="4">
                  <c:v>956.99440244623645</c:v>
                </c:pt>
                <c:pt idx="5">
                  <c:v>580.72361286848968</c:v>
                </c:pt>
                <c:pt idx="6">
                  <c:v>2284.4088328590137</c:v>
                </c:pt>
                <c:pt idx="7">
                  <c:v>1375.9519251454999</c:v>
                </c:pt>
                <c:pt idx="8">
                  <c:v>879.32148088520648</c:v>
                </c:pt>
                <c:pt idx="9">
                  <c:v>841.80252255190101</c:v>
                </c:pt>
                <c:pt idx="10">
                  <c:v>1388.4973164788876</c:v>
                </c:pt>
                <c:pt idx="11">
                  <c:v>769.79778500632415</c:v>
                </c:pt>
                <c:pt idx="12">
                  <c:v>885.9096497059503</c:v>
                </c:pt>
                <c:pt idx="13">
                  <c:v>996.02980112291129</c:v>
                </c:pt>
                <c:pt idx="14">
                  <c:v>724.61068114049829</c:v>
                </c:pt>
                <c:pt idx="15">
                  <c:v>677.26057984938848</c:v>
                </c:pt>
                <c:pt idx="16">
                  <c:v>1064.3473594411923</c:v>
                </c:pt>
                <c:pt idx="17">
                  <c:v>753.98702738258271</c:v>
                </c:pt>
                <c:pt idx="18">
                  <c:v>730.24110697956075</c:v>
                </c:pt>
                <c:pt idx="19">
                  <c:v>983.34110901323243</c:v>
                </c:pt>
                <c:pt idx="20">
                  <c:v>778.48545589079254</c:v>
                </c:pt>
                <c:pt idx="21">
                  <c:v>2523.9712396134209</c:v>
                </c:pt>
                <c:pt idx="22">
                  <c:v>739.14994928729448</c:v>
                </c:pt>
                <c:pt idx="23">
                  <c:v>1512.5393899225951</c:v>
                </c:pt>
                <c:pt idx="24">
                  <c:v>835.09209017183798</c:v>
                </c:pt>
                <c:pt idx="25">
                  <c:v>949.91512621575316</c:v>
                </c:pt>
                <c:pt idx="26">
                  <c:v>987.03945574660145</c:v>
                </c:pt>
                <c:pt idx="27">
                  <c:v>1646.0474571154934</c:v>
                </c:pt>
                <c:pt idx="28">
                  <c:v>1178.0734317408496</c:v>
                </c:pt>
                <c:pt idx="29">
                  <c:v>664.69465265193151</c:v>
                </c:pt>
                <c:pt idx="30">
                  <c:v>995.16354687362184</c:v>
                </c:pt>
                <c:pt idx="31">
                  <c:v>827.2023793108599</c:v>
                </c:pt>
                <c:pt idx="32">
                  <c:v>558.25715020410018</c:v>
                </c:pt>
                <c:pt idx="33">
                  <c:v>907.50255835418943</c:v>
                </c:pt>
                <c:pt idx="34">
                  <c:v>679.14674743175419</c:v>
                </c:pt>
                <c:pt idx="35">
                  <c:v>670.94288717375514</c:v>
                </c:pt>
                <c:pt idx="36">
                  <c:v>882.84768933350699</c:v>
                </c:pt>
                <c:pt idx="37">
                  <c:v>1943.6129669675381</c:v>
                </c:pt>
                <c:pt idx="38">
                  <c:v>677.4581926827392</c:v>
                </c:pt>
                <c:pt idx="39">
                  <c:v>744.60250685569781</c:v>
                </c:pt>
                <c:pt idx="40">
                  <c:v>1231.3208030568089</c:v>
                </c:pt>
                <c:pt idx="41">
                  <c:v>610.60574959290921</c:v>
                </c:pt>
                <c:pt idx="42">
                  <c:v>1767.9970417632419</c:v>
                </c:pt>
                <c:pt idx="43">
                  <c:v>808.22803765068056</c:v>
                </c:pt>
                <c:pt idx="44">
                  <c:v>743.7872375180965</c:v>
                </c:pt>
                <c:pt idx="45">
                  <c:v>1078.8829866193989</c:v>
                </c:pt>
                <c:pt idx="46">
                  <c:v>725.53806119624903</c:v>
                </c:pt>
                <c:pt idx="47">
                  <c:v>668.44922486103155</c:v>
                </c:pt>
                <c:pt idx="48">
                  <c:v>2275.0908039780197</c:v>
                </c:pt>
                <c:pt idx="49">
                  <c:v>779.83588187798068</c:v>
                </c:pt>
                <c:pt idx="50">
                  <c:v>1601.2842229189209</c:v>
                </c:pt>
                <c:pt idx="51">
                  <c:v>948.43344778616938</c:v>
                </c:pt>
                <c:pt idx="52">
                  <c:v>969.90954832051534</c:v>
                </c:pt>
                <c:pt idx="53">
                  <c:v>1298.9130945629145</c:v>
                </c:pt>
                <c:pt idx="54">
                  <c:v>782.17855015048963</c:v>
                </c:pt>
                <c:pt idx="55">
                  <c:v>907.44515107196594</c:v>
                </c:pt>
                <c:pt idx="56">
                  <c:v>1719.8100225337967</c:v>
                </c:pt>
                <c:pt idx="57">
                  <c:v>826.35514740257281</c:v>
                </c:pt>
                <c:pt idx="58">
                  <c:v>1088.6021143713983</c:v>
                </c:pt>
                <c:pt idx="59">
                  <c:v>788.73713792193041</c:v>
                </c:pt>
                <c:pt idx="60">
                  <c:v>1003.5930521283354</c:v>
                </c:pt>
                <c:pt idx="61">
                  <c:v>789.40946204531167</c:v>
                </c:pt>
                <c:pt idx="62">
                  <c:v>0</c:v>
                </c:pt>
                <c:pt idx="63">
                  <c:v>1287.4034183316921</c:v>
                </c:pt>
                <c:pt idx="64">
                  <c:v>1138.7000833445411</c:v>
                </c:pt>
                <c:pt idx="65">
                  <c:v>645.78677882841248</c:v>
                </c:pt>
                <c:pt idx="66">
                  <c:v>451.46916371268856</c:v>
                </c:pt>
                <c:pt idx="67">
                  <c:v>1512.2951314452941</c:v>
                </c:pt>
                <c:pt idx="68">
                  <c:v>470.88652863555257</c:v>
                </c:pt>
                <c:pt idx="69">
                  <c:v>945.83525802212012</c:v>
                </c:pt>
                <c:pt idx="70">
                  <c:v>1116.6467167677433</c:v>
                </c:pt>
                <c:pt idx="71">
                  <c:v>1019.5036069791346</c:v>
                </c:pt>
                <c:pt idx="72">
                  <c:v>793.92370484116975</c:v>
                </c:pt>
                <c:pt idx="73">
                  <c:v>1321.764964291893</c:v>
                </c:pt>
                <c:pt idx="74">
                  <c:v>1584.7922536419014</c:v>
                </c:pt>
                <c:pt idx="75">
                  <c:v>1030.3457937280675</c:v>
                </c:pt>
                <c:pt idx="76">
                  <c:v>2851.0181514560159</c:v>
                </c:pt>
                <c:pt idx="77">
                  <c:v>1268.0767542957396</c:v>
                </c:pt>
                <c:pt idx="78">
                  <c:v>743.86423419288838</c:v>
                </c:pt>
                <c:pt idx="79">
                  <c:v>1511.2514864399384</c:v>
                </c:pt>
                <c:pt idx="80">
                  <c:v>1336.5495175501865</c:v>
                </c:pt>
                <c:pt idx="81">
                  <c:v>2100.1308545476063</c:v>
                </c:pt>
                <c:pt idx="82">
                  <c:v>857.32616019657075</c:v>
                </c:pt>
                <c:pt idx="83">
                  <c:v>489.30126568944229</c:v>
                </c:pt>
                <c:pt idx="84">
                  <c:v>755.84509416980279</c:v>
                </c:pt>
                <c:pt idx="85">
                  <c:v>823.66578523043961</c:v>
                </c:pt>
                <c:pt idx="86">
                  <c:v>1697.9465511628312</c:v>
                </c:pt>
                <c:pt idx="87">
                  <c:v>769.79098064925029</c:v>
                </c:pt>
                <c:pt idx="88">
                  <c:v>677.17384221202826</c:v>
                </c:pt>
                <c:pt idx="89">
                  <c:v>910.00709867642843</c:v>
                </c:pt>
                <c:pt idx="90">
                  <c:v>1378.7330651205707</c:v>
                </c:pt>
                <c:pt idx="91">
                  <c:v>1040.0131367390657</c:v>
                </c:pt>
                <c:pt idx="92">
                  <c:v>927.98277568309118</c:v>
                </c:pt>
                <c:pt idx="93">
                  <c:v>893.13122053631514</c:v>
                </c:pt>
                <c:pt idx="94">
                  <c:v>709.69329373888206</c:v>
                </c:pt>
                <c:pt idx="95">
                  <c:v>7758.7464823651444</c:v>
                </c:pt>
                <c:pt idx="96">
                  <c:v>2127.6294789518511</c:v>
                </c:pt>
                <c:pt idx="97">
                  <c:v>1113.6922115098712</c:v>
                </c:pt>
                <c:pt idx="98">
                  <c:v>2153.7309898900075</c:v>
                </c:pt>
                <c:pt idx="99">
                  <c:v>1872.8250751518456</c:v>
                </c:pt>
                <c:pt idx="100">
                  <c:v>1028.586975078885</c:v>
                </c:pt>
                <c:pt idx="101">
                  <c:v>816.44290126410874</c:v>
                </c:pt>
                <c:pt idx="102">
                  <c:v>822.89708396827223</c:v>
                </c:pt>
                <c:pt idx="103">
                  <c:v>906.46405840220348</c:v>
                </c:pt>
                <c:pt idx="104">
                  <c:v>577.77598359944295</c:v>
                </c:pt>
                <c:pt idx="105">
                  <c:v>676.2109661019814</c:v>
                </c:pt>
                <c:pt idx="106">
                  <c:v>902.86073387698184</c:v>
                </c:pt>
                <c:pt idx="107">
                  <c:v>620.04148186226996</c:v>
                </c:pt>
                <c:pt idx="108">
                  <c:v>1607.5912643275844</c:v>
                </c:pt>
                <c:pt idx="109">
                  <c:v>1240.6444723601815</c:v>
                </c:pt>
                <c:pt idx="110">
                  <c:v>491.72552654326762</c:v>
                </c:pt>
                <c:pt idx="111">
                  <c:v>0</c:v>
                </c:pt>
                <c:pt idx="112">
                  <c:v>538.63750488671326</c:v>
                </c:pt>
                <c:pt idx="113">
                  <c:v>1049.9628605430642</c:v>
                </c:pt>
                <c:pt idx="114">
                  <c:v>1532.2706804171769</c:v>
                </c:pt>
                <c:pt idx="115">
                  <c:v>767.84457661049885</c:v>
                </c:pt>
                <c:pt idx="116">
                  <c:v>1965.4102808838716</c:v>
                </c:pt>
                <c:pt idx="117">
                  <c:v>996.68636180929445</c:v>
                </c:pt>
                <c:pt idx="118">
                  <c:v>1514.5936191478133</c:v>
                </c:pt>
                <c:pt idx="119">
                  <c:v>0</c:v>
                </c:pt>
                <c:pt idx="120">
                  <c:v>520.21202412300238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39-4924-8EA9-D2BB5F43F04F}"/>
            </c:ext>
          </c:extLst>
        </c:ser>
        <c:ser>
          <c:idx val="3"/>
          <c:order val="3"/>
          <c:tx>
            <c:strRef>
              <c:f>NWP!$CM$4</c:f>
              <c:strCache>
                <c:ptCount val="1"/>
                <c:pt idx="0">
                  <c:v>Average NWP - 7 Day Average (Premium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NWP!$CM$5:$CM$125</c:f>
              <c:numCache>
                <c:formatCode>#,##0</c:formatCode>
                <c:ptCount val="121"/>
                <c:pt idx="6">
                  <c:v>1019.7042178119682</c:v>
                </c:pt>
                <c:pt idx="7">
                  <c:v>1121.9214150715802</c:v>
                </c:pt>
                <c:pt idx="8">
                  <c:v>1111.6946959824925</c:v>
                </c:pt>
                <c:pt idx="9">
                  <c:v>1043.997305318396</c:v>
                </c:pt>
                <c:pt idx="10">
                  <c:v>1186.814299033605</c:v>
                </c:pt>
                <c:pt idx="11">
                  <c:v>1160.0719251136175</c:v>
                </c:pt>
                <c:pt idx="12">
                  <c:v>1203.669930376112</c:v>
                </c:pt>
                <c:pt idx="13">
                  <c:v>1019.6157829852401</c:v>
                </c:pt>
                <c:pt idx="14">
                  <c:v>926.56703384166838</c:v>
                </c:pt>
                <c:pt idx="15">
                  <c:v>897.70119083655152</c:v>
                </c:pt>
                <c:pt idx="16">
                  <c:v>929.49331039216463</c:v>
                </c:pt>
                <c:pt idx="17">
                  <c:v>838.84898337840684</c:v>
                </c:pt>
                <c:pt idx="18">
                  <c:v>833.19802937458348</c:v>
                </c:pt>
                <c:pt idx="19">
                  <c:v>847.11680927562372</c:v>
                </c:pt>
                <c:pt idx="20">
                  <c:v>816.03904567103541</c:v>
                </c:pt>
                <c:pt idx="21">
                  <c:v>1073.09055402431</c:v>
                </c:pt>
                <c:pt idx="22">
                  <c:v>1081.9318925154396</c:v>
                </c:pt>
                <c:pt idx="23">
                  <c:v>1145.9593254413542</c:v>
                </c:pt>
                <c:pt idx="24">
                  <c:v>1157.5457629826763</c:v>
                </c:pt>
                <c:pt idx="25">
                  <c:v>1188.9277657307041</c:v>
                </c:pt>
                <c:pt idx="26">
                  <c:v>1189.4561009783281</c:v>
                </c:pt>
                <c:pt idx="27">
                  <c:v>1313.3935297247137</c:v>
                </c:pt>
                <c:pt idx="28">
                  <c:v>1121.1224143143465</c:v>
                </c:pt>
                <c:pt idx="29">
                  <c:v>1110.4859433664374</c:v>
                </c:pt>
                <c:pt idx="30">
                  <c:v>1036.5751086451558</c:v>
                </c:pt>
                <c:pt idx="31">
                  <c:v>1035.4480070935874</c:v>
                </c:pt>
                <c:pt idx="32">
                  <c:v>979.49686766335128</c:v>
                </c:pt>
                <c:pt idx="33">
                  <c:v>968.13445375014942</c:v>
                </c:pt>
                <c:pt idx="34">
                  <c:v>830.0057809381866</c:v>
                </c:pt>
                <c:pt idx="35">
                  <c:v>757.55856028574465</c:v>
                </c:pt>
                <c:pt idx="36">
                  <c:v>788.72327981168405</c:v>
                </c:pt>
                <c:pt idx="37">
                  <c:v>924.21605411081487</c:v>
                </c:pt>
                <c:pt idx="38">
                  <c:v>902.82402744965475</c:v>
                </c:pt>
                <c:pt idx="39">
                  <c:v>929.44479268559735</c:v>
                </c:pt>
                <c:pt idx="40">
                  <c:v>975.70454192882869</c:v>
                </c:pt>
                <c:pt idx="41">
                  <c:v>965.91297080899369</c:v>
                </c:pt>
                <c:pt idx="42">
                  <c:v>1122.6349928932061</c:v>
                </c:pt>
                <c:pt idx="43">
                  <c:v>1111.9750426528021</c:v>
                </c:pt>
                <c:pt idx="44">
                  <c:v>940.57136701716786</c:v>
                </c:pt>
                <c:pt idx="45">
                  <c:v>997.91776615097638</c:v>
                </c:pt>
                <c:pt idx="46">
                  <c:v>995.19427391391218</c:v>
                </c:pt>
                <c:pt idx="47">
                  <c:v>914.78404845737248</c:v>
                </c:pt>
                <c:pt idx="48">
                  <c:v>1152.5676276552454</c:v>
                </c:pt>
                <c:pt idx="49">
                  <c:v>1011.4017476716366</c:v>
                </c:pt>
                <c:pt idx="50">
                  <c:v>1124.6954884242425</c:v>
                </c:pt>
                <c:pt idx="51">
                  <c:v>1153.9306613196816</c:v>
                </c:pt>
                <c:pt idx="52">
                  <c:v>1138.3630272769838</c:v>
                </c:pt>
                <c:pt idx="53">
                  <c:v>1220.2737463293647</c:v>
                </c:pt>
                <c:pt idx="54">
                  <c:v>1236.5207927992872</c:v>
                </c:pt>
                <c:pt idx="55">
                  <c:v>1041.1428423841367</c:v>
                </c:pt>
                <c:pt idx="56">
                  <c:v>1175.4248624778247</c:v>
                </c:pt>
                <c:pt idx="57">
                  <c:v>1064.720708832632</c:v>
                </c:pt>
                <c:pt idx="58">
                  <c:v>1084.7448040590932</c:v>
                </c:pt>
                <c:pt idx="59">
                  <c:v>1058.8630311450097</c:v>
                </c:pt>
                <c:pt idx="60">
                  <c:v>1016.6744536543555</c:v>
                </c:pt>
                <c:pt idx="61">
                  <c:v>1017.7074410679015</c:v>
                </c:pt>
                <c:pt idx="62">
                  <c:v>888.07241948619219</c:v>
                </c:pt>
                <c:pt idx="63">
                  <c:v>826.30004745732003</c:v>
                </c:pt>
                <c:pt idx="64">
                  <c:v>870.92075259188698</c:v>
                </c:pt>
                <c:pt idx="65">
                  <c:v>807.66141894288899</c:v>
                </c:pt>
                <c:pt idx="66">
                  <c:v>759.48027977014033</c:v>
                </c:pt>
                <c:pt idx="67">
                  <c:v>832.1520053868486</c:v>
                </c:pt>
                <c:pt idx="68">
                  <c:v>786.64872918545439</c:v>
                </c:pt>
                <c:pt idx="69">
                  <c:v>921.76805176004291</c:v>
                </c:pt>
                <c:pt idx="70">
                  <c:v>897.37423725090753</c:v>
                </c:pt>
                <c:pt idx="71">
                  <c:v>880.34616919870655</c:v>
                </c:pt>
                <c:pt idx="72">
                  <c:v>901.50858720052918</c:v>
                </c:pt>
                <c:pt idx="73">
                  <c:v>1025.836558711844</c:v>
                </c:pt>
                <c:pt idx="74">
                  <c:v>1036.1932904542166</c:v>
                </c:pt>
                <c:pt idx="75">
                  <c:v>1116.1160426102899</c:v>
                </c:pt>
                <c:pt idx="76">
                  <c:v>1388.2850273865606</c:v>
                </c:pt>
                <c:pt idx="77">
                  <c:v>1409.9178898905604</c:v>
                </c:pt>
                <c:pt idx="78">
                  <c:v>1370.5408366353822</c:v>
                </c:pt>
                <c:pt idx="79">
                  <c:v>1473.0162340066347</c:v>
                </c:pt>
                <c:pt idx="80">
                  <c:v>1475.1283130435343</c:v>
                </c:pt>
                <c:pt idx="81">
                  <c:v>1548.7481131729203</c:v>
                </c:pt>
                <c:pt idx="82">
                  <c:v>1524.031022668421</c:v>
                </c:pt>
                <c:pt idx="83">
                  <c:v>1186.6428961303388</c:v>
                </c:pt>
                <c:pt idx="84">
                  <c:v>1113.4669446837765</c:v>
                </c:pt>
                <c:pt idx="85">
                  <c:v>1124.8671662605695</c:v>
                </c:pt>
                <c:pt idx="86">
                  <c:v>1151.5378897924115</c:v>
                </c:pt>
                <c:pt idx="87">
                  <c:v>1070.572384520849</c:v>
                </c:pt>
                <c:pt idx="88">
                  <c:v>867.29281133005225</c:v>
                </c:pt>
                <c:pt idx="89">
                  <c:v>874.81865968431759</c:v>
                </c:pt>
                <c:pt idx="90">
                  <c:v>1001.8803453173358</c:v>
                </c:pt>
                <c:pt idx="91">
                  <c:v>1042.4757799700876</c:v>
                </c:pt>
                <c:pt idx="92">
                  <c:v>1057.3782071776093</c:v>
                </c:pt>
                <c:pt idx="93">
                  <c:v>942.40458851667847</c:v>
                </c:pt>
                <c:pt idx="94">
                  <c:v>933.81920467234011</c:v>
                </c:pt>
                <c:pt idx="95">
                  <c:v>1945.4724389799283</c:v>
                </c:pt>
                <c:pt idx="96">
                  <c:v>2119.4184933049883</c:v>
                </c:pt>
                <c:pt idx="97">
                  <c:v>2081.5555142177459</c:v>
                </c:pt>
                <c:pt idx="98">
                  <c:v>2240.6580646678804</c:v>
                </c:pt>
                <c:pt idx="99">
                  <c:v>2375.6355360205594</c:v>
                </c:pt>
                <c:pt idx="100">
                  <c:v>2394.98635809807</c:v>
                </c:pt>
                <c:pt idx="101">
                  <c:v>2410.2363020302446</c:v>
                </c:pt>
                <c:pt idx="102">
                  <c:v>1419.4006736878343</c:v>
                </c:pt>
                <c:pt idx="103">
                  <c:v>1244.9484707521704</c:v>
                </c:pt>
                <c:pt idx="104">
                  <c:v>1168.3890096221094</c:v>
                </c:pt>
                <c:pt idx="105">
                  <c:v>957.31472050953414</c:v>
                </c:pt>
                <c:pt idx="106">
                  <c:v>818.74838604169656</c:v>
                </c:pt>
                <c:pt idx="107">
                  <c:v>760.38474415360872</c:v>
                </c:pt>
                <c:pt idx="108">
                  <c:v>873.4059388769623</c:v>
                </c:pt>
                <c:pt idx="109">
                  <c:v>933.08413721866361</c:v>
                </c:pt>
                <c:pt idx="110">
                  <c:v>873.83577552452994</c:v>
                </c:pt>
                <c:pt idx="111">
                  <c:v>791.2963492960381</c:v>
                </c:pt>
                <c:pt idx="112">
                  <c:v>771.64299769385696</c:v>
                </c:pt>
                <c:pt idx="113">
                  <c:v>792.657587217583</c:v>
                </c:pt>
                <c:pt idx="114">
                  <c:v>922.97604415399826</c:v>
                </c:pt>
                <c:pt idx="115">
                  <c:v>803.01223162298606</c:v>
                </c:pt>
                <c:pt idx="116">
                  <c:v>906.55020426922749</c:v>
                </c:pt>
                <c:pt idx="117">
                  <c:v>978.68746645008844</c:v>
                </c:pt>
                <c:pt idx="118">
                  <c:v>1195.0579834712046</c:v>
                </c:pt>
                <c:pt idx="119">
                  <c:v>1118.1097684873885</c:v>
                </c:pt>
                <c:pt idx="120">
                  <c:v>1042.4310775702368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39-4924-8EA9-D2BB5F43F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  <c:max val="2000"/>
          <c:min val="9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Products:</a:t>
            </a:r>
            <a:r>
              <a:rPr lang="en-GB" baseline="0"/>
              <a:t> Premium Proportion of Total Boom Business - 7 Day Average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NWP!$BD$4</c:f>
              <c:strCache>
                <c:ptCount val="1"/>
                <c:pt idx="0">
                  <c:v>Boom Standard - 7 Day Avg</c:v>
                </c:pt>
              </c:strCache>
            </c:strRef>
          </c:tx>
          <c:spPr>
            <a:ln w="28575">
              <a:solidFill>
                <a:srgbClr val="0C095C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NWP!$BD$5:$BD$125</c:f>
              <c:numCache>
                <c:formatCode>0%</c:formatCode>
                <c:ptCount val="121"/>
                <c:pt idx="6">
                  <c:v>0.6128371163356513</c:v>
                </c:pt>
                <c:pt idx="7">
                  <c:v>0.58442949472102612</c:v>
                </c:pt>
                <c:pt idx="8">
                  <c:v>0.59840220391858223</c:v>
                </c:pt>
                <c:pt idx="9">
                  <c:v>0.60483411875027782</c:v>
                </c:pt>
                <c:pt idx="10">
                  <c:v>0.59289105197890601</c:v>
                </c:pt>
                <c:pt idx="11">
                  <c:v>0.54698015888417306</c:v>
                </c:pt>
                <c:pt idx="12">
                  <c:v>0.54104668951341262</c:v>
                </c:pt>
                <c:pt idx="13">
                  <c:v>0.54677566906088149</c:v>
                </c:pt>
                <c:pt idx="14">
                  <c:v>0.58756938833535099</c:v>
                </c:pt>
                <c:pt idx="15">
                  <c:v>0.55248949730704788</c:v>
                </c:pt>
                <c:pt idx="16">
                  <c:v>0.5185540639138273</c:v>
                </c:pt>
                <c:pt idx="17">
                  <c:v>0.52083582299996578</c:v>
                </c:pt>
                <c:pt idx="18">
                  <c:v>0.54464238414076893</c:v>
                </c:pt>
                <c:pt idx="19">
                  <c:v>0.51351122674292138</c:v>
                </c:pt>
                <c:pt idx="20">
                  <c:v>0.49033007024615094</c:v>
                </c:pt>
                <c:pt idx="21">
                  <c:v>0.46882148032321813</c:v>
                </c:pt>
                <c:pt idx="22">
                  <c:v>0.49627192024491723</c:v>
                </c:pt>
                <c:pt idx="23">
                  <c:v>0.50634113418639581</c:v>
                </c:pt>
                <c:pt idx="24">
                  <c:v>0.52803135908819976</c:v>
                </c:pt>
                <c:pt idx="25">
                  <c:v>0.49774349909085719</c:v>
                </c:pt>
                <c:pt idx="26">
                  <c:v>0.50089311200105391</c:v>
                </c:pt>
                <c:pt idx="27">
                  <c:v>0.49749880817193187</c:v>
                </c:pt>
                <c:pt idx="28">
                  <c:v>0.4909159287339197</c:v>
                </c:pt>
                <c:pt idx="29">
                  <c:v>0.46396091310038684</c:v>
                </c:pt>
                <c:pt idx="30">
                  <c:v>0.46816213141999696</c:v>
                </c:pt>
                <c:pt idx="31">
                  <c:v>0.46511622804491204</c:v>
                </c:pt>
                <c:pt idx="32">
                  <c:v>0.50226114285034884</c:v>
                </c:pt>
                <c:pt idx="33">
                  <c:v>0.5094290015198617</c:v>
                </c:pt>
                <c:pt idx="34">
                  <c:v>0.52011186662622189</c:v>
                </c:pt>
                <c:pt idx="35">
                  <c:v>0.49330327625927939</c:v>
                </c:pt>
                <c:pt idx="36">
                  <c:v>0.50974653705896134</c:v>
                </c:pt>
                <c:pt idx="37">
                  <c:v>0.51601159762858706</c:v>
                </c:pt>
                <c:pt idx="38">
                  <c:v>0.49039210437515501</c:v>
                </c:pt>
                <c:pt idx="39">
                  <c:v>0.47681760304141857</c:v>
                </c:pt>
                <c:pt idx="40">
                  <c:v>0.44616985401532233</c:v>
                </c:pt>
                <c:pt idx="41">
                  <c:v>0.43112199965607001</c:v>
                </c:pt>
                <c:pt idx="42">
                  <c:v>0.44166793986359559</c:v>
                </c:pt>
                <c:pt idx="43">
                  <c:v>0.41657947289400327</c:v>
                </c:pt>
                <c:pt idx="44">
                  <c:v>0.41030421249807947</c:v>
                </c:pt>
                <c:pt idx="45">
                  <c:v>0.42161059124330702</c:v>
                </c:pt>
                <c:pt idx="46">
                  <c:v>0.39033767949355347</c:v>
                </c:pt>
                <c:pt idx="47">
                  <c:v>0.41833876515272067</c:v>
                </c:pt>
                <c:pt idx="48">
                  <c:v>0.43605973042592339</c:v>
                </c:pt>
                <c:pt idx="49">
                  <c:v>0.46138073130053253</c:v>
                </c:pt>
                <c:pt idx="50">
                  <c:v>0.49653587577858582</c:v>
                </c:pt>
                <c:pt idx="51">
                  <c:v>0.51465195445158207</c:v>
                </c:pt>
                <c:pt idx="52">
                  <c:v>0.49478701762047234</c:v>
                </c:pt>
                <c:pt idx="53">
                  <c:v>0.50619221455052021</c:v>
                </c:pt>
                <c:pt idx="54">
                  <c:v>0.53993314228041911</c:v>
                </c:pt>
                <c:pt idx="55">
                  <c:v>0.55118160568427821</c:v>
                </c:pt>
                <c:pt idx="56">
                  <c:v>0.53372628043232495</c:v>
                </c:pt>
                <c:pt idx="57">
                  <c:v>0.49252312100233869</c:v>
                </c:pt>
                <c:pt idx="58">
                  <c:v>0.46086567501325565</c:v>
                </c:pt>
                <c:pt idx="59">
                  <c:v>0.47602339438292646</c:v>
                </c:pt>
                <c:pt idx="60">
                  <c:v>0.45424339166283989</c:v>
                </c:pt>
                <c:pt idx="61">
                  <c:v>0.41609875517162226</c:v>
                </c:pt>
                <c:pt idx="62">
                  <c:v>0.42117669984192657</c:v>
                </c:pt>
                <c:pt idx="63">
                  <c:v>0.43369501810194766</c:v>
                </c:pt>
                <c:pt idx="64">
                  <c:v>0.45950636108055948</c:v>
                </c:pt>
                <c:pt idx="65">
                  <c:v>0.49621793417147464</c:v>
                </c:pt>
                <c:pt idx="66">
                  <c:v>0.5312444354806457</c:v>
                </c:pt>
                <c:pt idx="67">
                  <c:v>0.5340884936918181</c:v>
                </c:pt>
                <c:pt idx="68">
                  <c:v>0.59240256064914054</c:v>
                </c:pt>
                <c:pt idx="69">
                  <c:v>0.55817775018107763</c:v>
                </c:pt>
                <c:pt idx="70">
                  <c:v>0.5331392823965877</c:v>
                </c:pt>
                <c:pt idx="71">
                  <c:v>0.52531484339947321</c:v>
                </c:pt>
                <c:pt idx="72">
                  <c:v>0.49351046995897968</c:v>
                </c:pt>
                <c:pt idx="73">
                  <c:v>0.46491621828490309</c:v>
                </c:pt>
                <c:pt idx="74">
                  <c:v>0.51246749207225495</c:v>
                </c:pt>
                <c:pt idx="75">
                  <c:v>0.47664377538062835</c:v>
                </c:pt>
                <c:pt idx="76">
                  <c:v>0.48559847449370647</c:v>
                </c:pt>
                <c:pt idx="77">
                  <c:v>0.51819763453200229</c:v>
                </c:pt>
                <c:pt idx="78">
                  <c:v>0.55244092357053842</c:v>
                </c:pt>
                <c:pt idx="79">
                  <c:v>0.58132508908540059</c:v>
                </c:pt>
                <c:pt idx="80">
                  <c:v>0.59563398740050111</c:v>
                </c:pt>
                <c:pt idx="81">
                  <c:v>0.56870252216610495</c:v>
                </c:pt>
                <c:pt idx="82">
                  <c:v>0.5311802765987016</c:v>
                </c:pt>
                <c:pt idx="83">
                  <c:v>0.53399952802264061</c:v>
                </c:pt>
                <c:pt idx="84">
                  <c:v>0.54468073070258516</c:v>
                </c:pt>
                <c:pt idx="85">
                  <c:v>0.52523493746819638</c:v>
                </c:pt>
                <c:pt idx="86">
                  <c:v>0.51248590057542931</c:v>
                </c:pt>
                <c:pt idx="87">
                  <c:v>0.49224779193212564</c:v>
                </c:pt>
                <c:pt idx="88">
                  <c:v>0.49993462112098302</c:v>
                </c:pt>
                <c:pt idx="89">
                  <c:v>0.5321952241350677</c:v>
                </c:pt>
                <c:pt idx="90">
                  <c:v>0.51915447013855032</c:v>
                </c:pt>
                <c:pt idx="91">
                  <c:v>0.48824740476645978</c:v>
                </c:pt>
                <c:pt idx="92">
                  <c:v>0.47345058272640356</c:v>
                </c:pt>
                <c:pt idx="93">
                  <c:v>0.51827018311043793</c:v>
                </c:pt>
                <c:pt idx="94">
                  <c:v>0.53802333544174386</c:v>
                </c:pt>
                <c:pt idx="95">
                  <c:v>0.51732476333426347</c:v>
                </c:pt>
                <c:pt idx="96">
                  <c:v>0.52410988933650249</c:v>
                </c:pt>
                <c:pt idx="97">
                  <c:v>0.48167019160183322</c:v>
                </c:pt>
                <c:pt idx="98">
                  <c:v>0.51029466467339868</c:v>
                </c:pt>
                <c:pt idx="99">
                  <c:v>0.50462511410895983</c:v>
                </c:pt>
                <c:pt idx="100">
                  <c:v>0.4690641780689338</c:v>
                </c:pt>
                <c:pt idx="101">
                  <c:v>0.43311674982779419</c:v>
                </c:pt>
                <c:pt idx="102">
                  <c:v>0.43138077586482976</c:v>
                </c:pt>
                <c:pt idx="103">
                  <c:v>0.40999510571241871</c:v>
                </c:pt>
                <c:pt idx="104">
                  <c:v>0.47009400580908139</c:v>
                </c:pt>
                <c:pt idx="105">
                  <c:v>0.46115965656238583</c:v>
                </c:pt>
                <c:pt idx="106">
                  <c:v>0.48310105573975326</c:v>
                </c:pt>
                <c:pt idx="107">
                  <c:v>0.44966210019831437</c:v>
                </c:pt>
                <c:pt idx="108">
                  <c:v>0.46100905119801577</c:v>
                </c:pt>
                <c:pt idx="109">
                  <c:v>0.44481760497685041</c:v>
                </c:pt>
                <c:pt idx="110">
                  <c:v>0.47481444770157577</c:v>
                </c:pt>
                <c:pt idx="111">
                  <c:v>0.48825965501193769</c:v>
                </c:pt>
                <c:pt idx="112">
                  <c:v>0.51277208290043064</c:v>
                </c:pt>
                <c:pt idx="113">
                  <c:v>0.50454523222941439</c:v>
                </c:pt>
                <c:pt idx="114">
                  <c:v>0.50293399622617685</c:v>
                </c:pt>
                <c:pt idx="115">
                  <c:v>0.52814094163823277</c:v>
                </c:pt>
                <c:pt idx="116">
                  <c:v>0.57180587806482219</c:v>
                </c:pt>
                <c:pt idx="117">
                  <c:v>0.55023038156184134</c:v>
                </c:pt>
                <c:pt idx="118">
                  <c:v>0.53133422560828503</c:v>
                </c:pt>
                <c:pt idx="119">
                  <c:v>0.52709090221221777</c:v>
                </c:pt>
                <c:pt idx="120">
                  <c:v>0.5241389494766544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7-4484-8332-7F8FA31CD231}"/>
            </c:ext>
          </c:extLst>
        </c:ser>
        <c:ser>
          <c:idx val="1"/>
          <c:order val="1"/>
          <c:tx>
            <c:strRef>
              <c:f>NWP!$BE$4</c:f>
              <c:strCache>
                <c:ptCount val="1"/>
                <c:pt idx="0">
                  <c:v>Boom Plus - 7 Day Avg</c:v>
                </c:pt>
              </c:strCache>
            </c:strRef>
          </c:tx>
          <c:spPr>
            <a:ln w="28575">
              <a:solidFill>
                <a:srgbClr val="9F0061"/>
              </a:solidFill>
            </a:ln>
          </c:spPr>
          <c:marker>
            <c:symbol val="none"/>
          </c:marker>
          <c:val>
            <c:numRef>
              <c:f>NWP!$BE$5:$BE$125</c:f>
              <c:numCache>
                <c:formatCode>0%</c:formatCode>
                <c:ptCount val="121"/>
                <c:pt idx="6">
                  <c:v>7.3721511951012356E-2</c:v>
                </c:pt>
                <c:pt idx="7">
                  <c:v>8.732508466125273E-2</c:v>
                </c:pt>
                <c:pt idx="8">
                  <c:v>7.2326589660708832E-2</c:v>
                </c:pt>
                <c:pt idx="9">
                  <c:v>6.8298717883216925E-2</c:v>
                </c:pt>
                <c:pt idx="10">
                  <c:v>6.392593236719693E-2</c:v>
                </c:pt>
                <c:pt idx="11">
                  <c:v>6.1483415492365391E-2</c:v>
                </c:pt>
                <c:pt idx="12">
                  <c:v>6.9521924409255573E-2</c:v>
                </c:pt>
                <c:pt idx="13">
                  <c:v>7.4991275407045963E-2</c:v>
                </c:pt>
                <c:pt idx="14">
                  <c:v>6.6889847708332756E-2</c:v>
                </c:pt>
                <c:pt idx="15">
                  <c:v>7.2543129698365322E-2</c:v>
                </c:pt>
                <c:pt idx="16">
                  <c:v>0.10360793170034165</c:v>
                </c:pt>
                <c:pt idx="17">
                  <c:v>0.1048916806246228</c:v>
                </c:pt>
                <c:pt idx="18">
                  <c:v>0.1008374676020648</c:v>
                </c:pt>
                <c:pt idx="19">
                  <c:v>8.7618838467330956E-2</c:v>
                </c:pt>
                <c:pt idx="20">
                  <c:v>0.11891628344243091</c:v>
                </c:pt>
                <c:pt idx="21">
                  <c:v>0.13048942123606658</c:v>
                </c:pt>
                <c:pt idx="22">
                  <c:v>0.12596217340589627</c:v>
                </c:pt>
                <c:pt idx="23">
                  <c:v>9.8067669396831217E-2</c:v>
                </c:pt>
                <c:pt idx="24">
                  <c:v>9.5503661528410944E-2</c:v>
                </c:pt>
                <c:pt idx="25">
                  <c:v>0.11773526539422652</c:v>
                </c:pt>
                <c:pt idx="26">
                  <c:v>0.13061212640418204</c:v>
                </c:pt>
                <c:pt idx="27">
                  <c:v>0.10421376325398683</c:v>
                </c:pt>
                <c:pt idx="28">
                  <c:v>0.11774844986613285</c:v>
                </c:pt>
                <c:pt idx="29">
                  <c:v>0.13562729217411384</c:v>
                </c:pt>
                <c:pt idx="30">
                  <c:v>0.13076927975387426</c:v>
                </c:pt>
                <c:pt idx="31">
                  <c:v>0.12380492018347557</c:v>
                </c:pt>
                <c:pt idx="32">
                  <c:v>0.10879654444153151</c:v>
                </c:pt>
                <c:pt idx="33">
                  <c:v>0.12437624451835491</c:v>
                </c:pt>
                <c:pt idx="34">
                  <c:v>0.12238977576734751</c:v>
                </c:pt>
                <c:pt idx="35">
                  <c:v>9.8417518294660944E-2</c:v>
                </c:pt>
                <c:pt idx="36">
                  <c:v>9.7072843415377016E-2</c:v>
                </c:pt>
                <c:pt idx="37">
                  <c:v>9.5732849184016588E-2</c:v>
                </c:pt>
                <c:pt idx="38">
                  <c:v>0.11910938139240106</c:v>
                </c:pt>
                <c:pt idx="39">
                  <c:v>0.12217925022078657</c:v>
                </c:pt>
                <c:pt idx="40">
                  <c:v>0.1114132614012185</c:v>
                </c:pt>
                <c:pt idx="41">
                  <c:v>0.11619619967739341</c:v>
                </c:pt>
                <c:pt idx="42">
                  <c:v>0.14642178870941722</c:v>
                </c:pt>
                <c:pt idx="43">
                  <c:v>0.14975362728913549</c:v>
                </c:pt>
                <c:pt idx="44">
                  <c:v>0.18537177910778521</c:v>
                </c:pt>
                <c:pt idx="45">
                  <c:v>0.17110615721957451</c:v>
                </c:pt>
                <c:pt idx="46">
                  <c:v>0.16567304635793173</c:v>
                </c:pt>
                <c:pt idx="47">
                  <c:v>0.18410791823545966</c:v>
                </c:pt>
                <c:pt idx="48">
                  <c:v>0.1810507783495123</c:v>
                </c:pt>
                <c:pt idx="49">
                  <c:v>0.14034505800160871</c:v>
                </c:pt>
                <c:pt idx="50">
                  <c:v>0.14312724625686971</c:v>
                </c:pt>
                <c:pt idx="51">
                  <c:v>0.1113624219293893</c:v>
                </c:pt>
                <c:pt idx="52">
                  <c:v>0.1266338063427539</c:v>
                </c:pt>
                <c:pt idx="53">
                  <c:v>0.13588239291341522</c:v>
                </c:pt>
                <c:pt idx="54">
                  <c:v>0.10650945681614556</c:v>
                </c:pt>
                <c:pt idx="55">
                  <c:v>9.849909079946631E-2</c:v>
                </c:pt>
                <c:pt idx="56">
                  <c:v>9.849909079946631E-2</c:v>
                </c:pt>
                <c:pt idx="57">
                  <c:v>7.6155686290177244E-2</c:v>
                </c:pt>
                <c:pt idx="58">
                  <c:v>7.2591869046647467E-2</c:v>
                </c:pt>
                <c:pt idx="59">
                  <c:v>7.0072706029491019E-2</c:v>
                </c:pt>
                <c:pt idx="60">
                  <c:v>8.0394261244272819E-2</c:v>
                </c:pt>
                <c:pt idx="61">
                  <c:v>9.5929102553412721E-2</c:v>
                </c:pt>
                <c:pt idx="62">
                  <c:v>9.9706046133261395E-2</c:v>
                </c:pt>
                <c:pt idx="63">
                  <c:v>0.11336542750581483</c:v>
                </c:pt>
                <c:pt idx="64">
                  <c:v>0.1179308906681282</c:v>
                </c:pt>
                <c:pt idx="65">
                  <c:v>0.11850363371326679</c:v>
                </c:pt>
                <c:pt idx="66">
                  <c:v>0.10452122759573182</c:v>
                </c:pt>
                <c:pt idx="67">
                  <c:v>0.1001565804314609</c:v>
                </c:pt>
                <c:pt idx="68">
                  <c:v>8.4295392642943293E-2</c:v>
                </c:pt>
                <c:pt idx="69">
                  <c:v>8.7892809298228708E-2</c:v>
                </c:pt>
                <c:pt idx="70">
                  <c:v>8.0169437663819926E-2</c:v>
                </c:pt>
                <c:pt idx="71">
                  <c:v>0.10500959305230688</c:v>
                </c:pt>
                <c:pt idx="72">
                  <c:v>0.12846136472274144</c:v>
                </c:pt>
                <c:pt idx="73">
                  <c:v>0.12419350933659813</c:v>
                </c:pt>
                <c:pt idx="74">
                  <c:v>0.11109061257557586</c:v>
                </c:pt>
                <c:pt idx="75">
                  <c:v>0.11522493056882713</c:v>
                </c:pt>
                <c:pt idx="76">
                  <c:v>0.11882017687244291</c:v>
                </c:pt>
                <c:pt idx="77">
                  <c:v>0.11511255511013332</c:v>
                </c:pt>
                <c:pt idx="78">
                  <c:v>8.4936486272428516E-2</c:v>
                </c:pt>
                <c:pt idx="79">
                  <c:v>6.1838521396541273E-2</c:v>
                </c:pt>
                <c:pt idx="80">
                  <c:v>6.9917074157782727E-2</c:v>
                </c:pt>
                <c:pt idx="81">
                  <c:v>6.3600944675092211E-2</c:v>
                </c:pt>
                <c:pt idx="82">
                  <c:v>7.3241339928167282E-2</c:v>
                </c:pt>
                <c:pt idx="83">
                  <c:v>7.1931607859009553E-2</c:v>
                </c:pt>
                <c:pt idx="84">
                  <c:v>9.0092858354805641E-2</c:v>
                </c:pt>
                <c:pt idx="85">
                  <c:v>0.11457926433179845</c:v>
                </c:pt>
                <c:pt idx="86">
                  <c:v>0.12476042294197545</c:v>
                </c:pt>
                <c:pt idx="87">
                  <c:v>0.12299462569438681</c:v>
                </c:pt>
                <c:pt idx="88">
                  <c:v>0.12969008725739997</c:v>
                </c:pt>
                <c:pt idx="89">
                  <c:v>0.13067315709717781</c:v>
                </c:pt>
                <c:pt idx="90">
                  <c:v>0.14170880268921926</c:v>
                </c:pt>
                <c:pt idx="91">
                  <c:v>0.14282190842234835</c:v>
                </c:pt>
                <c:pt idx="92">
                  <c:v>0.11538937122025773</c:v>
                </c:pt>
                <c:pt idx="93">
                  <c:v>9.2924402438474205E-2</c:v>
                </c:pt>
                <c:pt idx="94">
                  <c:v>0.10844218021257883</c:v>
                </c:pt>
                <c:pt idx="95">
                  <c:v>0.11458872554026835</c:v>
                </c:pt>
                <c:pt idx="96">
                  <c:v>9.340478088607275E-2</c:v>
                </c:pt>
                <c:pt idx="97">
                  <c:v>0.13215344229522893</c:v>
                </c:pt>
                <c:pt idx="98">
                  <c:v>0.13361710523281126</c:v>
                </c:pt>
                <c:pt idx="99">
                  <c:v>0.16150838200103826</c:v>
                </c:pt>
                <c:pt idx="100">
                  <c:v>0.16654033334425236</c:v>
                </c:pt>
                <c:pt idx="101">
                  <c:v>0.15511312958007734</c:v>
                </c:pt>
                <c:pt idx="102">
                  <c:v>0.14687052955279042</c:v>
                </c:pt>
                <c:pt idx="103">
                  <c:v>0.17212143754337508</c:v>
                </c:pt>
                <c:pt idx="104">
                  <c:v>0.11916766084656472</c:v>
                </c:pt>
                <c:pt idx="105">
                  <c:v>0.10464826599543715</c:v>
                </c:pt>
                <c:pt idx="106">
                  <c:v>8.3073179639766778E-2</c:v>
                </c:pt>
                <c:pt idx="107">
                  <c:v>0.1055428522665119</c:v>
                </c:pt>
                <c:pt idx="108">
                  <c:v>0.10763248566640171</c:v>
                </c:pt>
                <c:pt idx="109">
                  <c:v>0.10867755442897035</c:v>
                </c:pt>
                <c:pt idx="110">
                  <c:v>0.10232763458006275</c:v>
                </c:pt>
                <c:pt idx="111">
                  <c:v>0.1038980407570971</c:v>
                </c:pt>
                <c:pt idx="112">
                  <c:v>0.10282415845022698</c:v>
                </c:pt>
                <c:pt idx="113">
                  <c:v>0.11544658287492139</c:v>
                </c:pt>
                <c:pt idx="114">
                  <c:v>0.1197966248767212</c:v>
                </c:pt>
                <c:pt idx="115">
                  <c:v>0.11395449881339491</c:v>
                </c:pt>
                <c:pt idx="116">
                  <c:v>0.10833506008465162</c:v>
                </c:pt>
                <c:pt idx="117">
                  <c:v>0.11546607467056527</c:v>
                </c:pt>
                <c:pt idx="118">
                  <c:v>0.12060210373008129</c:v>
                </c:pt>
                <c:pt idx="119">
                  <c:v>0.13024390842434933</c:v>
                </c:pt>
                <c:pt idx="120">
                  <c:v>0.13824629793350329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7-4484-8332-7F8FA31CD231}"/>
            </c:ext>
          </c:extLst>
        </c:ser>
        <c:ser>
          <c:idx val="2"/>
          <c:order val="2"/>
          <c:tx>
            <c:strRef>
              <c:f>NWP!$BF$4</c:f>
              <c:strCache>
                <c:ptCount val="1"/>
                <c:pt idx="0">
                  <c:v>Boom Essentials - 7 Day Avg</c:v>
                </c:pt>
              </c:strCache>
            </c:strRef>
          </c:tx>
          <c:spPr>
            <a:ln w="28575">
              <a:solidFill>
                <a:srgbClr val="EE6147"/>
              </a:solidFill>
            </a:ln>
          </c:spPr>
          <c:marker>
            <c:symbol val="none"/>
          </c:marker>
          <c:val>
            <c:numRef>
              <c:f>NWP!$BF$5:$BF$125</c:f>
              <c:numCache>
                <c:formatCode>0%</c:formatCode>
                <c:ptCount val="121"/>
                <c:pt idx="6">
                  <c:v>0.19356449492110067</c:v>
                </c:pt>
                <c:pt idx="7">
                  <c:v>0.18759303745862246</c:v>
                </c:pt>
                <c:pt idx="8">
                  <c:v>0.19230796473989614</c:v>
                </c:pt>
                <c:pt idx="9">
                  <c:v>0.18633118697479559</c:v>
                </c:pt>
                <c:pt idx="10">
                  <c:v>0.19229522690592749</c:v>
                </c:pt>
                <c:pt idx="11">
                  <c:v>0.22258093800881953</c:v>
                </c:pt>
                <c:pt idx="12">
                  <c:v>0.22600919061497388</c:v>
                </c:pt>
                <c:pt idx="13">
                  <c:v>0.21238651478880405</c:v>
                </c:pt>
                <c:pt idx="14">
                  <c:v>0.20745669568012934</c:v>
                </c:pt>
                <c:pt idx="15">
                  <c:v>0.24067344612289868</c:v>
                </c:pt>
                <c:pt idx="16">
                  <c:v>0.24893626123722049</c:v>
                </c:pt>
                <c:pt idx="17">
                  <c:v>0.23676050006878444</c:v>
                </c:pt>
                <c:pt idx="18">
                  <c:v>0.2322723905132929</c:v>
                </c:pt>
                <c:pt idx="19">
                  <c:v>0.2714730410960014</c:v>
                </c:pt>
                <c:pt idx="20">
                  <c:v>0.2789471687893158</c:v>
                </c:pt>
                <c:pt idx="21">
                  <c:v>0.2543109708788181</c:v>
                </c:pt>
                <c:pt idx="22">
                  <c:v>0.23963060431764599</c:v>
                </c:pt>
                <c:pt idx="23">
                  <c:v>0.25930307381456624</c:v>
                </c:pt>
                <c:pt idx="24">
                  <c:v>0.24755298560798325</c:v>
                </c:pt>
                <c:pt idx="25">
                  <c:v>0.2515128037616714</c:v>
                </c:pt>
                <c:pt idx="26">
                  <c:v>0.22206598932755447</c:v>
                </c:pt>
                <c:pt idx="27">
                  <c:v>0.23103301052511713</c:v>
                </c:pt>
                <c:pt idx="28">
                  <c:v>0.24931906696317205</c:v>
                </c:pt>
                <c:pt idx="29">
                  <c:v>0.26562632652750529</c:v>
                </c:pt>
                <c:pt idx="30">
                  <c:v>0.24359624389240261</c:v>
                </c:pt>
                <c:pt idx="31">
                  <c:v>0.25751936424522087</c:v>
                </c:pt>
                <c:pt idx="32">
                  <c:v>0.24398791044412019</c:v>
                </c:pt>
                <c:pt idx="33">
                  <c:v>0.22975351133003682</c:v>
                </c:pt>
                <c:pt idx="34">
                  <c:v>0.25142061360865703</c:v>
                </c:pt>
                <c:pt idx="35">
                  <c:v>0.2876261666172531</c:v>
                </c:pt>
                <c:pt idx="36">
                  <c:v>0.26832719092504781</c:v>
                </c:pt>
                <c:pt idx="37">
                  <c:v>0.26758956330247191</c:v>
                </c:pt>
                <c:pt idx="38">
                  <c:v>0.26304493697705411</c:v>
                </c:pt>
                <c:pt idx="39">
                  <c:v>0.25562956080956689</c:v>
                </c:pt>
                <c:pt idx="40">
                  <c:v>0.26786396533154277</c:v>
                </c:pt>
                <c:pt idx="41">
                  <c:v>0.27500486224330728</c:v>
                </c:pt>
                <c:pt idx="42">
                  <c:v>0.22697044591797808</c:v>
                </c:pt>
                <c:pt idx="43">
                  <c:v>0.22794685061292766</c:v>
                </c:pt>
                <c:pt idx="44">
                  <c:v>0.23003519897009181</c:v>
                </c:pt>
                <c:pt idx="45">
                  <c:v>0.23477963057025661</c:v>
                </c:pt>
                <c:pt idx="46">
                  <c:v>0.27177138323292976</c:v>
                </c:pt>
                <c:pt idx="47">
                  <c:v>0.26740473391181258</c:v>
                </c:pt>
                <c:pt idx="48">
                  <c:v>0.23386288854775514</c:v>
                </c:pt>
                <c:pt idx="49">
                  <c:v>0.25413992359110693</c:v>
                </c:pt>
                <c:pt idx="50">
                  <c:v>0.2299594849937581</c:v>
                </c:pt>
                <c:pt idx="51">
                  <c:v>0.2307576478525756</c:v>
                </c:pt>
                <c:pt idx="52">
                  <c:v>0.22941300393061387</c:v>
                </c:pt>
                <c:pt idx="53">
                  <c:v>0.18853782293197732</c:v>
                </c:pt>
                <c:pt idx="54">
                  <c:v>0.18201204927814627</c:v>
                </c:pt>
                <c:pt idx="55">
                  <c:v>0.17910380534310932</c:v>
                </c:pt>
                <c:pt idx="56">
                  <c:v>0.19978008103510941</c:v>
                </c:pt>
                <c:pt idx="57">
                  <c:v>0.24718946218222312</c:v>
                </c:pt>
                <c:pt idx="58">
                  <c:v>0.25671770626882712</c:v>
                </c:pt>
                <c:pt idx="59">
                  <c:v>0.24454536978426417</c:v>
                </c:pt>
                <c:pt idx="60">
                  <c:v>0.27244230057403623</c:v>
                </c:pt>
                <c:pt idx="61">
                  <c:v>0.28259628237121376</c:v>
                </c:pt>
                <c:pt idx="62">
                  <c:v>0.29984181274890875</c:v>
                </c:pt>
                <c:pt idx="63">
                  <c:v>0.27158649972411086</c:v>
                </c:pt>
                <c:pt idx="64">
                  <c:v>0.25902611095309369</c:v>
                </c:pt>
                <c:pt idx="65">
                  <c:v>0.25408634258525292</c:v>
                </c:pt>
                <c:pt idx="66">
                  <c:v>0.24325108246506794</c:v>
                </c:pt>
                <c:pt idx="67">
                  <c:v>0.2280697763747285</c:v>
                </c:pt>
                <c:pt idx="68">
                  <c:v>0.20390983827688833</c:v>
                </c:pt>
                <c:pt idx="69">
                  <c:v>0.21055753709028727</c:v>
                </c:pt>
                <c:pt idx="70">
                  <c:v>0.25306838799425652</c:v>
                </c:pt>
                <c:pt idx="71">
                  <c:v>0.23154027394315183</c:v>
                </c:pt>
                <c:pt idx="72">
                  <c:v>0.23759672487542241</c:v>
                </c:pt>
                <c:pt idx="73">
                  <c:v>0.25500021402334366</c:v>
                </c:pt>
                <c:pt idx="74">
                  <c:v>0.25955586899895189</c:v>
                </c:pt>
                <c:pt idx="75">
                  <c:v>0.26061213839261105</c:v>
                </c:pt>
                <c:pt idx="76">
                  <c:v>0.2465187435529049</c:v>
                </c:pt>
                <c:pt idx="77">
                  <c:v>0.21347083886437351</c:v>
                </c:pt>
                <c:pt idx="78">
                  <c:v>0.21373224979167957</c:v>
                </c:pt>
                <c:pt idx="79">
                  <c:v>0.20860081478035131</c:v>
                </c:pt>
                <c:pt idx="80">
                  <c:v>0.18579309820873707</c:v>
                </c:pt>
                <c:pt idx="81">
                  <c:v>0.18168494770463123</c:v>
                </c:pt>
                <c:pt idx="82">
                  <c:v>0.23561181447748206</c:v>
                </c:pt>
                <c:pt idx="83">
                  <c:v>0.25564115827523731</c:v>
                </c:pt>
                <c:pt idx="84">
                  <c:v>0.23676910281715938</c:v>
                </c:pt>
                <c:pt idx="85">
                  <c:v>0.23184117041469424</c:v>
                </c:pt>
                <c:pt idx="86">
                  <c:v>0.21337736049431358</c:v>
                </c:pt>
                <c:pt idx="87">
                  <c:v>0.24540498363241708</c:v>
                </c:pt>
                <c:pt idx="88">
                  <c:v>0.26976202099814967</c:v>
                </c:pt>
                <c:pt idx="89">
                  <c:v>0.21931344477944537</c:v>
                </c:pt>
                <c:pt idx="90">
                  <c:v>0.20936019531628114</c:v>
                </c:pt>
                <c:pt idx="91">
                  <c:v>0.21927303471849649</c:v>
                </c:pt>
                <c:pt idx="92">
                  <c:v>0.2609096675309448</c:v>
                </c:pt>
                <c:pt idx="93">
                  <c:v>0.26602341732828311</c:v>
                </c:pt>
                <c:pt idx="94">
                  <c:v>0.24056681448220149</c:v>
                </c:pt>
                <c:pt idx="95">
                  <c:v>0.21292950333010799</c:v>
                </c:pt>
                <c:pt idx="96">
                  <c:v>0.23046736541490279</c:v>
                </c:pt>
                <c:pt idx="97">
                  <c:v>0.21289950469156485</c:v>
                </c:pt>
                <c:pt idx="98">
                  <c:v>0.20750639883253377</c:v>
                </c:pt>
                <c:pt idx="99">
                  <c:v>0.17651482765359852</c:v>
                </c:pt>
                <c:pt idx="100">
                  <c:v>0.20184963721198074</c:v>
                </c:pt>
                <c:pt idx="101">
                  <c:v>0.23581878193836162</c:v>
                </c:pt>
                <c:pt idx="102">
                  <c:v>0.25971232471016753</c:v>
                </c:pt>
                <c:pt idx="103">
                  <c:v>0.25309837491918191</c:v>
                </c:pt>
                <c:pt idx="104">
                  <c:v>0.26836698071782239</c:v>
                </c:pt>
                <c:pt idx="105">
                  <c:v>0.28975779501164917</c:v>
                </c:pt>
                <c:pt idx="106">
                  <c:v>0.30238229007259571</c:v>
                </c:pt>
                <c:pt idx="107">
                  <c:v>0.30675811967230138</c:v>
                </c:pt>
                <c:pt idx="108">
                  <c:v>0.2716157189256081</c:v>
                </c:pt>
                <c:pt idx="109">
                  <c:v>0.29140565298305326</c:v>
                </c:pt>
                <c:pt idx="110">
                  <c:v>0.28178923348083623</c:v>
                </c:pt>
                <c:pt idx="111">
                  <c:v>0.28156142698129288</c:v>
                </c:pt>
                <c:pt idx="112">
                  <c:v>0.26648396212553432</c:v>
                </c:pt>
                <c:pt idx="113">
                  <c:v>0.24338107938270653</c:v>
                </c:pt>
                <c:pt idx="114">
                  <c:v>0.23044630970402769</c:v>
                </c:pt>
                <c:pt idx="115">
                  <c:v>0.2395541033264928</c:v>
                </c:pt>
                <c:pt idx="116">
                  <c:v>0.20106314090181829</c:v>
                </c:pt>
                <c:pt idx="117">
                  <c:v>0.21494594193023356</c:v>
                </c:pt>
                <c:pt idx="118">
                  <c:v>0.19451279498135832</c:v>
                </c:pt>
                <c:pt idx="119">
                  <c:v>0.19414504279568132</c:v>
                </c:pt>
                <c:pt idx="120">
                  <c:v>0.21221393944057773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7-4484-8332-7F8FA31CD231}"/>
            </c:ext>
          </c:extLst>
        </c:ser>
        <c:ser>
          <c:idx val="3"/>
          <c:order val="3"/>
          <c:tx>
            <c:strRef>
              <c:f>NWP!$BG$4</c:f>
              <c:strCache>
                <c:ptCount val="1"/>
                <c:pt idx="0">
                  <c:v>Boom Premium - 7 Day Avg</c:v>
                </c:pt>
              </c:strCache>
            </c:strRef>
          </c:tx>
          <c:spPr>
            <a:ln w="28575">
              <a:solidFill>
                <a:srgbClr val="FFCB3D"/>
              </a:solidFill>
            </a:ln>
          </c:spPr>
          <c:marker>
            <c:symbol val="none"/>
          </c:marker>
          <c:val>
            <c:numRef>
              <c:f>NWP!$BG$5:$BG$125</c:f>
              <c:numCache>
                <c:formatCode>0%</c:formatCode>
                <c:ptCount val="121"/>
                <c:pt idx="6">
                  <c:v>0.11987687679223576</c:v>
                </c:pt>
                <c:pt idx="7">
                  <c:v>0.14065238315909873</c:v>
                </c:pt>
                <c:pt idx="8">
                  <c:v>0.13696324168081289</c:v>
                </c:pt>
                <c:pt idx="9">
                  <c:v>0.14053597639170973</c:v>
                </c:pt>
                <c:pt idx="10">
                  <c:v>0.15088778874796974</c:v>
                </c:pt>
                <c:pt idx="11">
                  <c:v>0.1689554876146421</c:v>
                </c:pt>
                <c:pt idx="12">
                  <c:v>0.16342219546235787</c:v>
                </c:pt>
                <c:pt idx="13">
                  <c:v>0.16584654074326838</c:v>
                </c:pt>
                <c:pt idx="14">
                  <c:v>0.13808406827618688</c:v>
                </c:pt>
                <c:pt idx="15">
                  <c:v>0.13429392687168815</c:v>
                </c:pt>
                <c:pt idx="16">
                  <c:v>0.12890174314861061</c:v>
                </c:pt>
                <c:pt idx="17">
                  <c:v>0.137511996306627</c:v>
                </c:pt>
                <c:pt idx="18">
                  <c:v>0.12224775774387339</c:v>
                </c:pt>
                <c:pt idx="19">
                  <c:v>0.12739689369374635</c:v>
                </c:pt>
                <c:pt idx="20">
                  <c:v>0.11180647752210228</c:v>
                </c:pt>
                <c:pt idx="21">
                  <c:v>0.14637812756189725</c:v>
                </c:pt>
                <c:pt idx="22">
                  <c:v>0.13813530203154045</c:v>
                </c:pt>
                <c:pt idx="23">
                  <c:v>0.13628812260220666</c:v>
                </c:pt>
                <c:pt idx="24">
                  <c:v>0.12891199377540594</c:v>
                </c:pt>
                <c:pt idx="25">
                  <c:v>0.13300843175324492</c:v>
                </c:pt>
                <c:pt idx="26">
                  <c:v>0.14642877226720952</c:v>
                </c:pt>
                <c:pt idx="27">
                  <c:v>0.1672544180489641</c:v>
                </c:pt>
                <c:pt idx="28">
                  <c:v>0.1420165544367753</c:v>
                </c:pt>
                <c:pt idx="29">
                  <c:v>0.13478546819799406</c:v>
                </c:pt>
                <c:pt idx="30">
                  <c:v>0.15747234493372611</c:v>
                </c:pt>
                <c:pt idx="31">
                  <c:v>0.15355948752639145</c:v>
                </c:pt>
                <c:pt idx="32">
                  <c:v>0.14495440226399944</c:v>
                </c:pt>
                <c:pt idx="33">
                  <c:v>0.13644124263174653</c:v>
                </c:pt>
                <c:pt idx="34">
                  <c:v>0.10607774399777352</c:v>
                </c:pt>
                <c:pt idx="35">
                  <c:v>0.12065303882880653</c:v>
                </c:pt>
                <c:pt idx="36">
                  <c:v>0.12485342860061387</c:v>
                </c:pt>
                <c:pt idx="37">
                  <c:v>0.12066598988492437</c:v>
                </c:pt>
                <c:pt idx="38">
                  <c:v>0.12745357725538983</c:v>
                </c:pt>
                <c:pt idx="39">
                  <c:v>0.14537358592822797</c:v>
                </c:pt>
                <c:pt idx="40">
                  <c:v>0.17455291925191643</c:v>
                </c:pt>
                <c:pt idx="41">
                  <c:v>0.17767693842322935</c:v>
                </c:pt>
                <c:pt idx="42">
                  <c:v>0.18493982550900914</c:v>
                </c:pt>
                <c:pt idx="43">
                  <c:v>0.20572004920393358</c:v>
                </c:pt>
                <c:pt idx="44">
                  <c:v>0.17428880942404359</c:v>
                </c:pt>
                <c:pt idx="45">
                  <c:v>0.17250362096686186</c:v>
                </c:pt>
                <c:pt idx="46">
                  <c:v>0.17221789091558515</c:v>
                </c:pt>
                <c:pt idx="47">
                  <c:v>0.13014858270000704</c:v>
                </c:pt>
                <c:pt idx="48">
                  <c:v>0.1490266026768092</c:v>
                </c:pt>
                <c:pt idx="49">
                  <c:v>0.14413428710675188</c:v>
                </c:pt>
                <c:pt idx="50">
                  <c:v>0.1303773929707864</c:v>
                </c:pt>
                <c:pt idx="51">
                  <c:v>0.14322797576645313</c:v>
                </c:pt>
                <c:pt idx="52">
                  <c:v>0.14916617210615993</c:v>
                </c:pt>
                <c:pt idx="53">
                  <c:v>0.16938756960408724</c:v>
                </c:pt>
                <c:pt idx="54">
                  <c:v>0.17154535162528917</c:v>
                </c:pt>
                <c:pt idx="55">
                  <c:v>0.1712154981731461</c:v>
                </c:pt>
                <c:pt idx="56">
                  <c:v>0.16799454773309913</c:v>
                </c:pt>
                <c:pt idx="57">
                  <c:v>0.1841317305252608</c:v>
                </c:pt>
                <c:pt idx="58">
                  <c:v>0.20982474967126968</c:v>
                </c:pt>
                <c:pt idx="59">
                  <c:v>0.20935852980331826</c:v>
                </c:pt>
                <c:pt idx="60">
                  <c:v>0.19292004651885092</c:v>
                </c:pt>
                <c:pt idx="61">
                  <c:v>0.20537585990375115</c:v>
                </c:pt>
                <c:pt idx="62">
                  <c:v>0.17927544127590325</c:v>
                </c:pt>
                <c:pt idx="63">
                  <c:v>0.18135305466812665</c:v>
                </c:pt>
                <c:pt idx="64">
                  <c:v>0.16353663729821857</c:v>
                </c:pt>
                <c:pt idx="65">
                  <c:v>0.13119208953000563</c:v>
                </c:pt>
                <c:pt idx="66">
                  <c:v>0.12098325445855451</c:v>
                </c:pt>
                <c:pt idx="67">
                  <c:v>0.13768514950199254</c:v>
                </c:pt>
                <c:pt idx="68">
                  <c:v>0.11939220843102775</c:v>
                </c:pt>
                <c:pt idx="69">
                  <c:v>0.14337190343040648</c:v>
                </c:pt>
                <c:pt idx="70">
                  <c:v>0.13362289194533591</c:v>
                </c:pt>
                <c:pt idx="71">
                  <c:v>0.13813528960506807</c:v>
                </c:pt>
                <c:pt idx="72">
                  <c:v>0.14043144044285658</c:v>
                </c:pt>
                <c:pt idx="73">
                  <c:v>0.15589005835515521</c:v>
                </c:pt>
                <c:pt idx="74">
                  <c:v>0.11688602635321728</c:v>
                </c:pt>
                <c:pt idx="75">
                  <c:v>0.14751915565793344</c:v>
                </c:pt>
                <c:pt idx="76">
                  <c:v>0.14906260508094574</c:v>
                </c:pt>
                <c:pt idx="77">
                  <c:v>0.15321897149349084</c:v>
                </c:pt>
                <c:pt idx="78">
                  <c:v>0.14889034036535345</c:v>
                </c:pt>
                <c:pt idx="79">
                  <c:v>0.14823557473770688</c:v>
                </c:pt>
                <c:pt idx="80">
                  <c:v>0.14865584023297904</c:v>
                </c:pt>
                <c:pt idx="81">
                  <c:v>0.18601158545417151</c:v>
                </c:pt>
                <c:pt idx="82">
                  <c:v>0.15996656899564912</c:v>
                </c:pt>
                <c:pt idx="83">
                  <c:v>0.13842770584311251</c:v>
                </c:pt>
                <c:pt idx="84">
                  <c:v>0.12845730812544986</c:v>
                </c:pt>
                <c:pt idx="85">
                  <c:v>0.12834462778531092</c:v>
                </c:pt>
                <c:pt idx="86">
                  <c:v>0.14937631598828169</c:v>
                </c:pt>
                <c:pt idx="87">
                  <c:v>0.13935259874107039</c:v>
                </c:pt>
                <c:pt idx="88">
                  <c:v>0.10061327062346734</c:v>
                </c:pt>
                <c:pt idx="89">
                  <c:v>0.1178181739883091</c:v>
                </c:pt>
                <c:pt idx="90">
                  <c:v>0.12977653185594934</c:v>
                </c:pt>
                <c:pt idx="91">
                  <c:v>0.14965765209269535</c:v>
                </c:pt>
                <c:pt idx="92">
                  <c:v>0.15025037852239392</c:v>
                </c:pt>
                <c:pt idx="93">
                  <c:v>0.12278199712280467</c:v>
                </c:pt>
                <c:pt idx="94">
                  <c:v>0.11296766986347577</c:v>
                </c:pt>
                <c:pt idx="95">
                  <c:v>0.15515700779536015</c:v>
                </c:pt>
                <c:pt idx="96">
                  <c:v>0.15201796436252193</c:v>
                </c:pt>
                <c:pt idx="97">
                  <c:v>0.17327686141137294</c:v>
                </c:pt>
                <c:pt idx="98">
                  <c:v>0.14858183126125618</c:v>
                </c:pt>
                <c:pt idx="99">
                  <c:v>0.15735167623640339</c:v>
                </c:pt>
                <c:pt idx="100">
                  <c:v>0.16254585137483302</c:v>
                </c:pt>
                <c:pt idx="101">
                  <c:v>0.1759513386537668</c:v>
                </c:pt>
                <c:pt idx="102">
                  <c:v>0.16203636987221212</c:v>
                </c:pt>
                <c:pt idx="103">
                  <c:v>0.1647850818250243</c:v>
                </c:pt>
                <c:pt idx="104">
                  <c:v>0.14237135262653147</c:v>
                </c:pt>
                <c:pt idx="105">
                  <c:v>0.14443428243052794</c:v>
                </c:pt>
                <c:pt idx="106">
                  <c:v>0.1314434745478843</c:v>
                </c:pt>
                <c:pt idx="107">
                  <c:v>0.13803692786287239</c:v>
                </c:pt>
                <c:pt idx="108">
                  <c:v>0.15974274420997453</c:v>
                </c:pt>
                <c:pt idx="109">
                  <c:v>0.15509918761112607</c:v>
                </c:pt>
                <c:pt idx="110">
                  <c:v>0.14106868423752528</c:v>
                </c:pt>
                <c:pt idx="111">
                  <c:v>0.12628087724967246</c:v>
                </c:pt>
                <c:pt idx="112">
                  <c:v>0.11791979652380812</c:v>
                </c:pt>
                <c:pt idx="113">
                  <c:v>0.13662710551295779</c:v>
                </c:pt>
                <c:pt idx="114">
                  <c:v>0.14682306919307428</c:v>
                </c:pt>
                <c:pt idx="115">
                  <c:v>0.11835045622187959</c:v>
                </c:pt>
                <c:pt idx="116">
                  <c:v>0.11879592094870786</c:v>
                </c:pt>
                <c:pt idx="117">
                  <c:v>0.11935760183735993</c:v>
                </c:pt>
                <c:pt idx="118">
                  <c:v>0.15355087568027539</c:v>
                </c:pt>
                <c:pt idx="119">
                  <c:v>0.14852014656775164</c:v>
                </c:pt>
                <c:pt idx="120">
                  <c:v>0.12540081314926468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F7-4484-8332-7F8FA31CD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% of NWP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" lastClr="FFFFFF">
          <a:lumMod val="85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(Excl.</a:t>
            </a:r>
            <a:r>
              <a:rPr lang="en-GB" b="1" baseline="0"/>
              <a:t> Monthly Rens)</a:t>
            </a:r>
            <a:r>
              <a:rPr lang="en-GB" b="1"/>
              <a:t>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PolCount!$D$4</c:f>
              <c:strCache>
                <c:ptCount val="1"/>
                <c:pt idx="0">
                  <c:v>Policy Count (Boom)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PolCount!$D$5:$D$125</c:f>
              <c:numCache>
                <c:formatCode>#,##0</c:formatCode>
                <c:ptCount val="121"/>
                <c:pt idx="0">
                  <c:v>135</c:v>
                </c:pt>
                <c:pt idx="1">
                  <c:v>174</c:v>
                </c:pt>
                <c:pt idx="2">
                  <c:v>137</c:v>
                </c:pt>
                <c:pt idx="3">
                  <c:v>113</c:v>
                </c:pt>
                <c:pt idx="4">
                  <c:v>121</c:v>
                </c:pt>
                <c:pt idx="5">
                  <c:v>129</c:v>
                </c:pt>
                <c:pt idx="6">
                  <c:v>125</c:v>
                </c:pt>
                <c:pt idx="7">
                  <c:v>151</c:v>
                </c:pt>
                <c:pt idx="8">
                  <c:v>193</c:v>
                </c:pt>
                <c:pt idx="9">
                  <c:v>139</c:v>
                </c:pt>
                <c:pt idx="10">
                  <c:v>120</c:v>
                </c:pt>
                <c:pt idx="11">
                  <c:v>182</c:v>
                </c:pt>
                <c:pt idx="12">
                  <c:v>148</c:v>
                </c:pt>
                <c:pt idx="13">
                  <c:v>190</c:v>
                </c:pt>
                <c:pt idx="14">
                  <c:v>272</c:v>
                </c:pt>
                <c:pt idx="15">
                  <c:v>164</c:v>
                </c:pt>
                <c:pt idx="16">
                  <c:v>153</c:v>
                </c:pt>
                <c:pt idx="17">
                  <c:v>135</c:v>
                </c:pt>
                <c:pt idx="18">
                  <c:v>124</c:v>
                </c:pt>
                <c:pt idx="19">
                  <c:v>141</c:v>
                </c:pt>
                <c:pt idx="20">
                  <c:v>130</c:v>
                </c:pt>
                <c:pt idx="21">
                  <c:v>112</c:v>
                </c:pt>
                <c:pt idx="22">
                  <c:v>148</c:v>
                </c:pt>
                <c:pt idx="23">
                  <c:v>163</c:v>
                </c:pt>
                <c:pt idx="24">
                  <c:v>102</c:v>
                </c:pt>
                <c:pt idx="25">
                  <c:v>147</c:v>
                </c:pt>
                <c:pt idx="26">
                  <c:v>127</c:v>
                </c:pt>
                <c:pt idx="27">
                  <c:v>125</c:v>
                </c:pt>
                <c:pt idx="28">
                  <c:v>152</c:v>
                </c:pt>
                <c:pt idx="29">
                  <c:v>133</c:v>
                </c:pt>
                <c:pt idx="30">
                  <c:v>113</c:v>
                </c:pt>
                <c:pt idx="31">
                  <c:v>95</c:v>
                </c:pt>
                <c:pt idx="32">
                  <c:v>123</c:v>
                </c:pt>
                <c:pt idx="33">
                  <c:v>137</c:v>
                </c:pt>
                <c:pt idx="34">
                  <c:v>114</c:v>
                </c:pt>
                <c:pt idx="35">
                  <c:v>139</c:v>
                </c:pt>
                <c:pt idx="36">
                  <c:v>166</c:v>
                </c:pt>
                <c:pt idx="37">
                  <c:v>147</c:v>
                </c:pt>
                <c:pt idx="38">
                  <c:v>143</c:v>
                </c:pt>
                <c:pt idx="39">
                  <c:v>129</c:v>
                </c:pt>
                <c:pt idx="40">
                  <c:v>126</c:v>
                </c:pt>
                <c:pt idx="41">
                  <c:v>137</c:v>
                </c:pt>
                <c:pt idx="42">
                  <c:v>110</c:v>
                </c:pt>
                <c:pt idx="43">
                  <c:v>196</c:v>
                </c:pt>
                <c:pt idx="44">
                  <c:v>142</c:v>
                </c:pt>
                <c:pt idx="45">
                  <c:v>204</c:v>
                </c:pt>
                <c:pt idx="46">
                  <c:v>150</c:v>
                </c:pt>
                <c:pt idx="47">
                  <c:v>103</c:v>
                </c:pt>
                <c:pt idx="48">
                  <c:v>117</c:v>
                </c:pt>
                <c:pt idx="49">
                  <c:v>136</c:v>
                </c:pt>
                <c:pt idx="50">
                  <c:v>133</c:v>
                </c:pt>
                <c:pt idx="51">
                  <c:v>146</c:v>
                </c:pt>
                <c:pt idx="52">
                  <c:v>90</c:v>
                </c:pt>
                <c:pt idx="53">
                  <c:v>121</c:v>
                </c:pt>
                <c:pt idx="54">
                  <c:v>145</c:v>
                </c:pt>
                <c:pt idx="55">
                  <c:v>112</c:v>
                </c:pt>
                <c:pt idx="56">
                  <c:v>128</c:v>
                </c:pt>
                <c:pt idx="57">
                  <c:v>133</c:v>
                </c:pt>
                <c:pt idx="58">
                  <c:v>118</c:v>
                </c:pt>
                <c:pt idx="59">
                  <c:v>108</c:v>
                </c:pt>
                <c:pt idx="60">
                  <c:v>118</c:v>
                </c:pt>
                <c:pt idx="61">
                  <c:v>108</c:v>
                </c:pt>
                <c:pt idx="62">
                  <c:v>122</c:v>
                </c:pt>
                <c:pt idx="63">
                  <c:v>110</c:v>
                </c:pt>
                <c:pt idx="64">
                  <c:v>127</c:v>
                </c:pt>
                <c:pt idx="65">
                  <c:v>120</c:v>
                </c:pt>
                <c:pt idx="66">
                  <c:v>92</c:v>
                </c:pt>
                <c:pt idx="67">
                  <c:v>120</c:v>
                </c:pt>
                <c:pt idx="68">
                  <c:v>115</c:v>
                </c:pt>
                <c:pt idx="69">
                  <c:v>132</c:v>
                </c:pt>
                <c:pt idx="70">
                  <c:v>117</c:v>
                </c:pt>
                <c:pt idx="71">
                  <c:v>153</c:v>
                </c:pt>
                <c:pt idx="72">
                  <c:v>113</c:v>
                </c:pt>
                <c:pt idx="73">
                  <c:v>106</c:v>
                </c:pt>
                <c:pt idx="74">
                  <c:v>178</c:v>
                </c:pt>
                <c:pt idx="75">
                  <c:v>227</c:v>
                </c:pt>
                <c:pt idx="76">
                  <c:v>111</c:v>
                </c:pt>
                <c:pt idx="77">
                  <c:v>109</c:v>
                </c:pt>
                <c:pt idx="78">
                  <c:v>143</c:v>
                </c:pt>
                <c:pt idx="79">
                  <c:v>142</c:v>
                </c:pt>
                <c:pt idx="80">
                  <c:v>109</c:v>
                </c:pt>
                <c:pt idx="81">
                  <c:v>132</c:v>
                </c:pt>
                <c:pt idx="82">
                  <c:v>130</c:v>
                </c:pt>
                <c:pt idx="83">
                  <c:v>100</c:v>
                </c:pt>
                <c:pt idx="84">
                  <c:v>122</c:v>
                </c:pt>
                <c:pt idx="85">
                  <c:v>137</c:v>
                </c:pt>
                <c:pt idx="86">
                  <c:v>97</c:v>
                </c:pt>
                <c:pt idx="87">
                  <c:v>92</c:v>
                </c:pt>
                <c:pt idx="88">
                  <c:v>124</c:v>
                </c:pt>
                <c:pt idx="89">
                  <c:v>125</c:v>
                </c:pt>
                <c:pt idx="90">
                  <c:v>96</c:v>
                </c:pt>
                <c:pt idx="91">
                  <c:v>87</c:v>
                </c:pt>
                <c:pt idx="92">
                  <c:v>120</c:v>
                </c:pt>
                <c:pt idx="93">
                  <c:v>86</c:v>
                </c:pt>
                <c:pt idx="94">
                  <c:v>77</c:v>
                </c:pt>
                <c:pt idx="95">
                  <c:v>96</c:v>
                </c:pt>
                <c:pt idx="96">
                  <c:v>116</c:v>
                </c:pt>
                <c:pt idx="97">
                  <c:v>96</c:v>
                </c:pt>
                <c:pt idx="98">
                  <c:v>118</c:v>
                </c:pt>
                <c:pt idx="99">
                  <c:v>140</c:v>
                </c:pt>
                <c:pt idx="100">
                  <c:v>114</c:v>
                </c:pt>
                <c:pt idx="101">
                  <c:v>79</c:v>
                </c:pt>
                <c:pt idx="102">
                  <c:v>121</c:v>
                </c:pt>
                <c:pt idx="103">
                  <c:v>95</c:v>
                </c:pt>
                <c:pt idx="104">
                  <c:v>99</c:v>
                </c:pt>
                <c:pt idx="105">
                  <c:v>120</c:v>
                </c:pt>
                <c:pt idx="106">
                  <c:v>208</c:v>
                </c:pt>
                <c:pt idx="107">
                  <c:v>91</c:v>
                </c:pt>
                <c:pt idx="108">
                  <c:v>77</c:v>
                </c:pt>
                <c:pt idx="109">
                  <c:v>107</c:v>
                </c:pt>
                <c:pt idx="110">
                  <c:v>81</c:v>
                </c:pt>
                <c:pt idx="111">
                  <c:v>73</c:v>
                </c:pt>
                <c:pt idx="112">
                  <c:v>77</c:v>
                </c:pt>
                <c:pt idx="113">
                  <c:v>112</c:v>
                </c:pt>
                <c:pt idx="114">
                  <c:v>94</c:v>
                </c:pt>
                <c:pt idx="115">
                  <c:v>92</c:v>
                </c:pt>
                <c:pt idx="116">
                  <c:v>119</c:v>
                </c:pt>
                <c:pt idx="117">
                  <c:v>105</c:v>
                </c:pt>
                <c:pt idx="118">
                  <c:v>92</c:v>
                </c:pt>
                <c:pt idx="119">
                  <c:v>103</c:v>
                </c:pt>
                <c:pt idx="12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7-4082-BD8E-189C6BF79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PolCount!$E$4</c:f>
              <c:strCache>
                <c:ptCount val="1"/>
                <c:pt idx="0">
                  <c:v>7 Day Average (Boom)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PolCount!$E$5:$E$125</c:f>
              <c:numCache>
                <c:formatCode>#,##0</c:formatCode>
                <c:ptCount val="121"/>
                <c:pt idx="6">
                  <c:v>133.42857142857142</c:v>
                </c:pt>
                <c:pt idx="7">
                  <c:v>135.71428571428572</c:v>
                </c:pt>
                <c:pt idx="8">
                  <c:v>138.42857142857142</c:v>
                </c:pt>
                <c:pt idx="9">
                  <c:v>138.71428571428572</c:v>
                </c:pt>
                <c:pt idx="10">
                  <c:v>139.71428571428572</c:v>
                </c:pt>
                <c:pt idx="11">
                  <c:v>148.42857142857142</c:v>
                </c:pt>
                <c:pt idx="12">
                  <c:v>151.14285714285714</c:v>
                </c:pt>
                <c:pt idx="13">
                  <c:v>160.42857142857142</c:v>
                </c:pt>
                <c:pt idx="14">
                  <c:v>177.71428571428572</c:v>
                </c:pt>
                <c:pt idx="15">
                  <c:v>173.57142857142858</c:v>
                </c:pt>
                <c:pt idx="16">
                  <c:v>175.57142857142858</c:v>
                </c:pt>
                <c:pt idx="17">
                  <c:v>177.71428571428572</c:v>
                </c:pt>
                <c:pt idx="18">
                  <c:v>169.42857142857142</c:v>
                </c:pt>
                <c:pt idx="19">
                  <c:v>168.42857142857142</c:v>
                </c:pt>
                <c:pt idx="20">
                  <c:v>159.85714285714286</c:v>
                </c:pt>
                <c:pt idx="21">
                  <c:v>137</c:v>
                </c:pt>
                <c:pt idx="22">
                  <c:v>134.71428571428572</c:v>
                </c:pt>
                <c:pt idx="23">
                  <c:v>136.14285714285714</c:v>
                </c:pt>
                <c:pt idx="24">
                  <c:v>131.42857142857142</c:v>
                </c:pt>
                <c:pt idx="25">
                  <c:v>134.71428571428572</c:v>
                </c:pt>
                <c:pt idx="26">
                  <c:v>132.71428571428572</c:v>
                </c:pt>
                <c:pt idx="27">
                  <c:v>132</c:v>
                </c:pt>
                <c:pt idx="28">
                  <c:v>137.71428571428572</c:v>
                </c:pt>
                <c:pt idx="29">
                  <c:v>135.57142857142858</c:v>
                </c:pt>
                <c:pt idx="30">
                  <c:v>128.42857142857142</c:v>
                </c:pt>
                <c:pt idx="31">
                  <c:v>127.42857142857143</c:v>
                </c:pt>
                <c:pt idx="32">
                  <c:v>124</c:v>
                </c:pt>
                <c:pt idx="33">
                  <c:v>125.42857142857143</c:v>
                </c:pt>
                <c:pt idx="34">
                  <c:v>123.85714285714286</c:v>
                </c:pt>
                <c:pt idx="35">
                  <c:v>122</c:v>
                </c:pt>
                <c:pt idx="36">
                  <c:v>126.71428571428571</c:v>
                </c:pt>
                <c:pt idx="37">
                  <c:v>131.57142857142858</c:v>
                </c:pt>
                <c:pt idx="38">
                  <c:v>138.42857142857142</c:v>
                </c:pt>
                <c:pt idx="39">
                  <c:v>139.28571428571428</c:v>
                </c:pt>
                <c:pt idx="40">
                  <c:v>137.71428571428572</c:v>
                </c:pt>
                <c:pt idx="41">
                  <c:v>141</c:v>
                </c:pt>
                <c:pt idx="42">
                  <c:v>136.85714285714286</c:v>
                </c:pt>
                <c:pt idx="43">
                  <c:v>141.14285714285714</c:v>
                </c:pt>
                <c:pt idx="44">
                  <c:v>140.42857142857142</c:v>
                </c:pt>
                <c:pt idx="45">
                  <c:v>149.14285714285714</c:v>
                </c:pt>
                <c:pt idx="46">
                  <c:v>152.14285714285714</c:v>
                </c:pt>
                <c:pt idx="47">
                  <c:v>148.85714285714286</c:v>
                </c:pt>
                <c:pt idx="48">
                  <c:v>146</c:v>
                </c:pt>
                <c:pt idx="49">
                  <c:v>149.71428571428572</c:v>
                </c:pt>
                <c:pt idx="50">
                  <c:v>140.71428571428572</c:v>
                </c:pt>
                <c:pt idx="51">
                  <c:v>141.28571428571428</c:v>
                </c:pt>
                <c:pt idx="52">
                  <c:v>125</c:v>
                </c:pt>
                <c:pt idx="53">
                  <c:v>120.85714285714286</c:v>
                </c:pt>
                <c:pt idx="54">
                  <c:v>126.85714285714286</c:v>
                </c:pt>
                <c:pt idx="55">
                  <c:v>126.14285714285714</c:v>
                </c:pt>
                <c:pt idx="56">
                  <c:v>125</c:v>
                </c:pt>
                <c:pt idx="57">
                  <c:v>125</c:v>
                </c:pt>
                <c:pt idx="58">
                  <c:v>121</c:v>
                </c:pt>
                <c:pt idx="59">
                  <c:v>123.57142857142857</c:v>
                </c:pt>
                <c:pt idx="60">
                  <c:v>123.14285714285714</c:v>
                </c:pt>
                <c:pt idx="61">
                  <c:v>117.85714285714286</c:v>
                </c:pt>
                <c:pt idx="62">
                  <c:v>119.28571428571429</c:v>
                </c:pt>
                <c:pt idx="63">
                  <c:v>116.71428571428571</c:v>
                </c:pt>
                <c:pt idx="64">
                  <c:v>115.85714285714286</c:v>
                </c:pt>
                <c:pt idx="65">
                  <c:v>116.14285714285714</c:v>
                </c:pt>
                <c:pt idx="66">
                  <c:v>113.85714285714286</c:v>
                </c:pt>
                <c:pt idx="67">
                  <c:v>114.14285714285714</c:v>
                </c:pt>
                <c:pt idx="68">
                  <c:v>115.14285714285714</c:v>
                </c:pt>
                <c:pt idx="69">
                  <c:v>116.57142857142857</c:v>
                </c:pt>
                <c:pt idx="70">
                  <c:v>117.57142857142857</c:v>
                </c:pt>
                <c:pt idx="71">
                  <c:v>121.28571428571429</c:v>
                </c:pt>
                <c:pt idx="72">
                  <c:v>120.28571428571429</c:v>
                </c:pt>
                <c:pt idx="73">
                  <c:v>122.28571428571429</c:v>
                </c:pt>
                <c:pt idx="74">
                  <c:v>130.57142857142858</c:v>
                </c:pt>
                <c:pt idx="75">
                  <c:v>146.57142857142858</c:v>
                </c:pt>
                <c:pt idx="76">
                  <c:v>143.57142857142858</c:v>
                </c:pt>
                <c:pt idx="77">
                  <c:v>142.42857142857142</c:v>
                </c:pt>
                <c:pt idx="78">
                  <c:v>141</c:v>
                </c:pt>
                <c:pt idx="79">
                  <c:v>145.14285714285714</c:v>
                </c:pt>
                <c:pt idx="80">
                  <c:v>145.57142857142858</c:v>
                </c:pt>
                <c:pt idx="81">
                  <c:v>139</c:v>
                </c:pt>
                <c:pt idx="82">
                  <c:v>125.14285714285714</c:v>
                </c:pt>
                <c:pt idx="83">
                  <c:v>123.57142857142857</c:v>
                </c:pt>
                <c:pt idx="84">
                  <c:v>125.42857142857143</c:v>
                </c:pt>
                <c:pt idx="85">
                  <c:v>124.57142857142857</c:v>
                </c:pt>
                <c:pt idx="86">
                  <c:v>118.14285714285714</c:v>
                </c:pt>
                <c:pt idx="87">
                  <c:v>115.71428571428571</c:v>
                </c:pt>
                <c:pt idx="88">
                  <c:v>114.57142857142857</c:v>
                </c:pt>
                <c:pt idx="89">
                  <c:v>113.85714285714286</c:v>
                </c:pt>
                <c:pt idx="90">
                  <c:v>113.28571428571429</c:v>
                </c:pt>
                <c:pt idx="91">
                  <c:v>108.28571428571429</c:v>
                </c:pt>
                <c:pt idx="92">
                  <c:v>105.85714285714286</c:v>
                </c:pt>
                <c:pt idx="93">
                  <c:v>104.28571428571429</c:v>
                </c:pt>
                <c:pt idx="94">
                  <c:v>102.14285714285714</c:v>
                </c:pt>
                <c:pt idx="95">
                  <c:v>98.142857142857139</c:v>
                </c:pt>
                <c:pt idx="96">
                  <c:v>96.857142857142861</c:v>
                </c:pt>
                <c:pt idx="97">
                  <c:v>96.857142857142861</c:v>
                </c:pt>
                <c:pt idx="98">
                  <c:v>101.28571428571429</c:v>
                </c:pt>
                <c:pt idx="99">
                  <c:v>104.14285714285714</c:v>
                </c:pt>
                <c:pt idx="100">
                  <c:v>108.14285714285714</c:v>
                </c:pt>
                <c:pt idx="101">
                  <c:v>108.42857142857143</c:v>
                </c:pt>
                <c:pt idx="102">
                  <c:v>112</c:v>
                </c:pt>
                <c:pt idx="103">
                  <c:v>109</c:v>
                </c:pt>
                <c:pt idx="104">
                  <c:v>109.42857142857143</c:v>
                </c:pt>
                <c:pt idx="105">
                  <c:v>109.71428571428571</c:v>
                </c:pt>
                <c:pt idx="106">
                  <c:v>119.42857142857143</c:v>
                </c:pt>
                <c:pt idx="107">
                  <c:v>116.14285714285714</c:v>
                </c:pt>
                <c:pt idx="108">
                  <c:v>115.85714285714286</c:v>
                </c:pt>
                <c:pt idx="109">
                  <c:v>113.85714285714286</c:v>
                </c:pt>
                <c:pt idx="110">
                  <c:v>111.85714285714286</c:v>
                </c:pt>
                <c:pt idx="111">
                  <c:v>108.14285714285714</c:v>
                </c:pt>
                <c:pt idx="112">
                  <c:v>102</c:v>
                </c:pt>
                <c:pt idx="113">
                  <c:v>88.285714285714292</c:v>
                </c:pt>
                <c:pt idx="114">
                  <c:v>88.714285714285708</c:v>
                </c:pt>
                <c:pt idx="115">
                  <c:v>90.857142857142861</c:v>
                </c:pt>
                <c:pt idx="116">
                  <c:v>92.571428571428569</c:v>
                </c:pt>
                <c:pt idx="117">
                  <c:v>96</c:v>
                </c:pt>
                <c:pt idx="118">
                  <c:v>98.714285714285708</c:v>
                </c:pt>
                <c:pt idx="119">
                  <c:v>102.42857142857143</c:v>
                </c:pt>
                <c:pt idx="120">
                  <c:v>106.14285714285714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17-4082-BD8E-189C6BF79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(Incl. Monthly Rens):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Policy Count (Boom)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PolCount!$H$5:$H$125</c:f>
              <c:numCache>
                <c:formatCode>#,##0</c:formatCode>
                <c:ptCount val="121"/>
                <c:pt idx="0">
                  <c:v>135</c:v>
                </c:pt>
                <c:pt idx="1">
                  <c:v>174</c:v>
                </c:pt>
                <c:pt idx="2">
                  <c:v>137</c:v>
                </c:pt>
                <c:pt idx="3">
                  <c:v>113</c:v>
                </c:pt>
                <c:pt idx="4">
                  <c:v>121</c:v>
                </c:pt>
                <c:pt idx="5">
                  <c:v>129</c:v>
                </c:pt>
                <c:pt idx="6">
                  <c:v>125</c:v>
                </c:pt>
                <c:pt idx="7">
                  <c:v>151</c:v>
                </c:pt>
                <c:pt idx="8">
                  <c:v>193</c:v>
                </c:pt>
                <c:pt idx="9">
                  <c:v>139</c:v>
                </c:pt>
                <c:pt idx="10">
                  <c:v>120</c:v>
                </c:pt>
                <c:pt idx="11">
                  <c:v>182</c:v>
                </c:pt>
                <c:pt idx="12">
                  <c:v>148</c:v>
                </c:pt>
                <c:pt idx="13">
                  <c:v>190</c:v>
                </c:pt>
                <c:pt idx="14">
                  <c:v>272</c:v>
                </c:pt>
                <c:pt idx="15">
                  <c:v>164</c:v>
                </c:pt>
                <c:pt idx="16">
                  <c:v>153</c:v>
                </c:pt>
                <c:pt idx="17">
                  <c:v>135</c:v>
                </c:pt>
                <c:pt idx="18">
                  <c:v>124</c:v>
                </c:pt>
                <c:pt idx="19">
                  <c:v>141</c:v>
                </c:pt>
                <c:pt idx="20">
                  <c:v>130</c:v>
                </c:pt>
                <c:pt idx="21">
                  <c:v>112</c:v>
                </c:pt>
                <c:pt idx="22">
                  <c:v>148</c:v>
                </c:pt>
                <c:pt idx="23">
                  <c:v>163</c:v>
                </c:pt>
                <c:pt idx="24">
                  <c:v>102</c:v>
                </c:pt>
                <c:pt idx="25">
                  <c:v>147</c:v>
                </c:pt>
                <c:pt idx="26">
                  <c:v>127</c:v>
                </c:pt>
                <c:pt idx="27">
                  <c:v>125</c:v>
                </c:pt>
                <c:pt idx="28">
                  <c:v>152</c:v>
                </c:pt>
                <c:pt idx="29">
                  <c:v>133</c:v>
                </c:pt>
                <c:pt idx="30">
                  <c:v>113</c:v>
                </c:pt>
                <c:pt idx="31">
                  <c:v>95</c:v>
                </c:pt>
                <c:pt idx="32">
                  <c:v>123</c:v>
                </c:pt>
                <c:pt idx="33">
                  <c:v>137</c:v>
                </c:pt>
                <c:pt idx="34">
                  <c:v>114</c:v>
                </c:pt>
                <c:pt idx="35">
                  <c:v>139</c:v>
                </c:pt>
                <c:pt idx="36">
                  <c:v>166</c:v>
                </c:pt>
                <c:pt idx="37">
                  <c:v>147</c:v>
                </c:pt>
                <c:pt idx="38">
                  <c:v>143</c:v>
                </c:pt>
                <c:pt idx="39">
                  <c:v>129</c:v>
                </c:pt>
                <c:pt idx="40">
                  <c:v>126</c:v>
                </c:pt>
                <c:pt idx="41">
                  <c:v>137</c:v>
                </c:pt>
                <c:pt idx="42">
                  <c:v>110</c:v>
                </c:pt>
                <c:pt idx="43">
                  <c:v>196</c:v>
                </c:pt>
                <c:pt idx="44">
                  <c:v>142</c:v>
                </c:pt>
                <c:pt idx="45">
                  <c:v>204</c:v>
                </c:pt>
                <c:pt idx="46">
                  <c:v>150</c:v>
                </c:pt>
                <c:pt idx="47">
                  <c:v>103</c:v>
                </c:pt>
                <c:pt idx="48">
                  <c:v>117</c:v>
                </c:pt>
                <c:pt idx="49">
                  <c:v>136</c:v>
                </c:pt>
                <c:pt idx="50">
                  <c:v>133</c:v>
                </c:pt>
                <c:pt idx="51">
                  <c:v>146</c:v>
                </c:pt>
                <c:pt idx="52">
                  <c:v>90</c:v>
                </c:pt>
                <c:pt idx="53">
                  <c:v>121</c:v>
                </c:pt>
                <c:pt idx="54">
                  <c:v>145</c:v>
                </c:pt>
                <c:pt idx="55">
                  <c:v>112</c:v>
                </c:pt>
                <c:pt idx="56">
                  <c:v>128</c:v>
                </c:pt>
                <c:pt idx="57">
                  <c:v>133</c:v>
                </c:pt>
                <c:pt idx="58">
                  <c:v>118</c:v>
                </c:pt>
                <c:pt idx="59">
                  <c:v>108</c:v>
                </c:pt>
                <c:pt idx="60">
                  <c:v>118</c:v>
                </c:pt>
                <c:pt idx="61">
                  <c:v>108</c:v>
                </c:pt>
                <c:pt idx="62">
                  <c:v>122</c:v>
                </c:pt>
                <c:pt idx="63">
                  <c:v>110</c:v>
                </c:pt>
                <c:pt idx="64">
                  <c:v>127</c:v>
                </c:pt>
                <c:pt idx="65">
                  <c:v>120</c:v>
                </c:pt>
                <c:pt idx="66">
                  <c:v>92</c:v>
                </c:pt>
                <c:pt idx="67">
                  <c:v>120</c:v>
                </c:pt>
                <c:pt idx="68">
                  <c:v>115</c:v>
                </c:pt>
                <c:pt idx="69">
                  <c:v>132</c:v>
                </c:pt>
                <c:pt idx="70">
                  <c:v>117</c:v>
                </c:pt>
                <c:pt idx="71">
                  <c:v>153</c:v>
                </c:pt>
                <c:pt idx="72">
                  <c:v>113</c:v>
                </c:pt>
                <c:pt idx="73">
                  <c:v>106</c:v>
                </c:pt>
                <c:pt idx="74">
                  <c:v>178</c:v>
                </c:pt>
                <c:pt idx="75">
                  <c:v>227</c:v>
                </c:pt>
                <c:pt idx="76">
                  <c:v>111</c:v>
                </c:pt>
                <c:pt idx="77">
                  <c:v>109</c:v>
                </c:pt>
                <c:pt idx="78">
                  <c:v>143</c:v>
                </c:pt>
                <c:pt idx="79">
                  <c:v>142</c:v>
                </c:pt>
                <c:pt idx="80">
                  <c:v>109</c:v>
                </c:pt>
                <c:pt idx="81">
                  <c:v>132</c:v>
                </c:pt>
                <c:pt idx="82">
                  <c:v>130</c:v>
                </c:pt>
                <c:pt idx="83">
                  <c:v>100</c:v>
                </c:pt>
                <c:pt idx="84">
                  <c:v>122</c:v>
                </c:pt>
                <c:pt idx="85">
                  <c:v>137</c:v>
                </c:pt>
                <c:pt idx="86">
                  <c:v>97</c:v>
                </c:pt>
                <c:pt idx="87">
                  <c:v>92</c:v>
                </c:pt>
                <c:pt idx="88">
                  <c:v>124</c:v>
                </c:pt>
                <c:pt idx="89">
                  <c:v>125</c:v>
                </c:pt>
                <c:pt idx="90">
                  <c:v>96</c:v>
                </c:pt>
                <c:pt idx="91">
                  <c:v>87</c:v>
                </c:pt>
                <c:pt idx="92">
                  <c:v>120</c:v>
                </c:pt>
                <c:pt idx="93">
                  <c:v>86</c:v>
                </c:pt>
                <c:pt idx="94">
                  <c:v>77</c:v>
                </c:pt>
                <c:pt idx="95">
                  <c:v>96</c:v>
                </c:pt>
                <c:pt idx="96">
                  <c:v>116</c:v>
                </c:pt>
                <c:pt idx="97">
                  <c:v>96</c:v>
                </c:pt>
                <c:pt idx="98">
                  <c:v>118</c:v>
                </c:pt>
                <c:pt idx="99">
                  <c:v>140</c:v>
                </c:pt>
                <c:pt idx="100">
                  <c:v>114</c:v>
                </c:pt>
                <c:pt idx="101">
                  <c:v>79</c:v>
                </c:pt>
                <c:pt idx="102">
                  <c:v>121</c:v>
                </c:pt>
                <c:pt idx="103">
                  <c:v>95</c:v>
                </c:pt>
                <c:pt idx="104">
                  <c:v>99</c:v>
                </c:pt>
                <c:pt idx="105">
                  <c:v>120</c:v>
                </c:pt>
                <c:pt idx="106">
                  <c:v>208</c:v>
                </c:pt>
                <c:pt idx="107">
                  <c:v>91</c:v>
                </c:pt>
                <c:pt idx="108">
                  <c:v>77</c:v>
                </c:pt>
                <c:pt idx="109">
                  <c:v>107</c:v>
                </c:pt>
                <c:pt idx="110">
                  <c:v>81</c:v>
                </c:pt>
                <c:pt idx="111">
                  <c:v>73</c:v>
                </c:pt>
                <c:pt idx="112">
                  <c:v>77</c:v>
                </c:pt>
                <c:pt idx="113">
                  <c:v>112</c:v>
                </c:pt>
                <c:pt idx="114">
                  <c:v>94</c:v>
                </c:pt>
                <c:pt idx="115">
                  <c:v>92</c:v>
                </c:pt>
                <c:pt idx="116">
                  <c:v>119</c:v>
                </c:pt>
                <c:pt idx="117">
                  <c:v>105</c:v>
                </c:pt>
                <c:pt idx="118">
                  <c:v>92</c:v>
                </c:pt>
                <c:pt idx="119">
                  <c:v>103</c:v>
                </c:pt>
                <c:pt idx="12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E-4581-8D0E-ABE43E5E1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v>7 Day Average (Boom)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PolCount!$I$5:$I$125</c:f>
              <c:numCache>
                <c:formatCode>#,##0</c:formatCode>
                <c:ptCount val="121"/>
                <c:pt idx="6">
                  <c:v>133.42857142857142</c:v>
                </c:pt>
                <c:pt idx="7">
                  <c:v>135.71428571428572</c:v>
                </c:pt>
                <c:pt idx="8">
                  <c:v>138.42857142857142</c:v>
                </c:pt>
                <c:pt idx="9">
                  <c:v>138.71428571428572</c:v>
                </c:pt>
                <c:pt idx="10">
                  <c:v>139.71428571428572</c:v>
                </c:pt>
                <c:pt idx="11">
                  <c:v>148.42857142857142</c:v>
                </c:pt>
                <c:pt idx="12">
                  <c:v>151.14285714285714</c:v>
                </c:pt>
                <c:pt idx="13">
                  <c:v>160.42857142857142</c:v>
                </c:pt>
                <c:pt idx="14">
                  <c:v>177.71428571428572</c:v>
                </c:pt>
                <c:pt idx="15">
                  <c:v>173.57142857142858</c:v>
                </c:pt>
                <c:pt idx="16">
                  <c:v>175.57142857142858</c:v>
                </c:pt>
                <c:pt idx="17">
                  <c:v>177.71428571428572</c:v>
                </c:pt>
                <c:pt idx="18">
                  <c:v>169.42857142857142</c:v>
                </c:pt>
                <c:pt idx="19">
                  <c:v>168.42857142857142</c:v>
                </c:pt>
                <c:pt idx="20">
                  <c:v>159.85714285714286</c:v>
                </c:pt>
                <c:pt idx="21">
                  <c:v>137</c:v>
                </c:pt>
                <c:pt idx="22">
                  <c:v>134.71428571428572</c:v>
                </c:pt>
                <c:pt idx="23">
                  <c:v>136.14285714285714</c:v>
                </c:pt>
                <c:pt idx="24">
                  <c:v>131.42857142857142</c:v>
                </c:pt>
                <c:pt idx="25">
                  <c:v>134.71428571428572</c:v>
                </c:pt>
                <c:pt idx="26">
                  <c:v>132.71428571428572</c:v>
                </c:pt>
                <c:pt idx="27">
                  <c:v>132</c:v>
                </c:pt>
                <c:pt idx="28">
                  <c:v>137.71428571428572</c:v>
                </c:pt>
                <c:pt idx="29">
                  <c:v>135.57142857142858</c:v>
                </c:pt>
                <c:pt idx="30">
                  <c:v>128.42857142857142</c:v>
                </c:pt>
                <c:pt idx="31">
                  <c:v>127.42857142857143</c:v>
                </c:pt>
                <c:pt idx="32">
                  <c:v>124</c:v>
                </c:pt>
                <c:pt idx="33">
                  <c:v>125.42857142857143</c:v>
                </c:pt>
                <c:pt idx="34">
                  <c:v>123.85714285714286</c:v>
                </c:pt>
                <c:pt idx="35">
                  <c:v>122</c:v>
                </c:pt>
                <c:pt idx="36">
                  <c:v>126.71428571428571</c:v>
                </c:pt>
                <c:pt idx="37">
                  <c:v>131.57142857142858</c:v>
                </c:pt>
                <c:pt idx="38">
                  <c:v>138.42857142857142</c:v>
                </c:pt>
                <c:pt idx="39">
                  <c:v>139.28571428571428</c:v>
                </c:pt>
                <c:pt idx="40">
                  <c:v>137.71428571428572</c:v>
                </c:pt>
                <c:pt idx="41">
                  <c:v>141</c:v>
                </c:pt>
                <c:pt idx="42">
                  <c:v>136.85714285714286</c:v>
                </c:pt>
                <c:pt idx="43">
                  <c:v>141.14285714285714</c:v>
                </c:pt>
                <c:pt idx="44">
                  <c:v>140.42857142857142</c:v>
                </c:pt>
                <c:pt idx="45">
                  <c:v>149.14285714285714</c:v>
                </c:pt>
                <c:pt idx="46">
                  <c:v>152.14285714285714</c:v>
                </c:pt>
                <c:pt idx="47">
                  <c:v>148.85714285714286</c:v>
                </c:pt>
                <c:pt idx="48">
                  <c:v>146</c:v>
                </c:pt>
                <c:pt idx="49">
                  <c:v>149.71428571428572</c:v>
                </c:pt>
                <c:pt idx="50">
                  <c:v>140.71428571428572</c:v>
                </c:pt>
                <c:pt idx="51">
                  <c:v>141.28571428571428</c:v>
                </c:pt>
                <c:pt idx="52">
                  <c:v>125</c:v>
                </c:pt>
                <c:pt idx="53">
                  <c:v>120.85714285714286</c:v>
                </c:pt>
                <c:pt idx="54">
                  <c:v>126.85714285714286</c:v>
                </c:pt>
                <c:pt idx="55">
                  <c:v>126.14285714285714</c:v>
                </c:pt>
                <c:pt idx="56">
                  <c:v>125</c:v>
                </c:pt>
                <c:pt idx="57">
                  <c:v>125</c:v>
                </c:pt>
                <c:pt idx="58">
                  <c:v>121</c:v>
                </c:pt>
                <c:pt idx="59">
                  <c:v>123.57142857142857</c:v>
                </c:pt>
                <c:pt idx="60">
                  <c:v>123.14285714285714</c:v>
                </c:pt>
                <c:pt idx="61">
                  <c:v>117.85714285714286</c:v>
                </c:pt>
                <c:pt idx="62">
                  <c:v>119.28571428571429</c:v>
                </c:pt>
                <c:pt idx="63">
                  <c:v>116.71428571428571</c:v>
                </c:pt>
                <c:pt idx="64">
                  <c:v>115.85714285714286</c:v>
                </c:pt>
                <c:pt idx="65">
                  <c:v>116.14285714285714</c:v>
                </c:pt>
                <c:pt idx="66">
                  <c:v>113.85714285714286</c:v>
                </c:pt>
                <c:pt idx="67">
                  <c:v>114.14285714285714</c:v>
                </c:pt>
                <c:pt idx="68">
                  <c:v>115.14285714285714</c:v>
                </c:pt>
                <c:pt idx="69">
                  <c:v>116.57142857142857</c:v>
                </c:pt>
                <c:pt idx="70">
                  <c:v>117.57142857142857</c:v>
                </c:pt>
                <c:pt idx="71">
                  <c:v>121.28571428571429</c:v>
                </c:pt>
                <c:pt idx="72">
                  <c:v>120.28571428571429</c:v>
                </c:pt>
                <c:pt idx="73">
                  <c:v>122.28571428571429</c:v>
                </c:pt>
                <c:pt idx="74">
                  <c:v>130.57142857142858</c:v>
                </c:pt>
                <c:pt idx="75">
                  <c:v>146.57142857142858</c:v>
                </c:pt>
                <c:pt idx="76">
                  <c:v>143.57142857142858</c:v>
                </c:pt>
                <c:pt idx="77">
                  <c:v>142.42857142857142</c:v>
                </c:pt>
                <c:pt idx="78">
                  <c:v>141</c:v>
                </c:pt>
                <c:pt idx="79">
                  <c:v>145.14285714285714</c:v>
                </c:pt>
                <c:pt idx="80">
                  <c:v>145.57142857142858</c:v>
                </c:pt>
                <c:pt idx="81">
                  <c:v>139</c:v>
                </c:pt>
                <c:pt idx="82">
                  <c:v>125.14285714285714</c:v>
                </c:pt>
                <c:pt idx="83">
                  <c:v>123.57142857142857</c:v>
                </c:pt>
                <c:pt idx="84">
                  <c:v>125.42857142857143</c:v>
                </c:pt>
                <c:pt idx="85">
                  <c:v>124.57142857142857</c:v>
                </c:pt>
                <c:pt idx="86">
                  <c:v>118.14285714285714</c:v>
                </c:pt>
                <c:pt idx="87">
                  <c:v>115.71428571428571</c:v>
                </c:pt>
                <c:pt idx="88">
                  <c:v>114.57142857142857</c:v>
                </c:pt>
                <c:pt idx="89">
                  <c:v>113.85714285714286</c:v>
                </c:pt>
                <c:pt idx="90">
                  <c:v>113.28571428571429</c:v>
                </c:pt>
                <c:pt idx="91">
                  <c:v>108.28571428571429</c:v>
                </c:pt>
                <c:pt idx="92">
                  <c:v>105.85714285714286</c:v>
                </c:pt>
                <c:pt idx="93">
                  <c:v>104.28571428571429</c:v>
                </c:pt>
                <c:pt idx="94">
                  <c:v>102.14285714285714</c:v>
                </c:pt>
                <c:pt idx="95">
                  <c:v>98.142857142857139</c:v>
                </c:pt>
                <c:pt idx="96">
                  <c:v>96.857142857142861</c:v>
                </c:pt>
                <c:pt idx="97">
                  <c:v>96.857142857142861</c:v>
                </c:pt>
                <c:pt idx="98">
                  <c:v>101.28571428571429</c:v>
                </c:pt>
                <c:pt idx="99">
                  <c:v>104.14285714285714</c:v>
                </c:pt>
                <c:pt idx="100">
                  <c:v>108.14285714285714</c:v>
                </c:pt>
                <c:pt idx="101">
                  <c:v>108.42857142857143</c:v>
                </c:pt>
                <c:pt idx="102">
                  <c:v>112</c:v>
                </c:pt>
                <c:pt idx="103">
                  <c:v>109</c:v>
                </c:pt>
                <c:pt idx="104">
                  <c:v>109.42857142857143</c:v>
                </c:pt>
                <c:pt idx="105">
                  <c:v>109.71428571428571</c:v>
                </c:pt>
                <c:pt idx="106">
                  <c:v>119.42857142857143</c:v>
                </c:pt>
                <c:pt idx="107">
                  <c:v>116.14285714285714</c:v>
                </c:pt>
                <c:pt idx="108">
                  <c:v>115.85714285714286</c:v>
                </c:pt>
                <c:pt idx="109">
                  <c:v>113.85714285714286</c:v>
                </c:pt>
                <c:pt idx="110">
                  <c:v>111.85714285714286</c:v>
                </c:pt>
                <c:pt idx="111">
                  <c:v>108.14285714285714</c:v>
                </c:pt>
                <c:pt idx="112">
                  <c:v>102</c:v>
                </c:pt>
                <c:pt idx="113">
                  <c:v>88.285714285714292</c:v>
                </c:pt>
                <c:pt idx="114">
                  <c:v>88.714285714285708</c:v>
                </c:pt>
                <c:pt idx="115">
                  <c:v>90.857142857142861</c:v>
                </c:pt>
                <c:pt idx="116">
                  <c:v>92.571428571428569</c:v>
                </c:pt>
                <c:pt idx="117">
                  <c:v>96</c:v>
                </c:pt>
                <c:pt idx="118">
                  <c:v>98.714285714285708</c:v>
                </c:pt>
                <c:pt idx="119">
                  <c:v>102.42857142857143</c:v>
                </c:pt>
                <c:pt idx="120">
                  <c:v>106.14285714285714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E-4581-8D0E-ABE43E5E1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PolCount!$J$4</c:f>
              <c:strCache>
                <c:ptCount val="1"/>
                <c:pt idx="0">
                  <c:v>Policy Count (Boom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PolCount!$J$5:$J$125</c:f>
              <c:numCache>
                <c:formatCode>#,##0</c:formatCode>
                <c:ptCount val="121"/>
                <c:pt idx="0">
                  <c:v>16</c:v>
                </c:pt>
                <c:pt idx="1">
                  <c:v>34</c:v>
                </c:pt>
                <c:pt idx="2">
                  <c:v>30</c:v>
                </c:pt>
                <c:pt idx="3">
                  <c:v>26</c:v>
                </c:pt>
                <c:pt idx="4">
                  <c:v>24</c:v>
                </c:pt>
                <c:pt idx="5">
                  <c:v>28</c:v>
                </c:pt>
                <c:pt idx="6">
                  <c:v>28</c:v>
                </c:pt>
                <c:pt idx="7">
                  <c:v>40</c:v>
                </c:pt>
                <c:pt idx="8">
                  <c:v>28</c:v>
                </c:pt>
                <c:pt idx="9">
                  <c:v>23</c:v>
                </c:pt>
                <c:pt idx="10">
                  <c:v>35</c:v>
                </c:pt>
                <c:pt idx="11">
                  <c:v>30</c:v>
                </c:pt>
                <c:pt idx="12">
                  <c:v>28</c:v>
                </c:pt>
                <c:pt idx="13">
                  <c:v>35</c:v>
                </c:pt>
                <c:pt idx="14">
                  <c:v>74</c:v>
                </c:pt>
                <c:pt idx="15">
                  <c:v>28</c:v>
                </c:pt>
                <c:pt idx="16">
                  <c:v>33</c:v>
                </c:pt>
                <c:pt idx="17">
                  <c:v>33</c:v>
                </c:pt>
                <c:pt idx="18">
                  <c:v>32</c:v>
                </c:pt>
                <c:pt idx="19">
                  <c:v>28</c:v>
                </c:pt>
                <c:pt idx="20">
                  <c:v>28</c:v>
                </c:pt>
                <c:pt idx="21">
                  <c:v>19</c:v>
                </c:pt>
                <c:pt idx="22">
                  <c:v>30</c:v>
                </c:pt>
                <c:pt idx="23">
                  <c:v>36</c:v>
                </c:pt>
                <c:pt idx="24">
                  <c:v>31</c:v>
                </c:pt>
                <c:pt idx="25">
                  <c:v>25</c:v>
                </c:pt>
                <c:pt idx="26">
                  <c:v>32</c:v>
                </c:pt>
                <c:pt idx="27">
                  <c:v>27</c:v>
                </c:pt>
                <c:pt idx="28">
                  <c:v>36</c:v>
                </c:pt>
                <c:pt idx="29">
                  <c:v>15</c:v>
                </c:pt>
                <c:pt idx="30">
                  <c:v>22</c:v>
                </c:pt>
                <c:pt idx="31">
                  <c:v>28</c:v>
                </c:pt>
                <c:pt idx="32">
                  <c:v>28</c:v>
                </c:pt>
                <c:pt idx="33">
                  <c:v>30</c:v>
                </c:pt>
                <c:pt idx="34">
                  <c:v>29</c:v>
                </c:pt>
                <c:pt idx="35">
                  <c:v>28</c:v>
                </c:pt>
                <c:pt idx="36">
                  <c:v>32</c:v>
                </c:pt>
                <c:pt idx="37">
                  <c:v>40</c:v>
                </c:pt>
                <c:pt idx="38">
                  <c:v>39</c:v>
                </c:pt>
                <c:pt idx="39">
                  <c:v>28</c:v>
                </c:pt>
                <c:pt idx="40">
                  <c:v>24</c:v>
                </c:pt>
                <c:pt idx="41">
                  <c:v>27</c:v>
                </c:pt>
                <c:pt idx="42">
                  <c:v>22</c:v>
                </c:pt>
                <c:pt idx="43">
                  <c:v>24</c:v>
                </c:pt>
                <c:pt idx="44">
                  <c:v>37</c:v>
                </c:pt>
                <c:pt idx="45">
                  <c:v>47</c:v>
                </c:pt>
                <c:pt idx="46">
                  <c:v>27</c:v>
                </c:pt>
                <c:pt idx="47">
                  <c:v>19</c:v>
                </c:pt>
                <c:pt idx="48">
                  <c:v>26</c:v>
                </c:pt>
                <c:pt idx="49">
                  <c:v>28</c:v>
                </c:pt>
                <c:pt idx="50">
                  <c:v>20</c:v>
                </c:pt>
                <c:pt idx="51">
                  <c:v>30</c:v>
                </c:pt>
                <c:pt idx="52">
                  <c:v>19</c:v>
                </c:pt>
                <c:pt idx="53">
                  <c:v>26</c:v>
                </c:pt>
                <c:pt idx="54">
                  <c:v>35</c:v>
                </c:pt>
                <c:pt idx="55">
                  <c:v>26</c:v>
                </c:pt>
                <c:pt idx="56">
                  <c:v>18</c:v>
                </c:pt>
                <c:pt idx="57">
                  <c:v>18</c:v>
                </c:pt>
                <c:pt idx="58">
                  <c:v>16</c:v>
                </c:pt>
                <c:pt idx="59">
                  <c:v>36</c:v>
                </c:pt>
                <c:pt idx="60">
                  <c:v>23</c:v>
                </c:pt>
                <c:pt idx="61">
                  <c:v>24</c:v>
                </c:pt>
                <c:pt idx="62">
                  <c:v>32</c:v>
                </c:pt>
                <c:pt idx="63">
                  <c:v>32</c:v>
                </c:pt>
                <c:pt idx="64">
                  <c:v>22</c:v>
                </c:pt>
                <c:pt idx="65">
                  <c:v>28</c:v>
                </c:pt>
                <c:pt idx="66">
                  <c:v>23</c:v>
                </c:pt>
                <c:pt idx="67">
                  <c:v>23</c:v>
                </c:pt>
                <c:pt idx="68">
                  <c:v>22</c:v>
                </c:pt>
                <c:pt idx="69">
                  <c:v>26</c:v>
                </c:pt>
                <c:pt idx="70">
                  <c:v>24</c:v>
                </c:pt>
                <c:pt idx="71">
                  <c:v>26</c:v>
                </c:pt>
                <c:pt idx="72">
                  <c:v>18</c:v>
                </c:pt>
                <c:pt idx="73">
                  <c:v>23</c:v>
                </c:pt>
                <c:pt idx="74">
                  <c:v>30</c:v>
                </c:pt>
                <c:pt idx="75">
                  <c:v>47</c:v>
                </c:pt>
                <c:pt idx="76">
                  <c:v>15</c:v>
                </c:pt>
                <c:pt idx="77">
                  <c:v>34</c:v>
                </c:pt>
                <c:pt idx="78">
                  <c:v>37</c:v>
                </c:pt>
                <c:pt idx="79">
                  <c:v>30</c:v>
                </c:pt>
                <c:pt idx="80">
                  <c:v>25</c:v>
                </c:pt>
                <c:pt idx="81">
                  <c:v>31</c:v>
                </c:pt>
                <c:pt idx="82">
                  <c:v>33</c:v>
                </c:pt>
                <c:pt idx="83">
                  <c:v>22</c:v>
                </c:pt>
                <c:pt idx="84">
                  <c:v>24</c:v>
                </c:pt>
                <c:pt idx="85">
                  <c:v>26</c:v>
                </c:pt>
                <c:pt idx="86">
                  <c:v>27</c:v>
                </c:pt>
                <c:pt idx="87">
                  <c:v>22</c:v>
                </c:pt>
                <c:pt idx="88">
                  <c:v>18</c:v>
                </c:pt>
                <c:pt idx="89">
                  <c:v>25</c:v>
                </c:pt>
                <c:pt idx="90">
                  <c:v>26</c:v>
                </c:pt>
                <c:pt idx="91">
                  <c:v>20</c:v>
                </c:pt>
                <c:pt idx="92">
                  <c:v>16</c:v>
                </c:pt>
                <c:pt idx="93">
                  <c:v>18</c:v>
                </c:pt>
                <c:pt idx="94">
                  <c:v>20</c:v>
                </c:pt>
                <c:pt idx="95">
                  <c:v>22</c:v>
                </c:pt>
                <c:pt idx="96">
                  <c:v>30</c:v>
                </c:pt>
                <c:pt idx="97">
                  <c:v>18</c:v>
                </c:pt>
                <c:pt idx="98">
                  <c:v>25</c:v>
                </c:pt>
                <c:pt idx="99">
                  <c:v>27</c:v>
                </c:pt>
                <c:pt idx="100">
                  <c:v>14</c:v>
                </c:pt>
                <c:pt idx="101">
                  <c:v>19</c:v>
                </c:pt>
                <c:pt idx="102">
                  <c:v>26</c:v>
                </c:pt>
                <c:pt idx="103">
                  <c:v>17</c:v>
                </c:pt>
                <c:pt idx="104">
                  <c:v>18</c:v>
                </c:pt>
                <c:pt idx="105">
                  <c:v>25</c:v>
                </c:pt>
                <c:pt idx="106">
                  <c:v>41</c:v>
                </c:pt>
                <c:pt idx="107">
                  <c:v>19</c:v>
                </c:pt>
                <c:pt idx="108">
                  <c:v>17</c:v>
                </c:pt>
                <c:pt idx="109">
                  <c:v>20</c:v>
                </c:pt>
                <c:pt idx="110">
                  <c:v>22</c:v>
                </c:pt>
                <c:pt idx="111">
                  <c:v>13</c:v>
                </c:pt>
                <c:pt idx="112">
                  <c:v>15</c:v>
                </c:pt>
                <c:pt idx="113">
                  <c:v>27</c:v>
                </c:pt>
                <c:pt idx="114">
                  <c:v>14</c:v>
                </c:pt>
                <c:pt idx="115">
                  <c:v>21</c:v>
                </c:pt>
                <c:pt idx="116">
                  <c:v>29</c:v>
                </c:pt>
                <c:pt idx="117">
                  <c:v>29</c:v>
                </c:pt>
                <c:pt idx="118">
                  <c:v>20</c:v>
                </c:pt>
                <c:pt idx="119">
                  <c:v>22</c:v>
                </c:pt>
                <c:pt idx="12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3-40D9-8523-7D7BEECCD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PolCount!$K$4</c:f>
              <c:strCache>
                <c:ptCount val="1"/>
                <c:pt idx="0">
                  <c:v>7 Day Average (Boom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PolCount!$K$5:$K$125</c:f>
              <c:numCache>
                <c:formatCode>#,##0</c:formatCode>
                <c:ptCount val="121"/>
                <c:pt idx="6">
                  <c:v>26.571428571428573</c:v>
                </c:pt>
                <c:pt idx="7">
                  <c:v>30</c:v>
                </c:pt>
                <c:pt idx="8">
                  <c:v>29.142857142857142</c:v>
                </c:pt>
                <c:pt idx="9">
                  <c:v>28.142857142857142</c:v>
                </c:pt>
                <c:pt idx="10">
                  <c:v>29.428571428571427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31.285714285714285</c:v>
                </c:pt>
                <c:pt idx="14">
                  <c:v>36.142857142857146</c:v>
                </c:pt>
                <c:pt idx="15">
                  <c:v>36.142857142857146</c:v>
                </c:pt>
                <c:pt idx="16">
                  <c:v>37.571428571428569</c:v>
                </c:pt>
                <c:pt idx="17">
                  <c:v>37.285714285714285</c:v>
                </c:pt>
                <c:pt idx="18">
                  <c:v>37.571428571428569</c:v>
                </c:pt>
                <c:pt idx="19">
                  <c:v>37.571428571428569</c:v>
                </c:pt>
                <c:pt idx="20">
                  <c:v>36.571428571428569</c:v>
                </c:pt>
                <c:pt idx="21">
                  <c:v>28.714285714285715</c:v>
                </c:pt>
                <c:pt idx="22">
                  <c:v>29</c:v>
                </c:pt>
                <c:pt idx="23">
                  <c:v>29.428571428571427</c:v>
                </c:pt>
                <c:pt idx="24">
                  <c:v>29.142857142857142</c:v>
                </c:pt>
                <c:pt idx="25">
                  <c:v>28.142857142857142</c:v>
                </c:pt>
                <c:pt idx="26">
                  <c:v>28.714285714285715</c:v>
                </c:pt>
                <c:pt idx="27">
                  <c:v>28.571428571428573</c:v>
                </c:pt>
                <c:pt idx="28">
                  <c:v>31</c:v>
                </c:pt>
                <c:pt idx="29">
                  <c:v>28.857142857142858</c:v>
                </c:pt>
                <c:pt idx="30">
                  <c:v>26.857142857142858</c:v>
                </c:pt>
                <c:pt idx="31">
                  <c:v>26.428571428571427</c:v>
                </c:pt>
                <c:pt idx="32">
                  <c:v>26.857142857142858</c:v>
                </c:pt>
                <c:pt idx="33">
                  <c:v>26.571428571428573</c:v>
                </c:pt>
                <c:pt idx="34">
                  <c:v>26.857142857142858</c:v>
                </c:pt>
                <c:pt idx="35">
                  <c:v>25.714285714285715</c:v>
                </c:pt>
                <c:pt idx="36">
                  <c:v>28.142857142857142</c:v>
                </c:pt>
                <c:pt idx="37">
                  <c:v>30.714285714285715</c:v>
                </c:pt>
                <c:pt idx="38">
                  <c:v>32.285714285714285</c:v>
                </c:pt>
                <c:pt idx="39">
                  <c:v>32.285714285714285</c:v>
                </c:pt>
                <c:pt idx="40">
                  <c:v>31.428571428571427</c:v>
                </c:pt>
                <c:pt idx="41">
                  <c:v>31.142857142857142</c:v>
                </c:pt>
                <c:pt idx="42">
                  <c:v>30.285714285714285</c:v>
                </c:pt>
                <c:pt idx="43">
                  <c:v>29.142857142857142</c:v>
                </c:pt>
                <c:pt idx="44">
                  <c:v>28.714285714285715</c:v>
                </c:pt>
                <c:pt idx="45">
                  <c:v>29.857142857142858</c:v>
                </c:pt>
                <c:pt idx="46">
                  <c:v>29.714285714285715</c:v>
                </c:pt>
                <c:pt idx="47">
                  <c:v>29</c:v>
                </c:pt>
                <c:pt idx="48">
                  <c:v>28.857142857142858</c:v>
                </c:pt>
                <c:pt idx="49">
                  <c:v>29.714285714285715</c:v>
                </c:pt>
                <c:pt idx="50">
                  <c:v>29.142857142857142</c:v>
                </c:pt>
                <c:pt idx="51">
                  <c:v>28.142857142857142</c:v>
                </c:pt>
                <c:pt idx="52">
                  <c:v>24.142857142857142</c:v>
                </c:pt>
                <c:pt idx="53">
                  <c:v>24</c:v>
                </c:pt>
                <c:pt idx="54">
                  <c:v>26.285714285714285</c:v>
                </c:pt>
                <c:pt idx="55">
                  <c:v>26.285714285714285</c:v>
                </c:pt>
                <c:pt idx="56">
                  <c:v>24.857142857142858</c:v>
                </c:pt>
                <c:pt idx="57">
                  <c:v>24.571428571428573</c:v>
                </c:pt>
                <c:pt idx="58">
                  <c:v>22.571428571428573</c:v>
                </c:pt>
                <c:pt idx="59">
                  <c:v>25</c:v>
                </c:pt>
                <c:pt idx="60">
                  <c:v>24.571428571428573</c:v>
                </c:pt>
                <c:pt idx="61">
                  <c:v>23</c:v>
                </c:pt>
                <c:pt idx="62">
                  <c:v>23.857142857142858</c:v>
                </c:pt>
                <c:pt idx="63">
                  <c:v>25.857142857142858</c:v>
                </c:pt>
                <c:pt idx="64">
                  <c:v>26.428571428571427</c:v>
                </c:pt>
                <c:pt idx="65">
                  <c:v>28.142857142857142</c:v>
                </c:pt>
                <c:pt idx="66">
                  <c:v>26.285714285714285</c:v>
                </c:pt>
                <c:pt idx="67">
                  <c:v>26.285714285714285</c:v>
                </c:pt>
                <c:pt idx="68">
                  <c:v>26</c:v>
                </c:pt>
                <c:pt idx="69">
                  <c:v>25.142857142857142</c:v>
                </c:pt>
                <c:pt idx="70">
                  <c:v>24</c:v>
                </c:pt>
                <c:pt idx="71">
                  <c:v>24.571428571428573</c:v>
                </c:pt>
                <c:pt idx="72">
                  <c:v>23.142857142857142</c:v>
                </c:pt>
                <c:pt idx="73">
                  <c:v>23.142857142857142</c:v>
                </c:pt>
                <c:pt idx="74">
                  <c:v>24.142857142857142</c:v>
                </c:pt>
                <c:pt idx="75">
                  <c:v>27.714285714285715</c:v>
                </c:pt>
                <c:pt idx="76">
                  <c:v>26.142857142857142</c:v>
                </c:pt>
                <c:pt idx="77">
                  <c:v>27.571428571428573</c:v>
                </c:pt>
                <c:pt idx="78">
                  <c:v>29.142857142857142</c:v>
                </c:pt>
                <c:pt idx="79">
                  <c:v>30.857142857142858</c:v>
                </c:pt>
                <c:pt idx="80">
                  <c:v>31.142857142857142</c:v>
                </c:pt>
                <c:pt idx="81">
                  <c:v>31.285714285714285</c:v>
                </c:pt>
                <c:pt idx="82">
                  <c:v>29.285714285714285</c:v>
                </c:pt>
                <c:pt idx="83">
                  <c:v>30.285714285714285</c:v>
                </c:pt>
                <c:pt idx="84">
                  <c:v>28.857142857142858</c:v>
                </c:pt>
                <c:pt idx="85">
                  <c:v>27.285714285714285</c:v>
                </c:pt>
                <c:pt idx="86">
                  <c:v>26.857142857142858</c:v>
                </c:pt>
                <c:pt idx="87">
                  <c:v>26.428571428571427</c:v>
                </c:pt>
                <c:pt idx="88">
                  <c:v>24.571428571428573</c:v>
                </c:pt>
                <c:pt idx="89">
                  <c:v>23.428571428571427</c:v>
                </c:pt>
                <c:pt idx="90">
                  <c:v>24</c:v>
                </c:pt>
                <c:pt idx="91">
                  <c:v>23.428571428571427</c:v>
                </c:pt>
                <c:pt idx="92">
                  <c:v>22</c:v>
                </c:pt>
                <c:pt idx="93">
                  <c:v>20.714285714285715</c:v>
                </c:pt>
                <c:pt idx="94">
                  <c:v>20.428571428571427</c:v>
                </c:pt>
                <c:pt idx="95">
                  <c:v>21</c:v>
                </c:pt>
                <c:pt idx="96">
                  <c:v>21.714285714285715</c:v>
                </c:pt>
                <c:pt idx="97">
                  <c:v>20.571428571428573</c:v>
                </c:pt>
                <c:pt idx="98">
                  <c:v>21.285714285714285</c:v>
                </c:pt>
                <c:pt idx="99">
                  <c:v>22.857142857142858</c:v>
                </c:pt>
                <c:pt idx="100">
                  <c:v>22.285714285714285</c:v>
                </c:pt>
                <c:pt idx="101">
                  <c:v>22.142857142857142</c:v>
                </c:pt>
                <c:pt idx="102">
                  <c:v>22.714285714285715</c:v>
                </c:pt>
                <c:pt idx="103">
                  <c:v>20.857142857142858</c:v>
                </c:pt>
                <c:pt idx="104">
                  <c:v>20.857142857142858</c:v>
                </c:pt>
                <c:pt idx="105">
                  <c:v>20.857142857142858</c:v>
                </c:pt>
                <c:pt idx="106">
                  <c:v>22.857142857142858</c:v>
                </c:pt>
                <c:pt idx="107">
                  <c:v>23.571428571428573</c:v>
                </c:pt>
                <c:pt idx="108">
                  <c:v>23.285714285714285</c:v>
                </c:pt>
                <c:pt idx="109">
                  <c:v>22.428571428571427</c:v>
                </c:pt>
                <c:pt idx="110">
                  <c:v>23.142857142857142</c:v>
                </c:pt>
                <c:pt idx="111">
                  <c:v>22.428571428571427</c:v>
                </c:pt>
                <c:pt idx="112">
                  <c:v>21</c:v>
                </c:pt>
                <c:pt idx="113">
                  <c:v>19</c:v>
                </c:pt>
                <c:pt idx="114">
                  <c:v>18.285714285714285</c:v>
                </c:pt>
                <c:pt idx="115">
                  <c:v>18.857142857142858</c:v>
                </c:pt>
                <c:pt idx="116">
                  <c:v>20.142857142857142</c:v>
                </c:pt>
                <c:pt idx="117">
                  <c:v>21.142857142857142</c:v>
                </c:pt>
                <c:pt idx="118">
                  <c:v>22.142857142857142</c:v>
                </c:pt>
                <c:pt idx="119">
                  <c:v>23.142857142857142</c:v>
                </c:pt>
                <c:pt idx="120">
                  <c:v>23.428571428571427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3-40D9-8523-7D7BEECCD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</a:t>
            </a: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/>
              <a:t> (Excl. Monthly</a:t>
            </a:r>
            <a:r>
              <a:rPr lang="en-GB" baseline="0"/>
              <a:t> Rens)</a:t>
            </a:r>
            <a:r>
              <a:rPr lang="en-GB"/>
              <a:t>: Policy Count with 7 Day 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PolCount!$N$4</c:f>
              <c:strCache>
                <c:ptCount val="1"/>
                <c:pt idx="0">
                  <c:v>Policy Count (Boom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PolCount!$N$5:$N$125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D-4DD7-BB00-654D7BEC4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PolCount!$O$4</c:f>
              <c:strCache>
                <c:ptCount val="1"/>
                <c:pt idx="0">
                  <c:v>7 Day Average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PolCount!$O$5:$O$125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D-4DD7-BB00-654D7BEC4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</a:t>
            </a: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/>
              <a:t> (Incl. Monthly Rens):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Policy Count (Boom Subscription)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PolCount!$R$5:$R$125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8-4A5A-9C0E-6971C4C84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v>7 Day Average (Boom Subscription)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PolCount!$S$5:$S$125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8-4A5A-9C0E-6971C4C84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Standard: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PolCount!$T$4</c:f>
              <c:strCache>
                <c:ptCount val="1"/>
                <c:pt idx="0">
                  <c:v>Policy Count (Standard)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PolCount!$T$5:$T$125</c:f>
              <c:numCache>
                <c:formatCode>#,##0</c:formatCode>
                <c:ptCount val="121"/>
                <c:pt idx="0">
                  <c:v>10</c:v>
                </c:pt>
                <c:pt idx="1">
                  <c:v>19</c:v>
                </c:pt>
                <c:pt idx="2">
                  <c:v>15</c:v>
                </c:pt>
                <c:pt idx="3">
                  <c:v>17</c:v>
                </c:pt>
                <c:pt idx="4">
                  <c:v>21</c:v>
                </c:pt>
                <c:pt idx="5">
                  <c:v>18</c:v>
                </c:pt>
                <c:pt idx="6">
                  <c:v>19</c:v>
                </c:pt>
                <c:pt idx="7">
                  <c:v>16</c:v>
                </c:pt>
                <c:pt idx="8">
                  <c:v>17</c:v>
                </c:pt>
                <c:pt idx="9">
                  <c:v>11</c:v>
                </c:pt>
                <c:pt idx="10">
                  <c:v>19</c:v>
                </c:pt>
                <c:pt idx="11">
                  <c:v>15</c:v>
                </c:pt>
                <c:pt idx="12">
                  <c:v>16</c:v>
                </c:pt>
                <c:pt idx="13">
                  <c:v>23</c:v>
                </c:pt>
                <c:pt idx="14">
                  <c:v>51</c:v>
                </c:pt>
                <c:pt idx="15">
                  <c:v>12</c:v>
                </c:pt>
                <c:pt idx="16">
                  <c:v>16</c:v>
                </c:pt>
                <c:pt idx="17">
                  <c:v>20</c:v>
                </c:pt>
                <c:pt idx="18">
                  <c:v>21</c:v>
                </c:pt>
                <c:pt idx="19">
                  <c:v>16</c:v>
                </c:pt>
                <c:pt idx="20">
                  <c:v>15</c:v>
                </c:pt>
                <c:pt idx="21">
                  <c:v>12</c:v>
                </c:pt>
                <c:pt idx="22">
                  <c:v>19</c:v>
                </c:pt>
                <c:pt idx="23">
                  <c:v>17</c:v>
                </c:pt>
                <c:pt idx="24">
                  <c:v>20</c:v>
                </c:pt>
                <c:pt idx="25">
                  <c:v>13</c:v>
                </c:pt>
                <c:pt idx="26">
                  <c:v>17</c:v>
                </c:pt>
                <c:pt idx="27">
                  <c:v>15</c:v>
                </c:pt>
                <c:pt idx="28">
                  <c:v>21</c:v>
                </c:pt>
                <c:pt idx="29">
                  <c:v>7</c:v>
                </c:pt>
                <c:pt idx="30">
                  <c:v>10</c:v>
                </c:pt>
                <c:pt idx="31">
                  <c:v>17</c:v>
                </c:pt>
                <c:pt idx="32">
                  <c:v>19</c:v>
                </c:pt>
                <c:pt idx="33">
                  <c:v>16</c:v>
                </c:pt>
                <c:pt idx="34">
                  <c:v>16</c:v>
                </c:pt>
                <c:pt idx="35">
                  <c:v>12</c:v>
                </c:pt>
                <c:pt idx="36">
                  <c:v>18</c:v>
                </c:pt>
                <c:pt idx="37">
                  <c:v>25</c:v>
                </c:pt>
                <c:pt idx="38">
                  <c:v>20</c:v>
                </c:pt>
                <c:pt idx="39">
                  <c:v>17</c:v>
                </c:pt>
                <c:pt idx="40">
                  <c:v>10</c:v>
                </c:pt>
                <c:pt idx="41">
                  <c:v>15</c:v>
                </c:pt>
                <c:pt idx="42">
                  <c:v>13</c:v>
                </c:pt>
                <c:pt idx="43">
                  <c:v>10</c:v>
                </c:pt>
                <c:pt idx="44">
                  <c:v>17</c:v>
                </c:pt>
                <c:pt idx="45">
                  <c:v>24</c:v>
                </c:pt>
                <c:pt idx="46">
                  <c:v>12</c:v>
                </c:pt>
                <c:pt idx="47">
                  <c:v>10</c:v>
                </c:pt>
                <c:pt idx="48">
                  <c:v>17</c:v>
                </c:pt>
                <c:pt idx="49">
                  <c:v>16</c:v>
                </c:pt>
                <c:pt idx="50">
                  <c:v>13</c:v>
                </c:pt>
                <c:pt idx="51">
                  <c:v>15</c:v>
                </c:pt>
                <c:pt idx="52">
                  <c:v>9</c:v>
                </c:pt>
                <c:pt idx="53">
                  <c:v>14</c:v>
                </c:pt>
                <c:pt idx="54">
                  <c:v>23</c:v>
                </c:pt>
                <c:pt idx="55">
                  <c:v>15</c:v>
                </c:pt>
                <c:pt idx="56">
                  <c:v>10</c:v>
                </c:pt>
                <c:pt idx="57">
                  <c:v>8</c:v>
                </c:pt>
                <c:pt idx="58">
                  <c:v>8</c:v>
                </c:pt>
                <c:pt idx="59">
                  <c:v>19</c:v>
                </c:pt>
                <c:pt idx="60">
                  <c:v>9</c:v>
                </c:pt>
                <c:pt idx="61">
                  <c:v>12</c:v>
                </c:pt>
                <c:pt idx="62">
                  <c:v>23</c:v>
                </c:pt>
                <c:pt idx="63">
                  <c:v>18</c:v>
                </c:pt>
                <c:pt idx="64">
                  <c:v>13</c:v>
                </c:pt>
                <c:pt idx="65">
                  <c:v>18</c:v>
                </c:pt>
                <c:pt idx="66">
                  <c:v>14</c:v>
                </c:pt>
                <c:pt idx="67">
                  <c:v>12</c:v>
                </c:pt>
                <c:pt idx="68">
                  <c:v>19</c:v>
                </c:pt>
                <c:pt idx="69">
                  <c:v>11</c:v>
                </c:pt>
                <c:pt idx="70">
                  <c:v>13</c:v>
                </c:pt>
                <c:pt idx="71">
                  <c:v>13</c:v>
                </c:pt>
                <c:pt idx="72">
                  <c:v>8</c:v>
                </c:pt>
                <c:pt idx="73">
                  <c:v>13</c:v>
                </c:pt>
                <c:pt idx="74">
                  <c:v>19</c:v>
                </c:pt>
                <c:pt idx="75">
                  <c:v>28</c:v>
                </c:pt>
                <c:pt idx="76">
                  <c:v>9</c:v>
                </c:pt>
                <c:pt idx="77">
                  <c:v>20</c:v>
                </c:pt>
                <c:pt idx="78">
                  <c:v>23</c:v>
                </c:pt>
                <c:pt idx="79">
                  <c:v>18</c:v>
                </c:pt>
                <c:pt idx="80">
                  <c:v>15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11</c:v>
                </c:pt>
                <c:pt idx="88">
                  <c:v>11</c:v>
                </c:pt>
                <c:pt idx="89">
                  <c:v>14</c:v>
                </c:pt>
                <c:pt idx="90">
                  <c:v>12</c:v>
                </c:pt>
                <c:pt idx="91">
                  <c:v>9</c:v>
                </c:pt>
                <c:pt idx="92">
                  <c:v>9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20</c:v>
                </c:pt>
                <c:pt idx="97">
                  <c:v>3</c:v>
                </c:pt>
                <c:pt idx="98">
                  <c:v>15</c:v>
                </c:pt>
                <c:pt idx="99">
                  <c:v>14</c:v>
                </c:pt>
                <c:pt idx="100">
                  <c:v>8</c:v>
                </c:pt>
                <c:pt idx="101">
                  <c:v>10</c:v>
                </c:pt>
                <c:pt idx="102">
                  <c:v>14</c:v>
                </c:pt>
                <c:pt idx="103">
                  <c:v>9</c:v>
                </c:pt>
                <c:pt idx="104">
                  <c:v>11</c:v>
                </c:pt>
                <c:pt idx="105">
                  <c:v>14</c:v>
                </c:pt>
                <c:pt idx="106">
                  <c:v>23</c:v>
                </c:pt>
                <c:pt idx="107">
                  <c:v>7</c:v>
                </c:pt>
                <c:pt idx="108">
                  <c:v>10</c:v>
                </c:pt>
                <c:pt idx="109">
                  <c:v>6</c:v>
                </c:pt>
                <c:pt idx="110">
                  <c:v>14</c:v>
                </c:pt>
                <c:pt idx="111">
                  <c:v>7</c:v>
                </c:pt>
                <c:pt idx="112">
                  <c:v>11</c:v>
                </c:pt>
                <c:pt idx="113">
                  <c:v>10</c:v>
                </c:pt>
                <c:pt idx="114">
                  <c:v>6</c:v>
                </c:pt>
                <c:pt idx="115">
                  <c:v>13</c:v>
                </c:pt>
                <c:pt idx="116">
                  <c:v>18</c:v>
                </c:pt>
                <c:pt idx="117">
                  <c:v>16</c:v>
                </c:pt>
                <c:pt idx="118">
                  <c:v>13</c:v>
                </c:pt>
                <c:pt idx="119">
                  <c:v>16</c:v>
                </c:pt>
                <c:pt idx="12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4-4184-A188-471314597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PolCount!$U$4</c:f>
              <c:strCache>
                <c:ptCount val="1"/>
                <c:pt idx="0">
                  <c:v>7 Day Average (Standard)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PolCount!$U$5:$U$125</c:f>
              <c:numCache>
                <c:formatCode>#,##0</c:formatCode>
                <c:ptCount val="121"/>
                <c:pt idx="6">
                  <c:v>17</c:v>
                </c:pt>
                <c:pt idx="7">
                  <c:v>17.857142857142858</c:v>
                </c:pt>
                <c:pt idx="8">
                  <c:v>17.571428571428573</c:v>
                </c:pt>
                <c:pt idx="9">
                  <c:v>17</c:v>
                </c:pt>
                <c:pt idx="10">
                  <c:v>17.285714285714285</c:v>
                </c:pt>
                <c:pt idx="11">
                  <c:v>16.428571428571427</c:v>
                </c:pt>
                <c:pt idx="12">
                  <c:v>16.142857142857142</c:v>
                </c:pt>
                <c:pt idx="13">
                  <c:v>16.714285714285715</c:v>
                </c:pt>
                <c:pt idx="14">
                  <c:v>21.714285714285715</c:v>
                </c:pt>
                <c:pt idx="15">
                  <c:v>21</c:v>
                </c:pt>
                <c:pt idx="16">
                  <c:v>21.714285714285715</c:v>
                </c:pt>
                <c:pt idx="17">
                  <c:v>21.857142857142858</c:v>
                </c:pt>
                <c:pt idx="18">
                  <c:v>22.714285714285715</c:v>
                </c:pt>
                <c:pt idx="19">
                  <c:v>22.714285714285715</c:v>
                </c:pt>
                <c:pt idx="20">
                  <c:v>21.571428571428573</c:v>
                </c:pt>
                <c:pt idx="21">
                  <c:v>16</c:v>
                </c:pt>
                <c:pt idx="22">
                  <c:v>17</c:v>
                </c:pt>
                <c:pt idx="23">
                  <c:v>17.142857142857142</c:v>
                </c:pt>
                <c:pt idx="24">
                  <c:v>17.142857142857142</c:v>
                </c:pt>
                <c:pt idx="25">
                  <c:v>16</c:v>
                </c:pt>
                <c:pt idx="26">
                  <c:v>16.142857142857142</c:v>
                </c:pt>
                <c:pt idx="27">
                  <c:v>16.142857142857142</c:v>
                </c:pt>
                <c:pt idx="28">
                  <c:v>17.428571428571427</c:v>
                </c:pt>
                <c:pt idx="29">
                  <c:v>15.714285714285714</c:v>
                </c:pt>
                <c:pt idx="30">
                  <c:v>14.714285714285714</c:v>
                </c:pt>
                <c:pt idx="31">
                  <c:v>14.285714285714286</c:v>
                </c:pt>
                <c:pt idx="32">
                  <c:v>15.142857142857142</c:v>
                </c:pt>
                <c:pt idx="33">
                  <c:v>15</c:v>
                </c:pt>
                <c:pt idx="34">
                  <c:v>15.142857142857142</c:v>
                </c:pt>
                <c:pt idx="35">
                  <c:v>13.857142857142858</c:v>
                </c:pt>
                <c:pt idx="36">
                  <c:v>15.428571428571429</c:v>
                </c:pt>
                <c:pt idx="37">
                  <c:v>17.571428571428573</c:v>
                </c:pt>
                <c:pt idx="38">
                  <c:v>18</c:v>
                </c:pt>
                <c:pt idx="39">
                  <c:v>17.714285714285715</c:v>
                </c:pt>
                <c:pt idx="40">
                  <c:v>16.857142857142858</c:v>
                </c:pt>
                <c:pt idx="41">
                  <c:v>16.714285714285715</c:v>
                </c:pt>
                <c:pt idx="42">
                  <c:v>16.857142857142858</c:v>
                </c:pt>
                <c:pt idx="43">
                  <c:v>15.714285714285714</c:v>
                </c:pt>
                <c:pt idx="44">
                  <c:v>14.571428571428571</c:v>
                </c:pt>
                <c:pt idx="45">
                  <c:v>15.142857142857142</c:v>
                </c:pt>
                <c:pt idx="46">
                  <c:v>14.428571428571429</c:v>
                </c:pt>
                <c:pt idx="47">
                  <c:v>14.428571428571429</c:v>
                </c:pt>
                <c:pt idx="48">
                  <c:v>14.714285714285714</c:v>
                </c:pt>
                <c:pt idx="49">
                  <c:v>15.142857142857142</c:v>
                </c:pt>
                <c:pt idx="50">
                  <c:v>15.571428571428571</c:v>
                </c:pt>
                <c:pt idx="51">
                  <c:v>15.285714285714286</c:v>
                </c:pt>
                <c:pt idx="52">
                  <c:v>13.142857142857142</c:v>
                </c:pt>
                <c:pt idx="53">
                  <c:v>13.428571428571429</c:v>
                </c:pt>
                <c:pt idx="54">
                  <c:v>15.285714285714286</c:v>
                </c:pt>
                <c:pt idx="55">
                  <c:v>15</c:v>
                </c:pt>
                <c:pt idx="56">
                  <c:v>14.142857142857142</c:v>
                </c:pt>
                <c:pt idx="57">
                  <c:v>13.428571428571429</c:v>
                </c:pt>
                <c:pt idx="58">
                  <c:v>12.428571428571429</c:v>
                </c:pt>
                <c:pt idx="59">
                  <c:v>13.857142857142858</c:v>
                </c:pt>
                <c:pt idx="60">
                  <c:v>13.142857142857142</c:v>
                </c:pt>
                <c:pt idx="61">
                  <c:v>11.571428571428571</c:v>
                </c:pt>
                <c:pt idx="62">
                  <c:v>12.714285714285714</c:v>
                </c:pt>
                <c:pt idx="63">
                  <c:v>13.857142857142858</c:v>
                </c:pt>
                <c:pt idx="64">
                  <c:v>14.571428571428571</c:v>
                </c:pt>
                <c:pt idx="65">
                  <c:v>16</c:v>
                </c:pt>
                <c:pt idx="66">
                  <c:v>15.285714285714286</c:v>
                </c:pt>
                <c:pt idx="67">
                  <c:v>15.714285714285714</c:v>
                </c:pt>
                <c:pt idx="68">
                  <c:v>16.714285714285715</c:v>
                </c:pt>
                <c:pt idx="69">
                  <c:v>15</c:v>
                </c:pt>
                <c:pt idx="70">
                  <c:v>14.285714285714286</c:v>
                </c:pt>
                <c:pt idx="71">
                  <c:v>14.285714285714286</c:v>
                </c:pt>
                <c:pt idx="72">
                  <c:v>12.857142857142858</c:v>
                </c:pt>
                <c:pt idx="73">
                  <c:v>12.714285714285714</c:v>
                </c:pt>
                <c:pt idx="74">
                  <c:v>13.714285714285714</c:v>
                </c:pt>
                <c:pt idx="75">
                  <c:v>15</c:v>
                </c:pt>
                <c:pt idx="76">
                  <c:v>14.714285714285714</c:v>
                </c:pt>
                <c:pt idx="77">
                  <c:v>15.714285714285714</c:v>
                </c:pt>
                <c:pt idx="78">
                  <c:v>17.142857142857142</c:v>
                </c:pt>
                <c:pt idx="79">
                  <c:v>18.571428571428573</c:v>
                </c:pt>
                <c:pt idx="80">
                  <c:v>18.857142857142858</c:v>
                </c:pt>
                <c:pt idx="81">
                  <c:v>18.714285714285715</c:v>
                </c:pt>
                <c:pt idx="82">
                  <c:v>16.714285714285715</c:v>
                </c:pt>
                <c:pt idx="83">
                  <c:v>17.142857142857142</c:v>
                </c:pt>
                <c:pt idx="84">
                  <c:v>16.142857142857142</c:v>
                </c:pt>
                <c:pt idx="85">
                  <c:v>14.857142857142858</c:v>
                </c:pt>
                <c:pt idx="86">
                  <c:v>14.428571428571429</c:v>
                </c:pt>
                <c:pt idx="87">
                  <c:v>13.857142857142858</c:v>
                </c:pt>
                <c:pt idx="88">
                  <c:v>12.857142857142858</c:v>
                </c:pt>
                <c:pt idx="89">
                  <c:v>12.857142857142858</c:v>
                </c:pt>
                <c:pt idx="90">
                  <c:v>12.857142857142858</c:v>
                </c:pt>
                <c:pt idx="91">
                  <c:v>12.285714285714286</c:v>
                </c:pt>
                <c:pt idx="92">
                  <c:v>11.571428571428571</c:v>
                </c:pt>
                <c:pt idx="93">
                  <c:v>11.285714285714286</c:v>
                </c:pt>
                <c:pt idx="94">
                  <c:v>11.571428571428571</c:v>
                </c:pt>
                <c:pt idx="95">
                  <c:v>12</c:v>
                </c:pt>
                <c:pt idx="96">
                  <c:v>12.857142857142858</c:v>
                </c:pt>
                <c:pt idx="97">
                  <c:v>11.571428571428571</c:v>
                </c:pt>
                <c:pt idx="98">
                  <c:v>12.428571428571429</c:v>
                </c:pt>
                <c:pt idx="99">
                  <c:v>13.142857142857142</c:v>
                </c:pt>
                <c:pt idx="100">
                  <c:v>12.428571428571429</c:v>
                </c:pt>
                <c:pt idx="101">
                  <c:v>12</c:v>
                </c:pt>
                <c:pt idx="102">
                  <c:v>12</c:v>
                </c:pt>
                <c:pt idx="103">
                  <c:v>10.428571428571429</c:v>
                </c:pt>
                <c:pt idx="104">
                  <c:v>11.571428571428571</c:v>
                </c:pt>
                <c:pt idx="105">
                  <c:v>11.428571428571429</c:v>
                </c:pt>
                <c:pt idx="106">
                  <c:v>12.714285714285714</c:v>
                </c:pt>
                <c:pt idx="107">
                  <c:v>12.571428571428571</c:v>
                </c:pt>
                <c:pt idx="108">
                  <c:v>12.571428571428571</c:v>
                </c:pt>
                <c:pt idx="109">
                  <c:v>11.428571428571429</c:v>
                </c:pt>
                <c:pt idx="110">
                  <c:v>12.142857142857142</c:v>
                </c:pt>
                <c:pt idx="111">
                  <c:v>11.571428571428571</c:v>
                </c:pt>
                <c:pt idx="112">
                  <c:v>11.142857142857142</c:v>
                </c:pt>
                <c:pt idx="113">
                  <c:v>9.2857142857142865</c:v>
                </c:pt>
                <c:pt idx="114">
                  <c:v>9.1428571428571423</c:v>
                </c:pt>
                <c:pt idx="115">
                  <c:v>9.5714285714285712</c:v>
                </c:pt>
                <c:pt idx="116">
                  <c:v>11.285714285714286</c:v>
                </c:pt>
                <c:pt idx="117">
                  <c:v>11.571428571428571</c:v>
                </c:pt>
                <c:pt idx="118">
                  <c:v>12.428571428571429</c:v>
                </c:pt>
                <c:pt idx="119">
                  <c:v>13.142857142857142</c:v>
                </c:pt>
                <c:pt idx="120">
                  <c:v>13.571428571428571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4-4184-A188-471314597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Plus: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PolCount!$V$4</c:f>
              <c:strCache>
                <c:ptCount val="1"/>
                <c:pt idx="0">
                  <c:v>Policy Count (Plus)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PolCount!$V$5:$V$125</c:f>
              <c:numCache>
                <c:formatCode>#,##0</c:formatCode>
                <c:ptCount val="121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6</c:v>
                </c:pt>
                <c:pt idx="21">
                  <c:v>3</c:v>
                </c:pt>
                <c:pt idx="22">
                  <c:v>1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6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9</c:v>
                </c:pt>
                <c:pt idx="45">
                  <c:v>6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5</c:v>
                </c:pt>
                <c:pt idx="60">
                  <c:v>3</c:v>
                </c:pt>
                <c:pt idx="61">
                  <c:v>5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5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5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0</c:v>
                </c:pt>
                <c:pt idx="97">
                  <c:v>6</c:v>
                </c:pt>
                <c:pt idx="98">
                  <c:v>5</c:v>
                </c:pt>
                <c:pt idx="99">
                  <c:v>4</c:v>
                </c:pt>
                <c:pt idx="100">
                  <c:v>1</c:v>
                </c:pt>
                <c:pt idx="101">
                  <c:v>3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5</c:v>
                </c:pt>
                <c:pt idx="118">
                  <c:v>2</c:v>
                </c:pt>
                <c:pt idx="119">
                  <c:v>2</c:v>
                </c:pt>
                <c:pt idx="1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4-4153-848F-81903F21B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PolCount!$W$4</c:f>
              <c:strCache>
                <c:ptCount val="1"/>
                <c:pt idx="0">
                  <c:v>7 Day Average (Plus)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PolCount!$W$5:$W$125</c:f>
              <c:numCache>
                <c:formatCode>#,##0</c:formatCode>
                <c:ptCount val="121"/>
                <c:pt idx="6">
                  <c:v>2.5714285714285716</c:v>
                </c:pt>
                <c:pt idx="7">
                  <c:v>3.1428571428571428</c:v>
                </c:pt>
                <c:pt idx="8">
                  <c:v>2.5714285714285716</c:v>
                </c:pt>
                <c:pt idx="9">
                  <c:v>2.2857142857142856</c:v>
                </c:pt>
                <c:pt idx="10">
                  <c:v>2.2857142857142856</c:v>
                </c:pt>
                <c:pt idx="11">
                  <c:v>2.4285714285714284</c:v>
                </c:pt>
                <c:pt idx="12">
                  <c:v>2.7142857142857144</c:v>
                </c:pt>
                <c:pt idx="13">
                  <c:v>2.8571428571428572</c:v>
                </c:pt>
                <c:pt idx="14">
                  <c:v>3</c:v>
                </c:pt>
                <c:pt idx="15">
                  <c:v>3.2857142857142856</c:v>
                </c:pt>
                <c:pt idx="16">
                  <c:v>3.8571428571428572</c:v>
                </c:pt>
                <c:pt idx="17">
                  <c:v>3.8571428571428572</c:v>
                </c:pt>
                <c:pt idx="18">
                  <c:v>3.7142857142857144</c:v>
                </c:pt>
                <c:pt idx="19">
                  <c:v>3.1428571428571428</c:v>
                </c:pt>
                <c:pt idx="20">
                  <c:v>3.7142857142857144</c:v>
                </c:pt>
                <c:pt idx="21">
                  <c:v>3.2857142857142856</c:v>
                </c:pt>
                <c:pt idx="22">
                  <c:v>3</c:v>
                </c:pt>
                <c:pt idx="23">
                  <c:v>2.8571428571428572</c:v>
                </c:pt>
                <c:pt idx="24">
                  <c:v>2.8571428571428572</c:v>
                </c:pt>
                <c:pt idx="25">
                  <c:v>3.2857142857142856</c:v>
                </c:pt>
                <c:pt idx="26">
                  <c:v>3.7142857142857144</c:v>
                </c:pt>
                <c:pt idx="27">
                  <c:v>3.2857142857142856</c:v>
                </c:pt>
                <c:pt idx="28">
                  <c:v>3.7142857142857144</c:v>
                </c:pt>
                <c:pt idx="29">
                  <c:v>3.8571428571428572</c:v>
                </c:pt>
                <c:pt idx="30">
                  <c:v>3.2857142857142856</c:v>
                </c:pt>
                <c:pt idx="31">
                  <c:v>3.1428571428571428</c:v>
                </c:pt>
                <c:pt idx="32">
                  <c:v>2.8571428571428572</c:v>
                </c:pt>
                <c:pt idx="33">
                  <c:v>3.1428571428571428</c:v>
                </c:pt>
                <c:pt idx="34">
                  <c:v>3.1428571428571428</c:v>
                </c:pt>
                <c:pt idx="35">
                  <c:v>2.5714285714285716</c:v>
                </c:pt>
                <c:pt idx="36">
                  <c:v>2.8571428571428572</c:v>
                </c:pt>
                <c:pt idx="37">
                  <c:v>3</c:v>
                </c:pt>
                <c:pt idx="38">
                  <c:v>3.5714285714285716</c:v>
                </c:pt>
                <c:pt idx="39">
                  <c:v>3.7142857142857144</c:v>
                </c:pt>
                <c:pt idx="40">
                  <c:v>3.2857142857142856</c:v>
                </c:pt>
                <c:pt idx="41">
                  <c:v>3</c:v>
                </c:pt>
                <c:pt idx="42">
                  <c:v>3.2857142857142856</c:v>
                </c:pt>
                <c:pt idx="43">
                  <c:v>3.2857142857142856</c:v>
                </c:pt>
                <c:pt idx="44">
                  <c:v>4.1428571428571432</c:v>
                </c:pt>
                <c:pt idx="45">
                  <c:v>4.1428571428571432</c:v>
                </c:pt>
                <c:pt idx="46">
                  <c:v>3.8571428571428572</c:v>
                </c:pt>
                <c:pt idx="47">
                  <c:v>3.7142857142857144</c:v>
                </c:pt>
                <c:pt idx="48">
                  <c:v>3.8571428571428572</c:v>
                </c:pt>
                <c:pt idx="49">
                  <c:v>3.2857142857142856</c:v>
                </c:pt>
                <c:pt idx="50">
                  <c:v>3.2857142857142856</c:v>
                </c:pt>
                <c:pt idx="51">
                  <c:v>2.4285714285714284</c:v>
                </c:pt>
                <c:pt idx="52">
                  <c:v>2.1428571428571428</c:v>
                </c:pt>
                <c:pt idx="53">
                  <c:v>2.7142857142857144</c:v>
                </c:pt>
                <c:pt idx="54">
                  <c:v>2.8571428571428572</c:v>
                </c:pt>
                <c:pt idx="55">
                  <c:v>2.8571428571428572</c:v>
                </c:pt>
                <c:pt idx="56">
                  <c:v>2.8571428571428572</c:v>
                </c:pt>
                <c:pt idx="57">
                  <c:v>2.4285714285714284</c:v>
                </c:pt>
                <c:pt idx="58">
                  <c:v>2.1428571428571428</c:v>
                </c:pt>
                <c:pt idx="59">
                  <c:v>2.2857142857142856</c:v>
                </c:pt>
                <c:pt idx="60">
                  <c:v>2</c:v>
                </c:pt>
                <c:pt idx="61">
                  <c:v>2.4285714285714284</c:v>
                </c:pt>
                <c:pt idx="62">
                  <c:v>2.4285714285714284</c:v>
                </c:pt>
                <c:pt idx="63">
                  <c:v>2.8571428571428572</c:v>
                </c:pt>
                <c:pt idx="64">
                  <c:v>2.8571428571428572</c:v>
                </c:pt>
                <c:pt idx="65">
                  <c:v>3.1428571428571428</c:v>
                </c:pt>
                <c:pt idx="66">
                  <c:v>2.7142857142857144</c:v>
                </c:pt>
                <c:pt idx="67">
                  <c:v>2.7142857142857144</c:v>
                </c:pt>
                <c:pt idx="68">
                  <c:v>2.1428571428571428</c:v>
                </c:pt>
                <c:pt idx="69">
                  <c:v>2.1428571428571428</c:v>
                </c:pt>
                <c:pt idx="70">
                  <c:v>1.8571428571428572</c:v>
                </c:pt>
                <c:pt idx="71">
                  <c:v>2.4285714285714284</c:v>
                </c:pt>
                <c:pt idx="72">
                  <c:v>2.4285714285714284</c:v>
                </c:pt>
                <c:pt idx="73">
                  <c:v>2.4285714285714284</c:v>
                </c:pt>
                <c:pt idx="74">
                  <c:v>2.2857142857142856</c:v>
                </c:pt>
                <c:pt idx="75">
                  <c:v>2.7142857142857144</c:v>
                </c:pt>
                <c:pt idx="76">
                  <c:v>2.7142857142857144</c:v>
                </c:pt>
                <c:pt idx="77">
                  <c:v>2.7142857142857144</c:v>
                </c:pt>
                <c:pt idx="78">
                  <c:v>2.1428571428571428</c:v>
                </c:pt>
                <c:pt idx="79">
                  <c:v>2.1428571428571428</c:v>
                </c:pt>
                <c:pt idx="80">
                  <c:v>2.4285714285714284</c:v>
                </c:pt>
                <c:pt idx="81">
                  <c:v>2.2857142857142856</c:v>
                </c:pt>
                <c:pt idx="82">
                  <c:v>2.2857142857142856</c:v>
                </c:pt>
                <c:pt idx="83">
                  <c:v>2.4285714285714284</c:v>
                </c:pt>
                <c:pt idx="84">
                  <c:v>2.8571428571428572</c:v>
                </c:pt>
                <c:pt idx="85">
                  <c:v>3.4285714285714284</c:v>
                </c:pt>
                <c:pt idx="86">
                  <c:v>3.4285714285714284</c:v>
                </c:pt>
                <c:pt idx="87">
                  <c:v>3.2857142857142856</c:v>
                </c:pt>
                <c:pt idx="88">
                  <c:v>3.2857142857142856</c:v>
                </c:pt>
                <c:pt idx="89">
                  <c:v>3.1428571428571428</c:v>
                </c:pt>
                <c:pt idx="90">
                  <c:v>3.4285714285714284</c:v>
                </c:pt>
                <c:pt idx="91">
                  <c:v>3.1428571428571428</c:v>
                </c:pt>
                <c:pt idx="92">
                  <c:v>2.4285714285714284</c:v>
                </c:pt>
                <c:pt idx="93">
                  <c:v>2</c:v>
                </c:pt>
                <c:pt idx="94">
                  <c:v>2</c:v>
                </c:pt>
                <c:pt idx="95">
                  <c:v>2.2857142857142856</c:v>
                </c:pt>
                <c:pt idx="96">
                  <c:v>1.8571428571428572</c:v>
                </c:pt>
                <c:pt idx="97">
                  <c:v>2</c:v>
                </c:pt>
                <c:pt idx="98">
                  <c:v>2.4285714285714284</c:v>
                </c:pt>
                <c:pt idx="99">
                  <c:v>3</c:v>
                </c:pt>
                <c:pt idx="100">
                  <c:v>3.1428571428571428</c:v>
                </c:pt>
                <c:pt idx="101">
                  <c:v>3.1428571428571428</c:v>
                </c:pt>
                <c:pt idx="102">
                  <c:v>3</c:v>
                </c:pt>
                <c:pt idx="103">
                  <c:v>3.1428571428571428</c:v>
                </c:pt>
                <c:pt idx="104">
                  <c:v>2.4285714285714284</c:v>
                </c:pt>
                <c:pt idx="105">
                  <c:v>2</c:v>
                </c:pt>
                <c:pt idx="106">
                  <c:v>1.7142857142857142</c:v>
                </c:pt>
                <c:pt idx="107">
                  <c:v>2</c:v>
                </c:pt>
                <c:pt idx="108">
                  <c:v>1.8571428571428572</c:v>
                </c:pt>
                <c:pt idx="109">
                  <c:v>1.7142857142857142</c:v>
                </c:pt>
                <c:pt idx="110">
                  <c:v>1.8571428571428572</c:v>
                </c:pt>
                <c:pt idx="111">
                  <c:v>2</c:v>
                </c:pt>
                <c:pt idx="112">
                  <c:v>1.8571428571428572</c:v>
                </c:pt>
                <c:pt idx="113">
                  <c:v>2.1428571428571428</c:v>
                </c:pt>
                <c:pt idx="114">
                  <c:v>2.1428571428571428</c:v>
                </c:pt>
                <c:pt idx="115">
                  <c:v>2.1428571428571428</c:v>
                </c:pt>
                <c:pt idx="116">
                  <c:v>2.1428571428571428</c:v>
                </c:pt>
                <c:pt idx="117">
                  <c:v>2.5714285714285716</c:v>
                </c:pt>
                <c:pt idx="118">
                  <c:v>2.5714285714285716</c:v>
                </c:pt>
                <c:pt idx="119">
                  <c:v>2.7142857142857144</c:v>
                </c:pt>
                <c:pt idx="1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4-4153-848F-81903F21B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Standard - Subscription (New Business):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PolCount!$AJ$4</c:f>
              <c:strCache>
                <c:ptCount val="1"/>
                <c:pt idx="0">
                  <c:v>Policy Count (Standard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PolCount!$AJ$5:$AJ$125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9-4EFF-A214-8BF1870FE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PolCount!$AK$4</c:f>
              <c:strCache>
                <c:ptCount val="1"/>
                <c:pt idx="0">
                  <c:v>7 Day Average (Standard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PolCount!$AK$5:$AK$125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9-4EFF-A214-8BF1870FE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Standard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PolCount!$AR$4</c:f>
              <c:strCache>
                <c:ptCount val="1"/>
                <c:pt idx="0">
                  <c:v>Policy Count (Standard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PolCount!$AR$5:$AR$125</c:f>
              <c:numCache>
                <c:formatCode>#,##0</c:formatCode>
                <c:ptCount val="121"/>
                <c:pt idx="0">
                  <c:v>10</c:v>
                </c:pt>
                <c:pt idx="1">
                  <c:v>19</c:v>
                </c:pt>
                <c:pt idx="2">
                  <c:v>15</c:v>
                </c:pt>
                <c:pt idx="3">
                  <c:v>17</c:v>
                </c:pt>
                <c:pt idx="4">
                  <c:v>21</c:v>
                </c:pt>
                <c:pt idx="5">
                  <c:v>18</c:v>
                </c:pt>
                <c:pt idx="6">
                  <c:v>19</c:v>
                </c:pt>
                <c:pt idx="7">
                  <c:v>16</c:v>
                </c:pt>
                <c:pt idx="8">
                  <c:v>17</c:v>
                </c:pt>
                <c:pt idx="9">
                  <c:v>11</c:v>
                </c:pt>
                <c:pt idx="10">
                  <c:v>19</c:v>
                </c:pt>
                <c:pt idx="11">
                  <c:v>15</c:v>
                </c:pt>
                <c:pt idx="12">
                  <c:v>16</c:v>
                </c:pt>
                <c:pt idx="13">
                  <c:v>23</c:v>
                </c:pt>
                <c:pt idx="14">
                  <c:v>51</c:v>
                </c:pt>
                <c:pt idx="15">
                  <c:v>12</c:v>
                </c:pt>
                <c:pt idx="16">
                  <c:v>16</c:v>
                </c:pt>
                <c:pt idx="17">
                  <c:v>20</c:v>
                </c:pt>
                <c:pt idx="18">
                  <c:v>21</c:v>
                </c:pt>
                <c:pt idx="19">
                  <c:v>16</c:v>
                </c:pt>
                <c:pt idx="20">
                  <c:v>15</c:v>
                </c:pt>
                <c:pt idx="21">
                  <c:v>12</c:v>
                </c:pt>
                <c:pt idx="22">
                  <c:v>19</c:v>
                </c:pt>
                <c:pt idx="23">
                  <c:v>17</c:v>
                </c:pt>
                <c:pt idx="24">
                  <c:v>20</c:v>
                </c:pt>
                <c:pt idx="25">
                  <c:v>13</c:v>
                </c:pt>
                <c:pt idx="26">
                  <c:v>17</c:v>
                </c:pt>
                <c:pt idx="27">
                  <c:v>15</c:v>
                </c:pt>
                <c:pt idx="28">
                  <c:v>21</c:v>
                </c:pt>
                <c:pt idx="29">
                  <c:v>7</c:v>
                </c:pt>
                <c:pt idx="30">
                  <c:v>10</c:v>
                </c:pt>
                <c:pt idx="31">
                  <c:v>17</c:v>
                </c:pt>
                <c:pt idx="32">
                  <c:v>19</c:v>
                </c:pt>
                <c:pt idx="33">
                  <c:v>16</c:v>
                </c:pt>
                <c:pt idx="34">
                  <c:v>16</c:v>
                </c:pt>
                <c:pt idx="35">
                  <c:v>12</c:v>
                </c:pt>
                <c:pt idx="36">
                  <c:v>18</c:v>
                </c:pt>
                <c:pt idx="37">
                  <c:v>25</c:v>
                </c:pt>
                <c:pt idx="38">
                  <c:v>20</c:v>
                </c:pt>
                <c:pt idx="39">
                  <c:v>17</c:v>
                </c:pt>
                <c:pt idx="40">
                  <c:v>10</c:v>
                </c:pt>
                <c:pt idx="41">
                  <c:v>15</c:v>
                </c:pt>
                <c:pt idx="42">
                  <c:v>13</c:v>
                </c:pt>
                <c:pt idx="43">
                  <c:v>10</c:v>
                </c:pt>
                <c:pt idx="44">
                  <c:v>17</c:v>
                </c:pt>
                <c:pt idx="45">
                  <c:v>24</c:v>
                </c:pt>
                <c:pt idx="46">
                  <c:v>12</c:v>
                </c:pt>
                <c:pt idx="47">
                  <c:v>10</c:v>
                </c:pt>
                <c:pt idx="48">
                  <c:v>17</c:v>
                </c:pt>
                <c:pt idx="49">
                  <c:v>16</c:v>
                </c:pt>
                <c:pt idx="50">
                  <c:v>13</c:v>
                </c:pt>
                <c:pt idx="51">
                  <c:v>15</c:v>
                </c:pt>
                <c:pt idx="52">
                  <c:v>9</c:v>
                </c:pt>
                <c:pt idx="53">
                  <c:v>14</c:v>
                </c:pt>
                <c:pt idx="54">
                  <c:v>23</c:v>
                </c:pt>
                <c:pt idx="55">
                  <c:v>15</c:v>
                </c:pt>
                <c:pt idx="56">
                  <c:v>10</c:v>
                </c:pt>
                <c:pt idx="57">
                  <c:v>8</c:v>
                </c:pt>
                <c:pt idx="58">
                  <c:v>8</c:v>
                </c:pt>
                <c:pt idx="59">
                  <c:v>19</c:v>
                </c:pt>
                <c:pt idx="60">
                  <c:v>9</c:v>
                </c:pt>
                <c:pt idx="61">
                  <c:v>12</c:v>
                </c:pt>
                <c:pt idx="62">
                  <c:v>23</c:v>
                </c:pt>
                <c:pt idx="63">
                  <c:v>18</c:v>
                </c:pt>
                <c:pt idx="64">
                  <c:v>13</c:v>
                </c:pt>
                <c:pt idx="65">
                  <c:v>18</c:v>
                </c:pt>
                <c:pt idx="66">
                  <c:v>14</c:v>
                </c:pt>
                <c:pt idx="67">
                  <c:v>12</c:v>
                </c:pt>
                <c:pt idx="68">
                  <c:v>19</c:v>
                </c:pt>
                <c:pt idx="69">
                  <c:v>11</c:v>
                </c:pt>
                <c:pt idx="70">
                  <c:v>13</c:v>
                </c:pt>
                <c:pt idx="71">
                  <c:v>13</c:v>
                </c:pt>
                <c:pt idx="72">
                  <c:v>8</c:v>
                </c:pt>
                <c:pt idx="73">
                  <c:v>13</c:v>
                </c:pt>
                <c:pt idx="74">
                  <c:v>19</c:v>
                </c:pt>
                <c:pt idx="75">
                  <c:v>28</c:v>
                </c:pt>
                <c:pt idx="76">
                  <c:v>9</c:v>
                </c:pt>
                <c:pt idx="77">
                  <c:v>20</c:v>
                </c:pt>
                <c:pt idx="78">
                  <c:v>23</c:v>
                </c:pt>
                <c:pt idx="79">
                  <c:v>18</c:v>
                </c:pt>
                <c:pt idx="80">
                  <c:v>15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11</c:v>
                </c:pt>
                <c:pt idx="88">
                  <c:v>11</c:v>
                </c:pt>
                <c:pt idx="89">
                  <c:v>14</c:v>
                </c:pt>
                <c:pt idx="90">
                  <c:v>12</c:v>
                </c:pt>
                <c:pt idx="91">
                  <c:v>9</c:v>
                </c:pt>
                <c:pt idx="92">
                  <c:v>9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20</c:v>
                </c:pt>
                <c:pt idx="97">
                  <c:v>3</c:v>
                </c:pt>
                <c:pt idx="98">
                  <c:v>15</c:v>
                </c:pt>
                <c:pt idx="99">
                  <c:v>14</c:v>
                </c:pt>
                <c:pt idx="100">
                  <c:v>8</c:v>
                </c:pt>
                <c:pt idx="101">
                  <c:v>10</c:v>
                </c:pt>
                <c:pt idx="102">
                  <c:v>14</c:v>
                </c:pt>
                <c:pt idx="103">
                  <c:v>9</c:v>
                </c:pt>
                <c:pt idx="104">
                  <c:v>11</c:v>
                </c:pt>
                <c:pt idx="105">
                  <c:v>14</c:v>
                </c:pt>
                <c:pt idx="106">
                  <c:v>23</c:v>
                </c:pt>
                <c:pt idx="107">
                  <c:v>7</c:v>
                </c:pt>
                <c:pt idx="108">
                  <c:v>10</c:v>
                </c:pt>
                <c:pt idx="109">
                  <c:v>6</c:v>
                </c:pt>
                <c:pt idx="110">
                  <c:v>14</c:v>
                </c:pt>
                <c:pt idx="111">
                  <c:v>7</c:v>
                </c:pt>
                <c:pt idx="112">
                  <c:v>11</c:v>
                </c:pt>
                <c:pt idx="113">
                  <c:v>10</c:v>
                </c:pt>
                <c:pt idx="114">
                  <c:v>6</c:v>
                </c:pt>
                <c:pt idx="115">
                  <c:v>13</c:v>
                </c:pt>
                <c:pt idx="116">
                  <c:v>18</c:v>
                </c:pt>
                <c:pt idx="117">
                  <c:v>16</c:v>
                </c:pt>
                <c:pt idx="118">
                  <c:v>13</c:v>
                </c:pt>
                <c:pt idx="119">
                  <c:v>16</c:v>
                </c:pt>
                <c:pt idx="12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2F-4A68-BE7B-A69BB7B29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PolCount!$AS$4</c:f>
              <c:strCache>
                <c:ptCount val="1"/>
                <c:pt idx="0">
                  <c:v>7 Day Average (Standard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PolCount!$AS$5:$AS$125</c:f>
              <c:numCache>
                <c:formatCode>#,##0</c:formatCode>
                <c:ptCount val="121"/>
                <c:pt idx="6">
                  <c:v>17</c:v>
                </c:pt>
                <c:pt idx="7">
                  <c:v>17.857142857142858</c:v>
                </c:pt>
                <c:pt idx="8">
                  <c:v>17.571428571428573</c:v>
                </c:pt>
                <c:pt idx="9">
                  <c:v>17</c:v>
                </c:pt>
                <c:pt idx="10">
                  <c:v>17.285714285714285</c:v>
                </c:pt>
                <c:pt idx="11">
                  <c:v>16.428571428571427</c:v>
                </c:pt>
                <c:pt idx="12">
                  <c:v>16.142857142857142</c:v>
                </c:pt>
                <c:pt idx="13">
                  <c:v>16.714285714285715</c:v>
                </c:pt>
                <c:pt idx="14">
                  <c:v>21.714285714285715</c:v>
                </c:pt>
                <c:pt idx="15">
                  <c:v>21</c:v>
                </c:pt>
                <c:pt idx="16">
                  <c:v>21.714285714285715</c:v>
                </c:pt>
                <c:pt idx="17">
                  <c:v>21.857142857142858</c:v>
                </c:pt>
                <c:pt idx="18">
                  <c:v>22.714285714285715</c:v>
                </c:pt>
                <c:pt idx="19">
                  <c:v>22.714285714285715</c:v>
                </c:pt>
                <c:pt idx="20">
                  <c:v>21.571428571428573</c:v>
                </c:pt>
                <c:pt idx="21">
                  <c:v>16</c:v>
                </c:pt>
                <c:pt idx="22">
                  <c:v>17</c:v>
                </c:pt>
                <c:pt idx="23">
                  <c:v>17.142857142857142</c:v>
                </c:pt>
                <c:pt idx="24">
                  <c:v>17.142857142857142</c:v>
                </c:pt>
                <c:pt idx="25">
                  <c:v>16</c:v>
                </c:pt>
                <c:pt idx="26">
                  <c:v>16.142857142857142</c:v>
                </c:pt>
                <c:pt idx="27">
                  <c:v>16.142857142857142</c:v>
                </c:pt>
                <c:pt idx="28">
                  <c:v>17.428571428571427</c:v>
                </c:pt>
                <c:pt idx="29">
                  <c:v>15.714285714285714</c:v>
                </c:pt>
                <c:pt idx="30">
                  <c:v>14.714285714285714</c:v>
                </c:pt>
                <c:pt idx="31">
                  <c:v>14.285714285714286</c:v>
                </c:pt>
                <c:pt idx="32">
                  <c:v>15.142857142857142</c:v>
                </c:pt>
                <c:pt idx="33">
                  <c:v>15</c:v>
                </c:pt>
                <c:pt idx="34">
                  <c:v>15.142857142857142</c:v>
                </c:pt>
                <c:pt idx="35">
                  <c:v>13.857142857142858</c:v>
                </c:pt>
                <c:pt idx="36">
                  <c:v>15.428571428571429</c:v>
                </c:pt>
                <c:pt idx="37">
                  <c:v>17.571428571428573</c:v>
                </c:pt>
                <c:pt idx="38">
                  <c:v>18</c:v>
                </c:pt>
                <c:pt idx="39">
                  <c:v>17.714285714285715</c:v>
                </c:pt>
                <c:pt idx="40">
                  <c:v>16.857142857142858</c:v>
                </c:pt>
                <c:pt idx="41">
                  <c:v>16.714285714285715</c:v>
                </c:pt>
                <c:pt idx="42">
                  <c:v>16.857142857142858</c:v>
                </c:pt>
                <c:pt idx="43">
                  <c:v>15.714285714285714</c:v>
                </c:pt>
                <c:pt idx="44">
                  <c:v>14.571428571428571</c:v>
                </c:pt>
                <c:pt idx="45">
                  <c:v>15.142857142857142</c:v>
                </c:pt>
                <c:pt idx="46">
                  <c:v>14.428571428571429</c:v>
                </c:pt>
                <c:pt idx="47">
                  <c:v>14.428571428571429</c:v>
                </c:pt>
                <c:pt idx="48">
                  <c:v>14.714285714285714</c:v>
                </c:pt>
                <c:pt idx="49">
                  <c:v>15.142857142857142</c:v>
                </c:pt>
                <c:pt idx="50">
                  <c:v>15.571428571428571</c:v>
                </c:pt>
                <c:pt idx="51">
                  <c:v>15.285714285714286</c:v>
                </c:pt>
                <c:pt idx="52">
                  <c:v>13.142857142857142</c:v>
                </c:pt>
                <c:pt idx="53">
                  <c:v>13.428571428571429</c:v>
                </c:pt>
                <c:pt idx="54">
                  <c:v>15.285714285714286</c:v>
                </c:pt>
                <c:pt idx="55">
                  <c:v>15</c:v>
                </c:pt>
                <c:pt idx="56">
                  <c:v>14.142857142857142</c:v>
                </c:pt>
                <c:pt idx="57">
                  <c:v>13.428571428571429</c:v>
                </c:pt>
                <c:pt idx="58">
                  <c:v>12.428571428571429</c:v>
                </c:pt>
                <c:pt idx="59">
                  <c:v>13.857142857142858</c:v>
                </c:pt>
                <c:pt idx="60">
                  <c:v>13.142857142857142</c:v>
                </c:pt>
                <c:pt idx="61">
                  <c:v>11.571428571428571</c:v>
                </c:pt>
                <c:pt idx="62">
                  <c:v>12.714285714285714</c:v>
                </c:pt>
                <c:pt idx="63">
                  <c:v>13.857142857142858</c:v>
                </c:pt>
                <c:pt idx="64">
                  <c:v>14.571428571428571</c:v>
                </c:pt>
                <c:pt idx="65">
                  <c:v>16</c:v>
                </c:pt>
                <c:pt idx="66">
                  <c:v>15.285714285714286</c:v>
                </c:pt>
                <c:pt idx="67">
                  <c:v>15.714285714285714</c:v>
                </c:pt>
                <c:pt idx="68">
                  <c:v>16.714285714285715</c:v>
                </c:pt>
                <c:pt idx="69">
                  <c:v>15</c:v>
                </c:pt>
                <c:pt idx="70">
                  <c:v>14.285714285714286</c:v>
                </c:pt>
                <c:pt idx="71">
                  <c:v>14.285714285714286</c:v>
                </c:pt>
                <c:pt idx="72">
                  <c:v>12.857142857142858</c:v>
                </c:pt>
                <c:pt idx="73">
                  <c:v>12.714285714285714</c:v>
                </c:pt>
                <c:pt idx="74">
                  <c:v>13.714285714285714</c:v>
                </c:pt>
                <c:pt idx="75">
                  <c:v>15</c:v>
                </c:pt>
                <c:pt idx="76">
                  <c:v>14.714285714285714</c:v>
                </c:pt>
                <c:pt idx="77">
                  <c:v>15.714285714285714</c:v>
                </c:pt>
                <c:pt idx="78">
                  <c:v>17.142857142857142</c:v>
                </c:pt>
                <c:pt idx="79">
                  <c:v>18.571428571428573</c:v>
                </c:pt>
                <c:pt idx="80">
                  <c:v>18.857142857142858</c:v>
                </c:pt>
                <c:pt idx="81">
                  <c:v>18.714285714285715</c:v>
                </c:pt>
                <c:pt idx="82">
                  <c:v>16.714285714285715</c:v>
                </c:pt>
                <c:pt idx="83">
                  <c:v>17.142857142857142</c:v>
                </c:pt>
                <c:pt idx="84">
                  <c:v>16.142857142857142</c:v>
                </c:pt>
                <c:pt idx="85">
                  <c:v>14.857142857142858</c:v>
                </c:pt>
                <c:pt idx="86">
                  <c:v>14.428571428571429</c:v>
                </c:pt>
                <c:pt idx="87">
                  <c:v>13.857142857142858</c:v>
                </c:pt>
                <c:pt idx="88">
                  <c:v>12.857142857142858</c:v>
                </c:pt>
                <c:pt idx="89">
                  <c:v>12.857142857142858</c:v>
                </c:pt>
                <c:pt idx="90">
                  <c:v>12.857142857142858</c:v>
                </c:pt>
                <c:pt idx="91">
                  <c:v>12.285714285714286</c:v>
                </c:pt>
                <c:pt idx="92">
                  <c:v>11.571428571428571</c:v>
                </c:pt>
                <c:pt idx="93">
                  <c:v>11.285714285714286</c:v>
                </c:pt>
                <c:pt idx="94">
                  <c:v>11.571428571428571</c:v>
                </c:pt>
                <c:pt idx="95">
                  <c:v>12</c:v>
                </c:pt>
                <c:pt idx="96">
                  <c:v>12.857142857142858</c:v>
                </c:pt>
                <c:pt idx="97">
                  <c:v>11.571428571428571</c:v>
                </c:pt>
                <c:pt idx="98">
                  <c:v>12.428571428571429</c:v>
                </c:pt>
                <c:pt idx="99">
                  <c:v>13.142857142857142</c:v>
                </c:pt>
                <c:pt idx="100">
                  <c:v>12.428571428571429</c:v>
                </c:pt>
                <c:pt idx="101">
                  <c:v>12</c:v>
                </c:pt>
                <c:pt idx="102">
                  <c:v>12</c:v>
                </c:pt>
                <c:pt idx="103">
                  <c:v>10.428571428571429</c:v>
                </c:pt>
                <c:pt idx="104">
                  <c:v>11.571428571428571</c:v>
                </c:pt>
                <c:pt idx="105">
                  <c:v>11.428571428571429</c:v>
                </c:pt>
                <c:pt idx="106">
                  <c:v>12.714285714285714</c:v>
                </c:pt>
                <c:pt idx="107">
                  <c:v>12.571428571428571</c:v>
                </c:pt>
                <c:pt idx="108">
                  <c:v>12.571428571428571</c:v>
                </c:pt>
                <c:pt idx="109">
                  <c:v>11.428571428571429</c:v>
                </c:pt>
                <c:pt idx="110">
                  <c:v>12.142857142857142</c:v>
                </c:pt>
                <c:pt idx="111">
                  <c:v>11.571428571428571</c:v>
                </c:pt>
                <c:pt idx="112">
                  <c:v>11.142857142857142</c:v>
                </c:pt>
                <c:pt idx="113">
                  <c:v>9.2857142857142865</c:v>
                </c:pt>
                <c:pt idx="114">
                  <c:v>9.1428571428571423</c:v>
                </c:pt>
                <c:pt idx="115">
                  <c:v>9.5714285714285712</c:v>
                </c:pt>
                <c:pt idx="116">
                  <c:v>11.285714285714286</c:v>
                </c:pt>
                <c:pt idx="117">
                  <c:v>11.571428571428571</c:v>
                </c:pt>
                <c:pt idx="118">
                  <c:v>12.428571428571429</c:v>
                </c:pt>
                <c:pt idx="119">
                  <c:v>13.142857142857142</c:v>
                </c:pt>
                <c:pt idx="120">
                  <c:v>13.571428571428571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F-4A68-BE7B-A69BB7B29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Plus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PolCount!$AL$4</c:f>
              <c:strCache>
                <c:ptCount val="1"/>
                <c:pt idx="0">
                  <c:v>Policy Count (Plus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PolCount!$AL$5:$AL$125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7-4312-B9D3-A52ECB54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PolCount!$AM$4</c:f>
              <c:strCache>
                <c:ptCount val="1"/>
                <c:pt idx="0">
                  <c:v>7 Day Average (Plus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PolCount!$AM$5:$AM$125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C7-4312-B9D3-A52ECB54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Plus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PolCount!$AT$4</c:f>
              <c:strCache>
                <c:ptCount val="1"/>
                <c:pt idx="0">
                  <c:v>Policy Count (Plus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PolCount!$AT$5:$AT$125</c:f>
              <c:numCache>
                <c:formatCode>#,##0</c:formatCode>
                <c:ptCount val="121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6</c:v>
                </c:pt>
                <c:pt idx="21">
                  <c:v>3</c:v>
                </c:pt>
                <c:pt idx="22">
                  <c:v>1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6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9</c:v>
                </c:pt>
                <c:pt idx="45">
                  <c:v>6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5</c:v>
                </c:pt>
                <c:pt idx="60">
                  <c:v>3</c:v>
                </c:pt>
                <c:pt idx="61">
                  <c:v>5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5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5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0</c:v>
                </c:pt>
                <c:pt idx="97">
                  <c:v>6</c:v>
                </c:pt>
                <c:pt idx="98">
                  <c:v>5</c:v>
                </c:pt>
                <c:pt idx="99">
                  <c:v>4</c:v>
                </c:pt>
                <c:pt idx="100">
                  <c:v>1</c:v>
                </c:pt>
                <c:pt idx="101">
                  <c:v>3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5</c:v>
                </c:pt>
                <c:pt idx="118">
                  <c:v>2</c:v>
                </c:pt>
                <c:pt idx="119">
                  <c:v>2</c:v>
                </c:pt>
                <c:pt idx="1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E-4EA6-8674-776BE5ACA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PolCount!$AU$4</c:f>
              <c:strCache>
                <c:ptCount val="1"/>
                <c:pt idx="0">
                  <c:v>7 Day Average (Plus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PolCount!$AU$5:$AU$125</c:f>
              <c:numCache>
                <c:formatCode>#,##0</c:formatCode>
                <c:ptCount val="121"/>
                <c:pt idx="6">
                  <c:v>2.5714285714285716</c:v>
                </c:pt>
                <c:pt idx="7">
                  <c:v>3.1428571428571428</c:v>
                </c:pt>
                <c:pt idx="8">
                  <c:v>2.5714285714285716</c:v>
                </c:pt>
                <c:pt idx="9">
                  <c:v>2.2857142857142856</c:v>
                </c:pt>
                <c:pt idx="10">
                  <c:v>2.2857142857142856</c:v>
                </c:pt>
                <c:pt idx="11">
                  <c:v>2.4285714285714284</c:v>
                </c:pt>
                <c:pt idx="12">
                  <c:v>2.7142857142857144</c:v>
                </c:pt>
                <c:pt idx="13">
                  <c:v>2.8571428571428572</c:v>
                </c:pt>
                <c:pt idx="14">
                  <c:v>3</c:v>
                </c:pt>
                <c:pt idx="15">
                  <c:v>3.2857142857142856</c:v>
                </c:pt>
                <c:pt idx="16">
                  <c:v>3.8571428571428572</c:v>
                </c:pt>
                <c:pt idx="17">
                  <c:v>3.8571428571428572</c:v>
                </c:pt>
                <c:pt idx="18">
                  <c:v>3.7142857142857144</c:v>
                </c:pt>
                <c:pt idx="19">
                  <c:v>3.1428571428571428</c:v>
                </c:pt>
                <c:pt idx="20">
                  <c:v>3.7142857142857144</c:v>
                </c:pt>
                <c:pt idx="21">
                  <c:v>3.2857142857142856</c:v>
                </c:pt>
                <c:pt idx="22">
                  <c:v>3</c:v>
                </c:pt>
                <c:pt idx="23">
                  <c:v>2.8571428571428572</c:v>
                </c:pt>
                <c:pt idx="24">
                  <c:v>2.8571428571428572</c:v>
                </c:pt>
                <c:pt idx="25">
                  <c:v>3.2857142857142856</c:v>
                </c:pt>
                <c:pt idx="26">
                  <c:v>3.7142857142857144</c:v>
                </c:pt>
                <c:pt idx="27">
                  <c:v>3.2857142857142856</c:v>
                </c:pt>
                <c:pt idx="28">
                  <c:v>3.7142857142857144</c:v>
                </c:pt>
                <c:pt idx="29">
                  <c:v>3.8571428571428572</c:v>
                </c:pt>
                <c:pt idx="30">
                  <c:v>3.2857142857142856</c:v>
                </c:pt>
                <c:pt idx="31">
                  <c:v>3.1428571428571428</c:v>
                </c:pt>
                <c:pt idx="32">
                  <c:v>2.8571428571428572</c:v>
                </c:pt>
                <c:pt idx="33">
                  <c:v>3.1428571428571428</c:v>
                </c:pt>
                <c:pt idx="34">
                  <c:v>3.1428571428571428</c:v>
                </c:pt>
                <c:pt idx="35">
                  <c:v>2.5714285714285716</c:v>
                </c:pt>
                <c:pt idx="36">
                  <c:v>2.8571428571428572</c:v>
                </c:pt>
                <c:pt idx="37">
                  <c:v>3</c:v>
                </c:pt>
                <c:pt idx="38">
                  <c:v>3.5714285714285716</c:v>
                </c:pt>
                <c:pt idx="39">
                  <c:v>3.7142857142857144</c:v>
                </c:pt>
                <c:pt idx="40">
                  <c:v>3.2857142857142856</c:v>
                </c:pt>
                <c:pt idx="41">
                  <c:v>3</c:v>
                </c:pt>
                <c:pt idx="42">
                  <c:v>3.2857142857142856</c:v>
                </c:pt>
                <c:pt idx="43">
                  <c:v>3.2857142857142856</c:v>
                </c:pt>
                <c:pt idx="44">
                  <c:v>4.1428571428571432</c:v>
                </c:pt>
                <c:pt idx="45">
                  <c:v>4.1428571428571432</c:v>
                </c:pt>
                <c:pt idx="46">
                  <c:v>3.8571428571428572</c:v>
                </c:pt>
                <c:pt idx="47">
                  <c:v>3.7142857142857144</c:v>
                </c:pt>
                <c:pt idx="48">
                  <c:v>3.8571428571428572</c:v>
                </c:pt>
                <c:pt idx="49">
                  <c:v>3.2857142857142856</c:v>
                </c:pt>
                <c:pt idx="50">
                  <c:v>3.2857142857142856</c:v>
                </c:pt>
                <c:pt idx="51">
                  <c:v>2.4285714285714284</c:v>
                </c:pt>
                <c:pt idx="52">
                  <c:v>2.1428571428571428</c:v>
                </c:pt>
                <c:pt idx="53">
                  <c:v>2.7142857142857144</c:v>
                </c:pt>
                <c:pt idx="54">
                  <c:v>2.8571428571428572</c:v>
                </c:pt>
                <c:pt idx="55">
                  <c:v>2.8571428571428572</c:v>
                </c:pt>
                <c:pt idx="56">
                  <c:v>2.8571428571428572</c:v>
                </c:pt>
                <c:pt idx="57">
                  <c:v>2.4285714285714284</c:v>
                </c:pt>
                <c:pt idx="58">
                  <c:v>2.1428571428571428</c:v>
                </c:pt>
                <c:pt idx="59">
                  <c:v>2.2857142857142856</c:v>
                </c:pt>
                <c:pt idx="60">
                  <c:v>2</c:v>
                </c:pt>
                <c:pt idx="61">
                  <c:v>2.4285714285714284</c:v>
                </c:pt>
                <c:pt idx="62">
                  <c:v>2.4285714285714284</c:v>
                </c:pt>
                <c:pt idx="63">
                  <c:v>2.8571428571428572</c:v>
                </c:pt>
                <c:pt idx="64">
                  <c:v>2.8571428571428572</c:v>
                </c:pt>
                <c:pt idx="65">
                  <c:v>3.1428571428571428</c:v>
                </c:pt>
                <c:pt idx="66">
                  <c:v>2.7142857142857144</c:v>
                </c:pt>
                <c:pt idx="67">
                  <c:v>2.7142857142857144</c:v>
                </c:pt>
                <c:pt idx="68">
                  <c:v>2.1428571428571428</c:v>
                </c:pt>
                <c:pt idx="69">
                  <c:v>2.1428571428571428</c:v>
                </c:pt>
                <c:pt idx="70">
                  <c:v>1.8571428571428572</c:v>
                </c:pt>
                <c:pt idx="71">
                  <c:v>2.4285714285714284</c:v>
                </c:pt>
                <c:pt idx="72">
                  <c:v>2.4285714285714284</c:v>
                </c:pt>
                <c:pt idx="73">
                  <c:v>2.4285714285714284</c:v>
                </c:pt>
                <c:pt idx="74">
                  <c:v>2.2857142857142856</c:v>
                </c:pt>
                <c:pt idx="75">
                  <c:v>2.7142857142857144</c:v>
                </c:pt>
                <c:pt idx="76">
                  <c:v>2.7142857142857144</c:v>
                </c:pt>
                <c:pt idx="77">
                  <c:v>2.7142857142857144</c:v>
                </c:pt>
                <c:pt idx="78">
                  <c:v>2.1428571428571428</c:v>
                </c:pt>
                <c:pt idx="79">
                  <c:v>2.1428571428571428</c:v>
                </c:pt>
                <c:pt idx="80">
                  <c:v>2.4285714285714284</c:v>
                </c:pt>
                <c:pt idx="81">
                  <c:v>2.2857142857142856</c:v>
                </c:pt>
                <c:pt idx="82">
                  <c:v>2.2857142857142856</c:v>
                </c:pt>
                <c:pt idx="83">
                  <c:v>2.4285714285714284</c:v>
                </c:pt>
                <c:pt idx="84">
                  <c:v>2.8571428571428572</c:v>
                </c:pt>
                <c:pt idx="85">
                  <c:v>3.4285714285714284</c:v>
                </c:pt>
                <c:pt idx="86">
                  <c:v>3.4285714285714284</c:v>
                </c:pt>
                <c:pt idx="87">
                  <c:v>3.2857142857142856</c:v>
                </c:pt>
                <c:pt idx="88">
                  <c:v>3.2857142857142856</c:v>
                </c:pt>
                <c:pt idx="89">
                  <c:v>3.1428571428571428</c:v>
                </c:pt>
                <c:pt idx="90">
                  <c:v>3.4285714285714284</c:v>
                </c:pt>
                <c:pt idx="91">
                  <c:v>3.1428571428571428</c:v>
                </c:pt>
                <c:pt idx="92">
                  <c:v>2.4285714285714284</c:v>
                </c:pt>
                <c:pt idx="93">
                  <c:v>2</c:v>
                </c:pt>
                <c:pt idx="94">
                  <c:v>2</c:v>
                </c:pt>
                <c:pt idx="95">
                  <c:v>2.2857142857142856</c:v>
                </c:pt>
                <c:pt idx="96">
                  <c:v>1.8571428571428572</c:v>
                </c:pt>
                <c:pt idx="97">
                  <c:v>2</c:v>
                </c:pt>
                <c:pt idx="98">
                  <c:v>2.4285714285714284</c:v>
                </c:pt>
                <c:pt idx="99">
                  <c:v>3</c:v>
                </c:pt>
                <c:pt idx="100">
                  <c:v>3.1428571428571428</c:v>
                </c:pt>
                <c:pt idx="101">
                  <c:v>3.1428571428571428</c:v>
                </c:pt>
                <c:pt idx="102">
                  <c:v>3</c:v>
                </c:pt>
                <c:pt idx="103">
                  <c:v>3.1428571428571428</c:v>
                </c:pt>
                <c:pt idx="104">
                  <c:v>2.4285714285714284</c:v>
                </c:pt>
                <c:pt idx="105">
                  <c:v>2</c:v>
                </c:pt>
                <c:pt idx="106">
                  <c:v>1.7142857142857142</c:v>
                </c:pt>
                <c:pt idx="107">
                  <c:v>2</c:v>
                </c:pt>
                <c:pt idx="108">
                  <c:v>1.8571428571428572</c:v>
                </c:pt>
                <c:pt idx="109">
                  <c:v>1.7142857142857142</c:v>
                </c:pt>
                <c:pt idx="110">
                  <c:v>1.8571428571428572</c:v>
                </c:pt>
                <c:pt idx="111">
                  <c:v>2</c:v>
                </c:pt>
                <c:pt idx="112">
                  <c:v>1.8571428571428572</c:v>
                </c:pt>
                <c:pt idx="113">
                  <c:v>2.1428571428571428</c:v>
                </c:pt>
                <c:pt idx="114">
                  <c:v>2.1428571428571428</c:v>
                </c:pt>
                <c:pt idx="115">
                  <c:v>2.1428571428571428</c:v>
                </c:pt>
                <c:pt idx="116">
                  <c:v>2.1428571428571428</c:v>
                </c:pt>
                <c:pt idx="117">
                  <c:v>2.5714285714285716</c:v>
                </c:pt>
                <c:pt idx="118">
                  <c:v>2.5714285714285716</c:v>
                </c:pt>
                <c:pt idx="119">
                  <c:v>2.7142857142857144</c:v>
                </c:pt>
                <c:pt idx="1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E-4EA6-8674-776BE5ACA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Essentials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PolCount!$AV$4</c:f>
              <c:strCache>
                <c:ptCount val="1"/>
                <c:pt idx="0">
                  <c:v>Policy Count (Essentials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PolCount!$AV$5:$AV$125</c:f>
              <c:numCache>
                <c:formatCode>#,##0</c:formatCode>
                <c:ptCount val="121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12</c:v>
                </c:pt>
                <c:pt idx="8">
                  <c:v>4</c:v>
                </c:pt>
                <c:pt idx="9">
                  <c:v>4</c:v>
                </c:pt>
                <c:pt idx="10">
                  <c:v>11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13</c:v>
                </c:pt>
                <c:pt idx="15">
                  <c:v>8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9</c:v>
                </c:pt>
                <c:pt idx="20">
                  <c:v>4</c:v>
                </c:pt>
                <c:pt idx="21">
                  <c:v>2</c:v>
                </c:pt>
                <c:pt idx="22">
                  <c:v>7</c:v>
                </c:pt>
                <c:pt idx="23">
                  <c:v>9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7</c:v>
                </c:pt>
                <c:pt idx="32">
                  <c:v>5</c:v>
                </c:pt>
                <c:pt idx="33">
                  <c:v>5</c:v>
                </c:pt>
                <c:pt idx="34">
                  <c:v>9</c:v>
                </c:pt>
                <c:pt idx="35">
                  <c:v>6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3</c:v>
                </c:pt>
                <c:pt idx="40">
                  <c:v>6</c:v>
                </c:pt>
                <c:pt idx="41">
                  <c:v>9</c:v>
                </c:pt>
                <c:pt idx="42">
                  <c:v>2</c:v>
                </c:pt>
                <c:pt idx="43">
                  <c:v>5</c:v>
                </c:pt>
                <c:pt idx="44">
                  <c:v>9</c:v>
                </c:pt>
                <c:pt idx="45">
                  <c:v>13</c:v>
                </c:pt>
                <c:pt idx="46">
                  <c:v>9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2</c:v>
                </c:pt>
                <c:pt idx="51">
                  <c:v>8</c:v>
                </c:pt>
                <c:pt idx="52">
                  <c:v>3</c:v>
                </c:pt>
                <c:pt idx="53">
                  <c:v>2</c:v>
                </c:pt>
                <c:pt idx="54">
                  <c:v>7</c:v>
                </c:pt>
                <c:pt idx="55">
                  <c:v>4</c:v>
                </c:pt>
                <c:pt idx="56">
                  <c:v>6</c:v>
                </c:pt>
                <c:pt idx="57">
                  <c:v>5</c:v>
                </c:pt>
                <c:pt idx="58">
                  <c:v>3</c:v>
                </c:pt>
                <c:pt idx="59">
                  <c:v>7</c:v>
                </c:pt>
                <c:pt idx="60">
                  <c:v>7</c:v>
                </c:pt>
                <c:pt idx="61">
                  <c:v>3</c:v>
                </c:pt>
                <c:pt idx="62">
                  <c:v>7</c:v>
                </c:pt>
                <c:pt idx="63">
                  <c:v>6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8</c:v>
                </c:pt>
                <c:pt idx="75">
                  <c:v>5</c:v>
                </c:pt>
                <c:pt idx="76">
                  <c:v>3</c:v>
                </c:pt>
                <c:pt idx="77">
                  <c:v>8</c:v>
                </c:pt>
                <c:pt idx="78">
                  <c:v>9</c:v>
                </c:pt>
                <c:pt idx="79">
                  <c:v>7</c:v>
                </c:pt>
                <c:pt idx="80">
                  <c:v>3</c:v>
                </c:pt>
                <c:pt idx="81">
                  <c:v>7</c:v>
                </c:pt>
                <c:pt idx="82">
                  <c:v>13</c:v>
                </c:pt>
                <c:pt idx="83">
                  <c:v>6</c:v>
                </c:pt>
                <c:pt idx="84">
                  <c:v>4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3</c:v>
                </c:pt>
                <c:pt idx="90">
                  <c:v>7</c:v>
                </c:pt>
                <c:pt idx="91">
                  <c:v>4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4</c:v>
                </c:pt>
                <c:pt idx="96">
                  <c:v>8</c:v>
                </c:pt>
                <c:pt idx="97">
                  <c:v>4</c:v>
                </c:pt>
                <c:pt idx="98">
                  <c:v>4</c:v>
                </c:pt>
                <c:pt idx="99">
                  <c:v>6</c:v>
                </c:pt>
                <c:pt idx="100">
                  <c:v>4</c:v>
                </c:pt>
                <c:pt idx="101">
                  <c:v>3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13</c:v>
                </c:pt>
                <c:pt idx="107">
                  <c:v>6</c:v>
                </c:pt>
                <c:pt idx="108">
                  <c:v>2</c:v>
                </c:pt>
                <c:pt idx="109">
                  <c:v>9</c:v>
                </c:pt>
                <c:pt idx="110">
                  <c:v>3</c:v>
                </c:pt>
                <c:pt idx="111">
                  <c:v>4</c:v>
                </c:pt>
                <c:pt idx="112">
                  <c:v>2</c:v>
                </c:pt>
                <c:pt idx="113">
                  <c:v>7</c:v>
                </c:pt>
                <c:pt idx="114">
                  <c:v>3</c:v>
                </c:pt>
                <c:pt idx="115">
                  <c:v>4</c:v>
                </c:pt>
                <c:pt idx="116">
                  <c:v>7</c:v>
                </c:pt>
                <c:pt idx="117">
                  <c:v>6</c:v>
                </c:pt>
                <c:pt idx="118">
                  <c:v>2</c:v>
                </c:pt>
                <c:pt idx="119">
                  <c:v>4</c:v>
                </c:pt>
                <c:pt idx="1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2-4B06-A419-F22A120D9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PolCount!$AW$4</c:f>
              <c:strCache>
                <c:ptCount val="1"/>
                <c:pt idx="0">
                  <c:v>7 Day Average (Essentials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PolCount!$AW$5:$AW$125</c:f>
              <c:numCache>
                <c:formatCode>#,##0</c:formatCode>
                <c:ptCount val="121"/>
                <c:pt idx="6">
                  <c:v>4.4285714285714288</c:v>
                </c:pt>
                <c:pt idx="7">
                  <c:v>5.7142857142857144</c:v>
                </c:pt>
                <c:pt idx="8">
                  <c:v>5.5714285714285712</c:v>
                </c:pt>
                <c:pt idx="9">
                  <c:v>5.1428571428571432</c:v>
                </c:pt>
                <c:pt idx="10">
                  <c:v>6</c:v>
                </c:pt>
                <c:pt idx="11">
                  <c:v>6.8571428571428568</c:v>
                </c:pt>
                <c:pt idx="12">
                  <c:v>7.1428571428571432</c:v>
                </c:pt>
                <c:pt idx="13">
                  <c:v>6.8571428571428568</c:v>
                </c:pt>
                <c:pt idx="14">
                  <c:v>7</c:v>
                </c:pt>
                <c:pt idx="15">
                  <c:v>7.5714285714285712</c:v>
                </c:pt>
                <c:pt idx="16">
                  <c:v>7.8571428571428568</c:v>
                </c:pt>
                <c:pt idx="17">
                  <c:v>6.8571428571428568</c:v>
                </c:pt>
                <c:pt idx="18">
                  <c:v>6.7142857142857144</c:v>
                </c:pt>
                <c:pt idx="19">
                  <c:v>7.1428571428571432</c:v>
                </c:pt>
                <c:pt idx="20">
                  <c:v>7.1428571428571432</c:v>
                </c:pt>
                <c:pt idx="21">
                  <c:v>5.5714285714285712</c:v>
                </c:pt>
                <c:pt idx="22">
                  <c:v>5.4285714285714288</c:v>
                </c:pt>
                <c:pt idx="23">
                  <c:v>5.8571428571428568</c:v>
                </c:pt>
                <c:pt idx="24">
                  <c:v>6</c:v>
                </c:pt>
                <c:pt idx="25">
                  <c:v>5.8571428571428568</c:v>
                </c:pt>
                <c:pt idx="26">
                  <c:v>5.4285714285714288</c:v>
                </c:pt>
                <c:pt idx="27">
                  <c:v>5.7142857142857144</c:v>
                </c:pt>
                <c:pt idx="28">
                  <c:v>6.2857142857142856</c:v>
                </c:pt>
                <c:pt idx="29">
                  <c:v>6</c:v>
                </c:pt>
                <c:pt idx="30">
                  <c:v>5.4285714285714288</c:v>
                </c:pt>
                <c:pt idx="31">
                  <c:v>5.7142857142857144</c:v>
                </c:pt>
                <c:pt idx="32">
                  <c:v>5.7142857142857144</c:v>
                </c:pt>
                <c:pt idx="33">
                  <c:v>5.5714285714285712</c:v>
                </c:pt>
                <c:pt idx="34">
                  <c:v>6</c:v>
                </c:pt>
                <c:pt idx="35">
                  <c:v>6</c:v>
                </c:pt>
                <c:pt idx="36">
                  <c:v>6.4285714285714288</c:v>
                </c:pt>
                <c:pt idx="37">
                  <c:v>6.7142857142857144</c:v>
                </c:pt>
                <c:pt idx="38">
                  <c:v>6.7142857142857144</c:v>
                </c:pt>
                <c:pt idx="39">
                  <c:v>6.4285714285714288</c:v>
                </c:pt>
                <c:pt idx="40">
                  <c:v>6.5714285714285712</c:v>
                </c:pt>
                <c:pt idx="41">
                  <c:v>6.5714285714285712</c:v>
                </c:pt>
                <c:pt idx="42">
                  <c:v>6</c:v>
                </c:pt>
                <c:pt idx="43">
                  <c:v>5.5714285714285712</c:v>
                </c:pt>
                <c:pt idx="44">
                  <c:v>5.8571428571428568</c:v>
                </c:pt>
                <c:pt idx="45">
                  <c:v>6.7142857142857144</c:v>
                </c:pt>
                <c:pt idx="46">
                  <c:v>7.5714285714285712</c:v>
                </c:pt>
                <c:pt idx="47">
                  <c:v>7.5714285714285712</c:v>
                </c:pt>
                <c:pt idx="48">
                  <c:v>7</c:v>
                </c:pt>
                <c:pt idx="49">
                  <c:v>7.5714285714285712</c:v>
                </c:pt>
                <c:pt idx="50">
                  <c:v>7.1428571428571432</c:v>
                </c:pt>
                <c:pt idx="51">
                  <c:v>7</c:v>
                </c:pt>
                <c:pt idx="52">
                  <c:v>5.5714285714285712</c:v>
                </c:pt>
                <c:pt idx="53">
                  <c:v>4.5714285714285712</c:v>
                </c:pt>
                <c:pt idx="54">
                  <c:v>4.7142857142857144</c:v>
                </c:pt>
                <c:pt idx="55">
                  <c:v>4.5714285714285712</c:v>
                </c:pt>
                <c:pt idx="56">
                  <c:v>4.5714285714285712</c:v>
                </c:pt>
                <c:pt idx="57">
                  <c:v>5</c:v>
                </c:pt>
                <c:pt idx="58">
                  <c:v>4.2857142857142856</c:v>
                </c:pt>
                <c:pt idx="59">
                  <c:v>4.8571428571428568</c:v>
                </c:pt>
                <c:pt idx="60">
                  <c:v>5.5714285714285712</c:v>
                </c:pt>
                <c:pt idx="61">
                  <c:v>5</c:v>
                </c:pt>
                <c:pt idx="62">
                  <c:v>5.4285714285714288</c:v>
                </c:pt>
                <c:pt idx="63">
                  <c:v>5.4285714285714288</c:v>
                </c:pt>
                <c:pt idx="64">
                  <c:v>5.5714285714285712</c:v>
                </c:pt>
                <c:pt idx="65">
                  <c:v>5.7142857142857144</c:v>
                </c:pt>
                <c:pt idx="66">
                  <c:v>5.2857142857142856</c:v>
                </c:pt>
                <c:pt idx="67">
                  <c:v>4.7142857142857144</c:v>
                </c:pt>
                <c:pt idx="68">
                  <c:v>4.4285714285714288</c:v>
                </c:pt>
                <c:pt idx="69">
                  <c:v>4.5714285714285712</c:v>
                </c:pt>
                <c:pt idx="70">
                  <c:v>4.5714285714285712</c:v>
                </c:pt>
                <c:pt idx="71">
                  <c:v>4.2857142857142856</c:v>
                </c:pt>
                <c:pt idx="72">
                  <c:v>4.4285714285714288</c:v>
                </c:pt>
                <c:pt idx="73">
                  <c:v>4.5714285714285712</c:v>
                </c:pt>
                <c:pt idx="74">
                  <c:v>5.2857142857142856</c:v>
                </c:pt>
                <c:pt idx="75">
                  <c:v>5.8571428571428568</c:v>
                </c:pt>
                <c:pt idx="76">
                  <c:v>5.1428571428571432</c:v>
                </c:pt>
                <c:pt idx="77">
                  <c:v>5.4285714285714288</c:v>
                </c:pt>
                <c:pt idx="78">
                  <c:v>6.1428571428571432</c:v>
                </c:pt>
                <c:pt idx="79">
                  <c:v>6.4285714285714288</c:v>
                </c:pt>
                <c:pt idx="80">
                  <c:v>6.1428571428571432</c:v>
                </c:pt>
                <c:pt idx="81">
                  <c:v>6</c:v>
                </c:pt>
                <c:pt idx="82">
                  <c:v>7.1428571428571432</c:v>
                </c:pt>
                <c:pt idx="83">
                  <c:v>7.5714285714285712</c:v>
                </c:pt>
                <c:pt idx="84">
                  <c:v>7</c:v>
                </c:pt>
                <c:pt idx="85">
                  <c:v>6.2857142857142856</c:v>
                </c:pt>
                <c:pt idx="86">
                  <c:v>6</c:v>
                </c:pt>
                <c:pt idx="87">
                  <c:v>6.4285714285714288</c:v>
                </c:pt>
                <c:pt idx="88">
                  <c:v>6.1428571428571432</c:v>
                </c:pt>
                <c:pt idx="89">
                  <c:v>4.7142857142857144</c:v>
                </c:pt>
                <c:pt idx="90">
                  <c:v>4.8571428571428568</c:v>
                </c:pt>
                <c:pt idx="91">
                  <c:v>4.8571428571428568</c:v>
                </c:pt>
                <c:pt idx="92">
                  <c:v>5</c:v>
                </c:pt>
                <c:pt idx="93">
                  <c:v>4.8571428571428568</c:v>
                </c:pt>
                <c:pt idx="94">
                  <c:v>4.4285714285714288</c:v>
                </c:pt>
                <c:pt idx="95">
                  <c:v>4.2857142857142856</c:v>
                </c:pt>
                <c:pt idx="96">
                  <c:v>5</c:v>
                </c:pt>
                <c:pt idx="97">
                  <c:v>4.5714285714285712</c:v>
                </c:pt>
                <c:pt idx="98">
                  <c:v>4.5714285714285712</c:v>
                </c:pt>
                <c:pt idx="99">
                  <c:v>4.7142857142857144</c:v>
                </c:pt>
                <c:pt idx="100">
                  <c:v>4.7142857142857144</c:v>
                </c:pt>
                <c:pt idx="101">
                  <c:v>4.7142857142857144</c:v>
                </c:pt>
                <c:pt idx="102">
                  <c:v>4.8571428571428568</c:v>
                </c:pt>
                <c:pt idx="103">
                  <c:v>4.2857142857142856</c:v>
                </c:pt>
                <c:pt idx="104">
                  <c:v>4.2857142857142856</c:v>
                </c:pt>
                <c:pt idx="105">
                  <c:v>4.5714285714285712</c:v>
                </c:pt>
                <c:pt idx="106">
                  <c:v>5.5714285714285712</c:v>
                </c:pt>
                <c:pt idx="107">
                  <c:v>5.8571428571428568</c:v>
                </c:pt>
                <c:pt idx="108">
                  <c:v>5.7142857142857144</c:v>
                </c:pt>
                <c:pt idx="109">
                  <c:v>6.2857142857142856</c:v>
                </c:pt>
                <c:pt idx="110">
                  <c:v>6.1428571428571432</c:v>
                </c:pt>
                <c:pt idx="111">
                  <c:v>6.1428571428571432</c:v>
                </c:pt>
                <c:pt idx="112">
                  <c:v>5.5714285714285712</c:v>
                </c:pt>
                <c:pt idx="113">
                  <c:v>4.7142857142857144</c:v>
                </c:pt>
                <c:pt idx="114">
                  <c:v>4.2857142857142856</c:v>
                </c:pt>
                <c:pt idx="115">
                  <c:v>4.5714285714285712</c:v>
                </c:pt>
                <c:pt idx="116">
                  <c:v>4.2857142857142856</c:v>
                </c:pt>
                <c:pt idx="117">
                  <c:v>4.7142857142857144</c:v>
                </c:pt>
                <c:pt idx="118">
                  <c:v>4.4285714285714288</c:v>
                </c:pt>
                <c:pt idx="119">
                  <c:v>4.7142857142857144</c:v>
                </c:pt>
                <c:pt idx="120">
                  <c:v>4.8571428571428568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2-4B06-A419-F22A120D9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Products: Policy Count Proportion of Total Boom Business - 7 Day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PolCount!$AF$4</c:f>
              <c:strCache>
                <c:ptCount val="1"/>
                <c:pt idx="0">
                  <c:v>Boom Standard - 7 Day Avg</c:v>
                </c:pt>
              </c:strCache>
            </c:strRef>
          </c:tx>
          <c:spPr>
            <a:ln w="28575">
              <a:solidFill>
                <a:srgbClr val="0C095C"/>
              </a:solidFill>
            </a:ln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PolCount!$AF$5:$AF$125</c:f>
              <c:numCache>
                <c:formatCode>#,##0</c:formatCode>
                <c:ptCount val="121"/>
                <c:pt idx="6" formatCode="0%">
                  <c:v>0.64772832209806996</c:v>
                </c:pt>
                <c:pt idx="7" formatCode="0%">
                  <c:v>0.61558546495521294</c:v>
                </c:pt>
                <c:pt idx="8" formatCode="0%">
                  <c:v>0.62248822605965459</c:v>
                </c:pt>
                <c:pt idx="9" formatCode="0%">
                  <c:v>0.61938263599754284</c:v>
                </c:pt>
                <c:pt idx="10" formatCode="0%">
                  <c:v>0.60352706299911263</c:v>
                </c:pt>
                <c:pt idx="11" formatCode="0%">
                  <c:v>0.54995563442768414</c:v>
                </c:pt>
                <c:pt idx="12" formatCode="0%">
                  <c:v>0.53975155279503106</c:v>
                </c:pt>
                <c:pt idx="13" formatCode="0%">
                  <c:v>0.53669032830523511</c:v>
                </c:pt>
                <c:pt idx="14" formatCode="0%">
                  <c:v>0.57800306961797632</c:v>
                </c:pt>
                <c:pt idx="15" formatCode="0%">
                  <c:v>0.55249286553634369</c:v>
                </c:pt>
                <c:pt idx="16" formatCode="0%">
                  <c:v>0.55343395343395341</c:v>
                </c:pt>
                <c:pt idx="17" formatCode="0%">
                  <c:v>0.56246301960587675</c:v>
                </c:pt>
                <c:pt idx="18" formatCode="0%">
                  <c:v>0.58478444817730524</c:v>
                </c:pt>
                <c:pt idx="19" formatCode="0%">
                  <c:v>0.58478444817730524</c:v>
                </c:pt>
                <c:pt idx="20" formatCode="0%">
                  <c:v>0.56743750940179516</c:v>
                </c:pt>
                <c:pt idx="21" formatCode="0%">
                  <c:v>0.55920747485597111</c:v>
                </c:pt>
                <c:pt idx="22" formatCode="0%">
                  <c:v>0.58845917553624305</c:v>
                </c:pt>
                <c:pt idx="23" formatCode="0%">
                  <c:v>0.58665542373249135</c:v>
                </c:pt>
                <c:pt idx="24" formatCode="0%">
                  <c:v>0.59224123576991627</c:v>
                </c:pt>
                <c:pt idx="25" formatCode="0%">
                  <c:v>0.57277695005563067</c:v>
                </c:pt>
                <c:pt idx="26" formatCode="0%">
                  <c:v>0.5670371541372633</c:v>
                </c:pt>
                <c:pt idx="27" formatCode="0%">
                  <c:v>0.56987162125744462</c:v>
                </c:pt>
                <c:pt idx="28" formatCode="0%">
                  <c:v>0.56297939068100367</c:v>
                </c:pt>
                <c:pt idx="29" formatCode="0%">
                  <c:v>0.53916986687147983</c:v>
                </c:pt>
                <c:pt idx="30" formatCode="0%">
                  <c:v>0.53664461434622723</c:v>
                </c:pt>
                <c:pt idx="31" formatCode="0%">
                  <c:v>0.53121340960626673</c:v>
                </c:pt>
                <c:pt idx="32" formatCode="0%">
                  <c:v>0.55386647083075657</c:v>
                </c:pt>
                <c:pt idx="33" formatCode="0%">
                  <c:v>0.55416408987837562</c:v>
                </c:pt>
                <c:pt idx="34" formatCode="0%">
                  <c:v>0.553616744503444</c:v>
                </c:pt>
                <c:pt idx="35" formatCode="0%">
                  <c:v>0.53150790096602896</c:v>
                </c:pt>
                <c:pt idx="36" formatCode="0%">
                  <c:v>0.5451983771565051</c:v>
                </c:pt>
                <c:pt idx="37" formatCode="0%">
                  <c:v>0.56954902650715455</c:v>
                </c:pt>
                <c:pt idx="38" formatCode="0%">
                  <c:v>0.55607440588967683</c:v>
                </c:pt>
                <c:pt idx="39" formatCode="0%">
                  <c:v>0.54587032425702386</c:v>
                </c:pt>
                <c:pt idx="40" formatCode="0%">
                  <c:v>0.52920365759035704</c:v>
                </c:pt>
                <c:pt idx="41" formatCode="0%">
                  <c:v>0.52975100296528865</c:v>
                </c:pt>
                <c:pt idx="42" formatCode="0%">
                  <c:v>0.55294209758495472</c:v>
                </c:pt>
                <c:pt idx="43" formatCode="0%">
                  <c:v>0.53210876425162135</c:v>
                </c:pt>
                <c:pt idx="44" formatCode="0%">
                  <c:v>0.50846011560297277</c:v>
                </c:pt>
                <c:pt idx="45" formatCode="0%">
                  <c:v>0.50814837061037665</c:v>
                </c:pt>
                <c:pt idx="46" formatCode="0%">
                  <c:v>0.48490574022488914</c:v>
                </c:pt>
                <c:pt idx="47" formatCode="0%">
                  <c:v>0.50056990062589168</c:v>
                </c:pt>
                <c:pt idx="48" formatCode="0%">
                  <c:v>0.51461141466740556</c:v>
                </c:pt>
                <c:pt idx="49" formatCode="0%">
                  <c:v>0.51182848331304576</c:v>
                </c:pt>
                <c:pt idx="50" formatCode="0%">
                  <c:v>0.54516181664637908</c:v>
                </c:pt>
                <c:pt idx="51" formatCode="0%">
                  <c:v>0.55095332243788486</c:v>
                </c:pt>
                <c:pt idx="52" formatCode="0%">
                  <c:v>0.54567416710273853</c:v>
                </c:pt>
                <c:pt idx="53" formatCode="0%">
                  <c:v>0.55910518053375191</c:v>
                </c:pt>
                <c:pt idx="54" formatCode="0%">
                  <c:v>0.57779476162934806</c:v>
                </c:pt>
                <c:pt idx="55" formatCode="0%">
                  <c:v>0.56680575064033711</c:v>
                </c:pt>
                <c:pt idx="56" formatCode="0%">
                  <c:v>0.56453817694419184</c:v>
                </c:pt>
                <c:pt idx="57" formatCode="0%">
                  <c:v>0.53517309757911258</c:v>
                </c:pt>
                <c:pt idx="58" formatCode="0%">
                  <c:v>0.53517309757911258</c:v>
                </c:pt>
                <c:pt idx="59" formatCode="0%">
                  <c:v>0.54290075004360716</c:v>
                </c:pt>
                <c:pt idx="60" formatCode="0%">
                  <c:v>0.52187829423854271</c:v>
                </c:pt>
                <c:pt idx="61" formatCode="0%">
                  <c:v>0.49942931464670587</c:v>
                </c:pt>
                <c:pt idx="62" formatCode="0%">
                  <c:v>0.51969030365769497</c:v>
                </c:pt>
                <c:pt idx="63" formatCode="0%">
                  <c:v>0.52068236714975846</c:v>
                </c:pt>
                <c:pt idx="64" formatCode="0%">
                  <c:v>0.54160588807327936</c:v>
                </c:pt>
                <c:pt idx="65" formatCode="0%">
                  <c:v>0.56201405133858551</c:v>
                </c:pt>
                <c:pt idx="66" formatCode="0%">
                  <c:v>0.57357374768089053</c:v>
                </c:pt>
                <c:pt idx="67" formatCode="0%">
                  <c:v>0.59220728805356138</c:v>
                </c:pt>
                <c:pt idx="68" formatCode="0%">
                  <c:v>0.64415534000161323</c:v>
                </c:pt>
                <c:pt idx="69" formatCode="0%">
                  <c:v>0.60191632901260228</c:v>
                </c:pt>
                <c:pt idx="70" formatCode="0%">
                  <c:v>0.59894013853641181</c:v>
                </c:pt>
                <c:pt idx="71" formatCode="0%">
                  <c:v>0.58595312554939893</c:v>
                </c:pt>
                <c:pt idx="72" formatCode="0%">
                  <c:v>0.55760845434758477</c:v>
                </c:pt>
                <c:pt idx="73" formatCode="0%">
                  <c:v>0.55139727422336116</c:v>
                </c:pt>
                <c:pt idx="74" formatCode="0%">
                  <c:v>0.56733930320886838</c:v>
                </c:pt>
                <c:pt idx="75" formatCode="0%">
                  <c:v>0.52906906281096844</c:v>
                </c:pt>
                <c:pt idx="76" formatCode="0%">
                  <c:v>0.55434378808569373</c:v>
                </c:pt>
                <c:pt idx="77" formatCode="0%">
                  <c:v>0.56099644915011948</c:v>
                </c:pt>
                <c:pt idx="78" formatCode="0%">
                  <c:v>0.57837096652463693</c:v>
                </c:pt>
                <c:pt idx="79" formatCode="0%">
                  <c:v>0.60059318874685907</c:v>
                </c:pt>
                <c:pt idx="80" formatCode="0%">
                  <c:v>0.60556213284623794</c:v>
                </c:pt>
                <c:pt idx="81" formatCode="0%">
                  <c:v>0.59803525112580791</c:v>
                </c:pt>
                <c:pt idx="82" formatCode="0%">
                  <c:v>0.57353492875314505</c:v>
                </c:pt>
                <c:pt idx="83" formatCode="0%">
                  <c:v>0.56574272096093725</c:v>
                </c:pt>
                <c:pt idx="84" formatCode="0%">
                  <c:v>0.5590900598965115</c:v>
                </c:pt>
                <c:pt idx="85" formatCode="0%">
                  <c:v>0.54721004801649964</c:v>
                </c:pt>
                <c:pt idx="86" formatCode="0%">
                  <c:v>0.54086084166729331</c:v>
                </c:pt>
                <c:pt idx="87" formatCode="0%">
                  <c:v>0.52657512738157897</c:v>
                </c:pt>
                <c:pt idx="88" formatCode="0%">
                  <c:v>0.53092740592740595</c:v>
                </c:pt>
                <c:pt idx="89" formatCode="0%">
                  <c:v>0.55032134532134525</c:v>
                </c:pt>
                <c:pt idx="90" formatCode="0%">
                  <c:v>0.53833333333333333</c:v>
                </c:pt>
                <c:pt idx="91" formatCode="0%">
                  <c:v>0.52523809523809528</c:v>
                </c:pt>
                <c:pt idx="92" formatCode="0%">
                  <c:v>0.5286721611721612</c:v>
                </c:pt>
                <c:pt idx="93" formatCode="0%">
                  <c:v>0.55248168498168504</c:v>
                </c:pt>
                <c:pt idx="94" formatCode="0%">
                  <c:v>0.5739102564102565</c:v>
                </c:pt>
                <c:pt idx="95" formatCode="0%">
                  <c:v>0.57751776001776001</c:v>
                </c:pt>
                <c:pt idx="96" formatCode="0%">
                  <c:v>0.59275585525585517</c:v>
                </c:pt>
                <c:pt idx="97" formatCode="0%">
                  <c:v>0.55063131313131308</c:v>
                </c:pt>
                <c:pt idx="98" formatCode="0%">
                  <c:v>0.57205988455988444</c:v>
                </c:pt>
                <c:pt idx="99" formatCode="0%">
                  <c:v>0.56577681577681571</c:v>
                </c:pt>
                <c:pt idx="100" formatCode="0%">
                  <c:v>0.54423486566343715</c:v>
                </c:pt>
                <c:pt idx="101" formatCode="0%">
                  <c:v>0.52656569273110621</c:v>
                </c:pt>
                <c:pt idx="102" formatCode="0%">
                  <c:v>0.51257967874509214</c:v>
                </c:pt>
                <c:pt idx="103" formatCode="0%">
                  <c:v>0.49297183560783736</c:v>
                </c:pt>
                <c:pt idx="104" formatCode="0%">
                  <c:v>0.55646389909990079</c:v>
                </c:pt>
                <c:pt idx="105" formatCode="0%">
                  <c:v>0.55074961338561512</c:v>
                </c:pt>
                <c:pt idx="106" formatCode="0%">
                  <c:v>0.55681491213384071</c:v>
                </c:pt>
                <c:pt idx="107" formatCode="0%">
                  <c:v>0.52781383801998472</c:v>
                </c:pt>
                <c:pt idx="108" formatCode="0%">
                  <c:v>0.53665948154055076</c:v>
                </c:pt>
                <c:pt idx="109" formatCode="0%">
                  <c:v>0.50259354747461671</c:v>
                </c:pt>
                <c:pt idx="110" formatCode="0%">
                  <c:v>0.51787238628286725</c:v>
                </c:pt>
                <c:pt idx="111" formatCode="0%">
                  <c:v>0.50749387590435691</c:v>
                </c:pt>
                <c:pt idx="112" formatCode="0%">
                  <c:v>0.53225578066626167</c:v>
                </c:pt>
                <c:pt idx="113" formatCode="0%">
                  <c:v>0.50502646075401492</c:v>
                </c:pt>
                <c:pt idx="114" formatCode="0%">
                  <c:v>0.51361937160256477</c:v>
                </c:pt>
                <c:pt idx="115" formatCode="0%">
                  <c:v>0.51802113230684654</c:v>
                </c:pt>
                <c:pt idx="116" formatCode="0%">
                  <c:v>0.56383394018861988</c:v>
                </c:pt>
                <c:pt idx="117" formatCode="0%">
                  <c:v>0.55174258326967685</c:v>
                </c:pt>
                <c:pt idx="118" formatCode="0%">
                  <c:v>0.56767664920374272</c:v>
                </c:pt>
                <c:pt idx="119" formatCode="0%">
                  <c:v>0.56681084833794182</c:v>
                </c:pt>
                <c:pt idx="120" formatCode="0%">
                  <c:v>0.57794020429488402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8-4CD1-97A8-2CAA4B463935}"/>
            </c:ext>
          </c:extLst>
        </c:ser>
        <c:ser>
          <c:idx val="1"/>
          <c:order val="1"/>
          <c:tx>
            <c:strRef>
              <c:f>PolCount!$AG$4</c:f>
              <c:strCache>
                <c:ptCount val="1"/>
                <c:pt idx="0">
                  <c:v>Boom Plus - 7 Day Avg</c:v>
                </c:pt>
              </c:strCache>
            </c:strRef>
          </c:tx>
          <c:spPr>
            <a:ln w="28575">
              <a:solidFill>
                <a:srgbClr val="9F0061"/>
              </a:solidFill>
            </a:ln>
          </c:spPr>
          <c:marker>
            <c:symbol val="none"/>
          </c:marker>
          <c:val>
            <c:numRef>
              <c:f>PolCount!$AG$5:$AG$125</c:f>
              <c:numCache>
                <c:formatCode>#,##0</c:formatCode>
                <c:ptCount val="121"/>
                <c:pt idx="6" formatCode="0%">
                  <c:v>9.14885184843168E-2</c:v>
                </c:pt>
                <c:pt idx="7" formatCode="0%">
                  <c:v>0.10041708991288824</c:v>
                </c:pt>
                <c:pt idx="8" formatCode="0%">
                  <c:v>8.4510727367870228E-2</c:v>
                </c:pt>
                <c:pt idx="9" formatCode="0%">
                  <c:v>7.9334743931017221E-2</c:v>
                </c:pt>
                <c:pt idx="10" formatCode="0%">
                  <c:v>7.5096125406684408E-2</c:v>
                </c:pt>
                <c:pt idx="11" formatCode="0%">
                  <c:v>7.8667553978112981E-2</c:v>
                </c:pt>
                <c:pt idx="12" formatCode="0%">
                  <c:v>8.8871635610766039E-2</c:v>
                </c:pt>
                <c:pt idx="13" formatCode="0%">
                  <c:v>9.1932860100561981E-2</c:v>
                </c:pt>
                <c:pt idx="14" formatCode="0%">
                  <c:v>8.5658728826430677E-2</c:v>
                </c:pt>
                <c:pt idx="15" formatCode="0%">
                  <c:v>9.586281045908375E-2</c:v>
                </c:pt>
                <c:pt idx="16" formatCode="0%">
                  <c:v>0.10753230038944325</c:v>
                </c:pt>
                <c:pt idx="17" formatCode="0%">
                  <c:v>0.10827441541727256</c:v>
                </c:pt>
                <c:pt idx="18" formatCode="0%">
                  <c:v>0.10321489160774876</c:v>
                </c:pt>
                <c:pt idx="19" formatCode="0%">
                  <c:v>8.2806728342442626E-2</c:v>
                </c:pt>
                <c:pt idx="20" formatCode="0%">
                  <c:v>0.10525570793427938</c:v>
                </c:pt>
                <c:pt idx="21" formatCode="0%">
                  <c:v>0.11622908732871139</c:v>
                </c:pt>
                <c:pt idx="22" formatCode="0%">
                  <c:v>0.10568486964163655</c:v>
                </c:pt>
                <c:pt idx="23" formatCode="0%">
                  <c:v>9.9191363148130055E-2</c:v>
                </c:pt>
                <c:pt idx="24" formatCode="0%">
                  <c:v>0.1000292349537438</c:v>
                </c:pt>
                <c:pt idx="25" formatCode="0%">
                  <c:v>0.11842209209660094</c:v>
                </c:pt>
                <c:pt idx="26" formatCode="0%">
                  <c:v>0.13181494923945808</c:v>
                </c:pt>
                <c:pt idx="27" formatCode="0%">
                  <c:v>0.1170757202145148</c:v>
                </c:pt>
                <c:pt idx="28" formatCode="0%">
                  <c:v>0.11832885304659499</c:v>
                </c:pt>
                <c:pt idx="29" formatCode="0%">
                  <c:v>0.13261456733230925</c:v>
                </c:pt>
                <c:pt idx="30" formatCode="0%">
                  <c:v>0.12179205650979844</c:v>
                </c:pt>
                <c:pt idx="31" formatCode="0%">
                  <c:v>0.11817125334982478</c:v>
                </c:pt>
                <c:pt idx="32" formatCode="0%">
                  <c:v>0.10551819212533498</c:v>
                </c:pt>
                <c:pt idx="33" formatCode="0%">
                  <c:v>0.11593485879200163</c:v>
                </c:pt>
                <c:pt idx="34" formatCode="0%">
                  <c:v>0.11484016804213847</c:v>
                </c:pt>
                <c:pt idx="35" formatCode="0%">
                  <c:v>0.10123472586526772</c:v>
                </c:pt>
                <c:pt idx="36" formatCode="0%">
                  <c:v>0.10004424967479154</c:v>
                </c:pt>
                <c:pt idx="37" formatCode="0%">
                  <c:v>9.7771522402064256E-2</c:v>
                </c:pt>
                <c:pt idx="38" formatCode="0%">
                  <c:v>0.10954546274743318</c:v>
                </c:pt>
                <c:pt idx="39" formatCode="0%">
                  <c:v>0.11464750356375972</c:v>
                </c:pt>
                <c:pt idx="40" formatCode="0%">
                  <c:v>0.10274274165899781</c:v>
                </c:pt>
                <c:pt idx="41" formatCode="0%">
                  <c:v>9.3255421826850399E-2</c:v>
                </c:pt>
                <c:pt idx="42" formatCode="0%">
                  <c:v>0.10902536616822332</c:v>
                </c:pt>
                <c:pt idx="43" formatCode="0%">
                  <c:v>0.11497774712060427</c:v>
                </c:pt>
                <c:pt idx="44" formatCode="0%">
                  <c:v>0.1390124961553533</c:v>
                </c:pt>
                <c:pt idx="45" formatCode="0%">
                  <c:v>0.13527155624420062</c:v>
                </c:pt>
                <c:pt idx="46" formatCode="0%">
                  <c:v>0.1252564390862263</c:v>
                </c:pt>
                <c:pt idx="47" formatCode="0%">
                  <c:v>0.1208704741739456</c:v>
                </c:pt>
                <c:pt idx="48" formatCode="0%">
                  <c:v>0.1265684798719513</c:v>
                </c:pt>
                <c:pt idx="49" formatCode="0%">
                  <c:v>0.10059445389792532</c:v>
                </c:pt>
                <c:pt idx="50" formatCode="0%">
                  <c:v>0.10535635865983009</c:v>
                </c:pt>
                <c:pt idx="51" formatCode="0%">
                  <c:v>8.4893038196509646E-2</c:v>
                </c:pt>
                <c:pt idx="52" formatCode="0%">
                  <c:v>9.6731144099565153E-2</c:v>
                </c:pt>
                <c:pt idx="53" formatCode="0%">
                  <c:v>0.11891266628108733</c:v>
                </c:pt>
                <c:pt idx="54" formatCode="0%">
                  <c:v>0.11955713459472858</c:v>
                </c:pt>
                <c:pt idx="55" formatCode="0%">
                  <c:v>0.11955713459472858</c:v>
                </c:pt>
                <c:pt idx="56" formatCode="0%">
                  <c:v>0.11955713459472858</c:v>
                </c:pt>
                <c:pt idx="57" formatCode="0%">
                  <c:v>9.892221395980795E-2</c:v>
                </c:pt>
                <c:pt idx="58" formatCode="0%">
                  <c:v>9.3565071102665084E-2</c:v>
                </c:pt>
                <c:pt idx="59" formatCode="0%">
                  <c:v>8.33311529740101E-2</c:v>
                </c:pt>
                <c:pt idx="60" formatCode="0%">
                  <c:v>7.4492165874153443E-2</c:v>
                </c:pt>
                <c:pt idx="61" formatCode="0%">
                  <c:v>9.6090805329935775E-2</c:v>
                </c:pt>
                <c:pt idx="62" formatCode="0%">
                  <c:v>9.4030365769496208E-2</c:v>
                </c:pt>
                <c:pt idx="63" formatCode="0%">
                  <c:v>0.10742322291235336</c:v>
                </c:pt>
                <c:pt idx="64" formatCode="0%">
                  <c:v>0.1059802214693519</c:v>
                </c:pt>
                <c:pt idx="65" formatCode="0%">
                  <c:v>0.11235777248976006</c:v>
                </c:pt>
                <c:pt idx="66" formatCode="0%">
                  <c:v>0.10493886289693743</c:v>
                </c:pt>
                <c:pt idx="67" formatCode="0%">
                  <c:v>0.10493886289693745</c:v>
                </c:pt>
                <c:pt idx="68" formatCode="0%">
                  <c:v>8.1670464628539149E-2</c:v>
                </c:pt>
                <c:pt idx="69" formatCode="0%">
                  <c:v>8.373090418897873E-2</c:v>
                </c:pt>
                <c:pt idx="70" formatCode="0%">
                  <c:v>7.6290427998502525E-2</c:v>
                </c:pt>
                <c:pt idx="71" formatCode="0%">
                  <c:v>9.7269448977523529E-2</c:v>
                </c:pt>
                <c:pt idx="72" formatCode="0%">
                  <c:v>0.10577285033806773</c:v>
                </c:pt>
                <c:pt idx="73" formatCode="0%">
                  <c:v>0.10577285033806771</c:v>
                </c:pt>
                <c:pt idx="74" formatCode="0%">
                  <c:v>9.6663119489206445E-2</c:v>
                </c:pt>
                <c:pt idx="75" formatCode="0%">
                  <c:v>0.10232766770694615</c:v>
                </c:pt>
                <c:pt idx="76" formatCode="0%">
                  <c:v>0.11038627576555422</c:v>
                </c:pt>
                <c:pt idx="77" formatCode="0%">
                  <c:v>0.10863557548544216</c:v>
                </c:pt>
                <c:pt idx="78" formatCode="0%">
                  <c:v>8.5024051873918552E-2</c:v>
                </c:pt>
                <c:pt idx="79" formatCode="0%">
                  <c:v>7.5500242350109034E-2</c:v>
                </c:pt>
                <c:pt idx="80" formatCode="0%">
                  <c:v>8.5935024958804687E-2</c:v>
                </c:pt>
                <c:pt idx="81" formatCode="0%">
                  <c:v>8.1019510365870739E-2</c:v>
                </c:pt>
                <c:pt idx="82" formatCode="0%">
                  <c:v>8.617747297064185E-2</c:v>
                </c:pt>
                <c:pt idx="83" formatCode="0%">
                  <c:v>8.6610373403542287E-2</c:v>
                </c:pt>
                <c:pt idx="84" formatCode="0%">
                  <c:v>0.10621821654079719</c:v>
                </c:pt>
                <c:pt idx="85" formatCode="0%">
                  <c:v>0.12982974015232079</c:v>
                </c:pt>
                <c:pt idx="86" formatCode="0%">
                  <c:v>0.13141704173962238</c:v>
                </c:pt>
                <c:pt idx="87" formatCode="0%">
                  <c:v>0.12804041836299898</c:v>
                </c:pt>
                <c:pt idx="88" formatCode="0%">
                  <c:v>0.13136863136863136</c:v>
                </c:pt>
                <c:pt idx="89" formatCode="0%">
                  <c:v>0.1311954711954712</c:v>
                </c:pt>
                <c:pt idx="90" formatCode="0%">
                  <c:v>0.13918747918747917</c:v>
                </c:pt>
                <c:pt idx="91" formatCode="0%">
                  <c:v>0.12966366966366966</c:v>
                </c:pt>
                <c:pt idx="92" formatCode="0%">
                  <c:v>0.10219114219114218</c:v>
                </c:pt>
                <c:pt idx="93" formatCode="0%">
                  <c:v>8.6318126318126312E-2</c:v>
                </c:pt>
                <c:pt idx="94" formatCode="0%">
                  <c:v>8.8266178266178261E-2</c:v>
                </c:pt>
                <c:pt idx="95" formatCode="0%">
                  <c:v>9.9810189810189812E-2</c:v>
                </c:pt>
                <c:pt idx="96" formatCode="0%">
                  <c:v>8.2667332667332658E-2</c:v>
                </c:pt>
                <c:pt idx="97" formatCode="0%">
                  <c:v>0.10281385281385282</c:v>
                </c:pt>
                <c:pt idx="98" formatCode="0%">
                  <c:v>0.11709956709956708</c:v>
                </c:pt>
                <c:pt idx="99" formatCode="0%">
                  <c:v>0.13826358826358826</c:v>
                </c:pt>
                <c:pt idx="100" formatCode="0%">
                  <c:v>0.1484676698962413</c:v>
                </c:pt>
                <c:pt idx="101" formatCode="0%">
                  <c:v>0.1495954894451135</c:v>
                </c:pt>
                <c:pt idx="102" formatCode="0%">
                  <c:v>0.14110398095360499</c:v>
                </c:pt>
                <c:pt idx="103" formatCode="0%">
                  <c:v>0.1495073422981428</c:v>
                </c:pt>
                <c:pt idx="104" formatCode="0%">
                  <c:v>0.10982480261560314</c:v>
                </c:pt>
                <c:pt idx="105" formatCode="0%">
                  <c:v>9.2681945472745997E-2</c:v>
                </c:pt>
                <c:pt idx="106" formatCode="0%">
                  <c:v>7.8486565423707425E-2</c:v>
                </c:pt>
                <c:pt idx="107" formatCode="0%">
                  <c:v>9.083887476849796E-2</c:v>
                </c:pt>
                <c:pt idx="108" formatCode="0%">
                  <c:v>8.5089206480129978E-2</c:v>
                </c:pt>
                <c:pt idx="109" formatCode="0%">
                  <c:v>8.1243052633976146E-2</c:v>
                </c:pt>
                <c:pt idx="110" formatCode="0%">
                  <c:v>8.5826704276451324E-2</c:v>
                </c:pt>
                <c:pt idx="111" formatCode="0%">
                  <c:v>9.9868218317965343E-2</c:v>
                </c:pt>
                <c:pt idx="112" formatCode="0%">
                  <c:v>9.7963456413203448E-2</c:v>
                </c:pt>
                <c:pt idx="113" formatCode="0%">
                  <c:v>0.11215883646224202</c:v>
                </c:pt>
                <c:pt idx="114" formatCode="0%">
                  <c:v>0.1202146903827576</c:v>
                </c:pt>
                <c:pt idx="115" formatCode="0%">
                  <c:v>0.11701340987055274</c:v>
                </c:pt>
                <c:pt idx="116" formatCode="0%">
                  <c:v>0.11479666110207982</c:v>
                </c:pt>
                <c:pt idx="117" formatCode="0%">
                  <c:v>0.126440189986988</c:v>
                </c:pt>
                <c:pt idx="118" formatCode="0%">
                  <c:v>0.11874788229468032</c:v>
                </c:pt>
                <c:pt idx="119" formatCode="0%">
                  <c:v>0.12221108575788378</c:v>
                </c:pt>
                <c:pt idx="120" formatCode="0%">
                  <c:v>0.13060371484016803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18-4CD1-97A8-2CAA4B463935}"/>
            </c:ext>
          </c:extLst>
        </c:ser>
        <c:ser>
          <c:idx val="2"/>
          <c:order val="2"/>
          <c:tx>
            <c:strRef>
              <c:f>PolCount!$AH$4</c:f>
              <c:strCache>
                <c:ptCount val="1"/>
                <c:pt idx="0">
                  <c:v>Boom Essentials - 7 Day Avg</c:v>
                </c:pt>
              </c:strCache>
            </c:strRef>
          </c:tx>
          <c:spPr>
            <a:ln w="28575">
              <a:solidFill>
                <a:srgbClr val="EE6147"/>
              </a:solidFill>
            </a:ln>
          </c:spPr>
          <c:marker>
            <c:symbol val="none"/>
          </c:marker>
          <c:val>
            <c:numRef>
              <c:f>PolCount!$AH$5:$AH$125</c:f>
              <c:numCache>
                <c:formatCode>#,##0</c:formatCode>
                <c:ptCount val="121"/>
                <c:pt idx="6" formatCode="0%">
                  <c:v>0.16557276756856587</c:v>
                </c:pt>
                <c:pt idx="7" formatCode="0%">
                  <c:v>0.18164419613999444</c:v>
                </c:pt>
                <c:pt idx="8" formatCode="0%">
                  <c:v>0.18104395604395604</c:v>
                </c:pt>
                <c:pt idx="9" formatCode="0%">
                  <c:v>0.17255534320751709</c:v>
                </c:pt>
                <c:pt idx="10" formatCode="0%">
                  <c:v>0.18998077491866311</c:v>
                </c:pt>
                <c:pt idx="11" formatCode="0%">
                  <c:v>0.2173617272996155</c:v>
                </c:pt>
                <c:pt idx="12" formatCode="0%">
                  <c:v>0.22756580893226855</c:v>
                </c:pt>
                <c:pt idx="13" formatCode="0%">
                  <c:v>0.21328009464655426</c:v>
                </c:pt>
                <c:pt idx="14" formatCode="0%">
                  <c:v>0.19551947688593652</c:v>
                </c:pt>
                <c:pt idx="15" formatCode="0%">
                  <c:v>0.21592764015124263</c:v>
                </c:pt>
                <c:pt idx="16" formatCode="0%">
                  <c:v>0.21705694562837421</c:v>
                </c:pt>
                <c:pt idx="17" formatCode="0%">
                  <c:v>0.18947500376071805</c:v>
                </c:pt>
                <c:pt idx="18" formatCode="0%">
                  <c:v>0.18292738471309899</c:v>
                </c:pt>
                <c:pt idx="19" formatCode="0%">
                  <c:v>0.19823350716207858</c:v>
                </c:pt>
                <c:pt idx="20" formatCode="0%">
                  <c:v>0.20231513981513979</c:v>
                </c:pt>
                <c:pt idx="21" formatCode="0%">
                  <c:v>0.19225620870357712</c:v>
                </c:pt>
                <c:pt idx="22" formatCode="0%">
                  <c:v>0.18477321550629824</c:v>
                </c:pt>
                <c:pt idx="23" formatCode="0%">
                  <c:v>0.19451347524655796</c:v>
                </c:pt>
                <c:pt idx="24" formatCode="0%">
                  <c:v>0.20023893258491851</c:v>
                </c:pt>
                <c:pt idx="25" formatCode="0%">
                  <c:v>0.20202464687063282</c:v>
                </c:pt>
                <c:pt idx="26" formatCode="0%">
                  <c:v>0.18289199380940829</c:v>
                </c:pt>
                <c:pt idx="27" formatCode="0%">
                  <c:v>0.19422986229013395</c:v>
                </c:pt>
                <c:pt idx="28" formatCode="0%">
                  <c:v>0.20300179211469538</c:v>
                </c:pt>
                <c:pt idx="29" formatCode="0%">
                  <c:v>0.21728750640040964</c:v>
                </c:pt>
                <c:pt idx="30" formatCode="0%">
                  <c:v>0.21404075315365637</c:v>
                </c:pt>
                <c:pt idx="31" formatCode="0%">
                  <c:v>0.22671356421356423</c:v>
                </c:pt>
                <c:pt idx="32" formatCode="0%">
                  <c:v>0.22365233972376827</c:v>
                </c:pt>
                <c:pt idx="33" formatCode="0%">
                  <c:v>0.22067614924757781</c:v>
                </c:pt>
                <c:pt idx="34" formatCode="0%">
                  <c:v>0.23326509287100422</c:v>
                </c:pt>
                <c:pt idx="35" formatCode="0%">
                  <c:v>0.24006781395943957</c:v>
                </c:pt>
                <c:pt idx="36" formatCode="0%">
                  <c:v>0.22816305205467766</c:v>
                </c:pt>
                <c:pt idx="37" formatCode="0%">
                  <c:v>0.2206955195871452</c:v>
                </c:pt>
                <c:pt idx="38" formatCode="0%">
                  <c:v>0.21062225951388516</c:v>
                </c:pt>
                <c:pt idx="39" formatCode="0%">
                  <c:v>0.20041817788123209</c:v>
                </c:pt>
                <c:pt idx="40" formatCode="0%">
                  <c:v>0.21232293978599398</c:v>
                </c:pt>
                <c:pt idx="41" formatCode="0%">
                  <c:v>0.21560701203558344</c:v>
                </c:pt>
                <c:pt idx="42" formatCode="0%">
                  <c:v>0.19798178012463724</c:v>
                </c:pt>
                <c:pt idx="43" formatCode="0%">
                  <c:v>0.19202939917225628</c:v>
                </c:pt>
                <c:pt idx="44" formatCode="0%">
                  <c:v>0.20177843392129108</c:v>
                </c:pt>
                <c:pt idx="45" formatCode="0%">
                  <c:v>0.21565108609181557</c:v>
                </c:pt>
                <c:pt idx="46" formatCode="0%">
                  <c:v>0.24796401126188358</c:v>
                </c:pt>
                <c:pt idx="47" formatCode="0%">
                  <c:v>0.25736250750248507</c:v>
                </c:pt>
                <c:pt idx="48" formatCode="0%">
                  <c:v>0.23721598735596497</c:v>
                </c:pt>
                <c:pt idx="49" formatCode="0%">
                  <c:v>0.25484121926691111</c:v>
                </c:pt>
                <c:pt idx="50" formatCode="0%">
                  <c:v>0.23936502879072069</c:v>
                </c:pt>
                <c:pt idx="51" formatCode="0%">
                  <c:v>0.24271123213692403</c:v>
                </c:pt>
                <c:pt idx="52" formatCode="0%">
                  <c:v>0.22575394530281748</c:v>
                </c:pt>
                <c:pt idx="53" formatCode="0%">
                  <c:v>0.18912390867278087</c:v>
                </c:pt>
                <c:pt idx="54" formatCode="0%">
                  <c:v>0.17258255528932218</c:v>
                </c:pt>
                <c:pt idx="55" formatCode="0%">
                  <c:v>0.1670880497948167</c:v>
                </c:pt>
                <c:pt idx="56" formatCode="0%">
                  <c:v>0.18409485251590516</c:v>
                </c:pt>
                <c:pt idx="57" formatCode="0%">
                  <c:v>0.20949167791273052</c:v>
                </c:pt>
                <c:pt idx="58" formatCode="0%">
                  <c:v>0.19818215410320672</c:v>
                </c:pt>
                <c:pt idx="59" formatCode="0%">
                  <c:v>0.20340354090354087</c:v>
                </c:pt>
                <c:pt idx="60" formatCode="0%">
                  <c:v>0.23589279078409514</c:v>
                </c:pt>
                <c:pt idx="61" formatCode="0%">
                  <c:v>0.22517850506980941</c:v>
                </c:pt>
                <c:pt idx="62" formatCode="0%">
                  <c:v>0.23445048309178745</c:v>
                </c:pt>
                <c:pt idx="63" formatCode="0%">
                  <c:v>0.21361714975845411</c:v>
                </c:pt>
                <c:pt idx="64" formatCode="0%">
                  <c:v>0.21289564903695338</c:v>
                </c:pt>
                <c:pt idx="65" formatCode="0%">
                  <c:v>0.20651809801654522</c:v>
                </c:pt>
                <c:pt idx="66" formatCode="0%">
                  <c:v>0.20358504073566186</c:v>
                </c:pt>
                <c:pt idx="67" formatCode="0%">
                  <c:v>0.17874032023876743</c:v>
                </c:pt>
                <c:pt idx="68" formatCode="0%">
                  <c:v>0.16737668387513108</c:v>
                </c:pt>
                <c:pt idx="69" formatCode="0%">
                  <c:v>0.18008272783117502</c:v>
                </c:pt>
                <c:pt idx="70" formatCode="0%">
                  <c:v>0.18901129925974644</c:v>
                </c:pt>
                <c:pt idx="71" formatCode="0%">
                  <c:v>0.17202828227672948</c:v>
                </c:pt>
                <c:pt idx="72" formatCode="0%">
                  <c:v>0.19130265869396304</c:v>
                </c:pt>
                <c:pt idx="73" formatCode="0%">
                  <c:v>0.19751383881818668</c:v>
                </c:pt>
                <c:pt idx="74" formatCode="0%">
                  <c:v>0.21697553654075394</c:v>
                </c:pt>
                <c:pt idx="75" formatCode="0%">
                  <c:v>0.2256795984363052</c:v>
                </c:pt>
                <c:pt idx="76" formatCode="0%">
                  <c:v>0.21029498305168981</c:v>
                </c:pt>
                <c:pt idx="77" formatCode="0%">
                  <c:v>0.20819414271555536</c:v>
                </c:pt>
                <c:pt idx="78" formatCode="0%">
                  <c:v>0.22096515548656812</c:v>
                </c:pt>
                <c:pt idx="79" formatCode="0%">
                  <c:v>0.21461594913736179</c:v>
                </c:pt>
                <c:pt idx="80" formatCode="0%">
                  <c:v>0.2007029056591009</c:v>
                </c:pt>
                <c:pt idx="81" formatCode="0%">
                  <c:v>0.19486573207999183</c:v>
                </c:pt>
                <c:pt idx="82" formatCode="0%">
                  <c:v>0.23594521996799037</c:v>
                </c:pt>
                <c:pt idx="83" formatCode="0%">
                  <c:v>0.24633483035760073</c:v>
                </c:pt>
                <c:pt idx="84" formatCode="0%">
                  <c:v>0.23653090878897332</c:v>
                </c:pt>
                <c:pt idx="85" formatCode="0%">
                  <c:v>0.22375989601796054</c:v>
                </c:pt>
                <c:pt idx="86" formatCode="0%">
                  <c:v>0.21688158913965364</c:v>
                </c:pt>
                <c:pt idx="87" formatCode="0%">
                  <c:v>0.23869977095783543</c:v>
                </c:pt>
                <c:pt idx="88" formatCode="0%">
                  <c:v>0.24612424612424613</c:v>
                </c:pt>
                <c:pt idx="89" formatCode="0%">
                  <c:v>0.206990046990047</c:v>
                </c:pt>
                <c:pt idx="90" formatCode="0%">
                  <c:v>0.20649054649054646</c:v>
                </c:pt>
                <c:pt idx="91" formatCode="0%">
                  <c:v>0.21125245125245123</c:v>
                </c:pt>
                <c:pt idx="92" formatCode="0%">
                  <c:v>0.23391728641728643</c:v>
                </c:pt>
                <c:pt idx="93" formatCode="0%">
                  <c:v>0.23920829170829169</c:v>
                </c:pt>
                <c:pt idx="94" formatCode="0%">
                  <c:v>0.22167582417582413</c:v>
                </c:pt>
                <c:pt idx="95" formatCode="0%">
                  <c:v>0.20796731046731046</c:v>
                </c:pt>
                <c:pt idx="96" formatCode="0%">
                  <c:v>0.2289196914196914</c:v>
                </c:pt>
                <c:pt idx="97" formatCode="0%">
                  <c:v>0.22220418470418471</c:v>
                </c:pt>
                <c:pt idx="98" formatCode="0%">
                  <c:v>0.21648989898989895</c:v>
                </c:pt>
                <c:pt idx="99" formatCode="0%">
                  <c:v>0.20359307359307355</c:v>
                </c:pt>
                <c:pt idx="100" formatCode="0%">
                  <c:v>0.21266336837765407</c:v>
                </c:pt>
                <c:pt idx="101" formatCode="0%">
                  <c:v>0.21379118792652627</c:v>
                </c:pt>
                <c:pt idx="102" formatCode="0%">
                  <c:v>0.21528968942502777</c:v>
                </c:pt>
                <c:pt idx="103" formatCode="0%">
                  <c:v>0.21080789670794095</c:v>
                </c:pt>
                <c:pt idx="104" formatCode="0%">
                  <c:v>0.21080789670794095</c:v>
                </c:pt>
                <c:pt idx="105" formatCode="0%">
                  <c:v>0.22223646813651235</c:v>
                </c:pt>
                <c:pt idx="106" formatCode="0%">
                  <c:v>0.23578660363786735</c:v>
                </c:pt>
                <c:pt idx="107" formatCode="0%">
                  <c:v>0.24008305906214236</c:v>
                </c:pt>
                <c:pt idx="108" formatCode="0%">
                  <c:v>0.23433339077377438</c:v>
                </c:pt>
                <c:pt idx="109" formatCode="0%">
                  <c:v>0.27114657758696115</c:v>
                </c:pt>
                <c:pt idx="110" formatCode="0%">
                  <c:v>0.25701365168932938</c:v>
                </c:pt>
                <c:pt idx="111" formatCode="0%">
                  <c:v>0.26922366389934166</c:v>
                </c:pt>
                <c:pt idx="112" formatCode="0%">
                  <c:v>0.25398556866124639</c:v>
                </c:pt>
                <c:pt idx="113" formatCode="0%">
                  <c:v>0.24572643845089667</c:v>
                </c:pt>
                <c:pt idx="114" formatCode="0%">
                  <c:v>0.23122590139396859</c:v>
                </c:pt>
                <c:pt idx="115" formatCode="0%">
                  <c:v>0.24163006305863449</c:v>
                </c:pt>
                <c:pt idx="116" formatCode="0%">
                  <c:v>0.21182710739360983</c:v>
                </c:pt>
                <c:pt idx="117" formatCode="0%">
                  <c:v>0.22190323815939578</c:v>
                </c:pt>
                <c:pt idx="118" formatCode="0%">
                  <c:v>0.19223290848906613</c:v>
                </c:pt>
                <c:pt idx="119" formatCode="0%">
                  <c:v>0.19915931541547308</c:v>
                </c:pt>
                <c:pt idx="120" formatCode="0%">
                  <c:v>0.20153114537350994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18-4CD1-97A8-2CAA4B463935}"/>
            </c:ext>
          </c:extLst>
        </c:ser>
        <c:ser>
          <c:idx val="3"/>
          <c:order val="3"/>
          <c:tx>
            <c:strRef>
              <c:f>PolCount!$AI$4</c:f>
              <c:strCache>
                <c:ptCount val="1"/>
                <c:pt idx="0">
                  <c:v>Boom Premium - 7 Day Avg</c:v>
                </c:pt>
              </c:strCache>
            </c:strRef>
          </c:tx>
          <c:spPr>
            <a:ln w="28575">
              <a:solidFill>
                <a:srgbClr val="FFCB3D"/>
              </a:solidFill>
            </a:ln>
          </c:spPr>
          <c:marker>
            <c:symbol val="none"/>
          </c:marker>
          <c:val>
            <c:numRef>
              <c:f>PolCount!$AI$5:$AI$125</c:f>
              <c:numCache>
                <c:formatCode>0%</c:formatCode>
                <c:ptCount val="121"/>
                <c:pt idx="6">
                  <c:v>9.521039184904731E-2</c:v>
                </c:pt>
                <c:pt idx="7">
                  <c:v>0.10235324899190444</c:v>
                </c:pt>
                <c:pt idx="8">
                  <c:v>0.1119570905285191</c:v>
                </c:pt>
                <c:pt idx="9">
                  <c:v>0.1287272768639228</c:v>
                </c:pt>
                <c:pt idx="10">
                  <c:v>0.13139603667553976</c:v>
                </c:pt>
                <c:pt idx="11">
                  <c:v>0.15401508429458738</c:v>
                </c:pt>
                <c:pt idx="12">
                  <c:v>0.14381100266193433</c:v>
                </c:pt>
                <c:pt idx="13">
                  <c:v>0.15809671694764862</c:v>
                </c:pt>
                <c:pt idx="14">
                  <c:v>0.14081872466965634</c:v>
                </c:pt>
                <c:pt idx="15">
                  <c:v>0.13571668385332983</c:v>
                </c:pt>
                <c:pt idx="16">
                  <c:v>0.12197680054822913</c:v>
                </c:pt>
                <c:pt idx="17">
                  <c:v>0.13978756121613264</c:v>
                </c:pt>
                <c:pt idx="18">
                  <c:v>0.12907327550184694</c:v>
                </c:pt>
                <c:pt idx="19">
                  <c:v>0.13417531631817345</c:v>
                </c:pt>
                <c:pt idx="20">
                  <c:v>0.12499164284878571</c:v>
                </c:pt>
                <c:pt idx="21">
                  <c:v>0.13230722911174037</c:v>
                </c:pt>
                <c:pt idx="22">
                  <c:v>0.12108273931582202</c:v>
                </c:pt>
                <c:pt idx="23">
                  <c:v>0.11963973787282058</c:v>
                </c:pt>
                <c:pt idx="24">
                  <c:v>0.10749059669142133</c:v>
                </c:pt>
                <c:pt idx="25">
                  <c:v>0.10677631097713561</c:v>
                </c:pt>
                <c:pt idx="26">
                  <c:v>0.11825590281387031</c:v>
                </c:pt>
                <c:pt idx="27">
                  <c:v>0.11882279623790661</c:v>
                </c:pt>
                <c:pt idx="28">
                  <c:v>0.11568996415770609</c:v>
                </c:pt>
                <c:pt idx="29">
                  <c:v>0.11092805939580132</c:v>
                </c:pt>
                <c:pt idx="30">
                  <c:v>0.12752257599031794</c:v>
                </c:pt>
                <c:pt idx="31">
                  <c:v>0.12390177283034425</c:v>
                </c:pt>
                <c:pt idx="32">
                  <c:v>0.11696299732014016</c:v>
                </c:pt>
                <c:pt idx="33">
                  <c:v>0.10922490208204493</c:v>
                </c:pt>
                <c:pt idx="34">
                  <c:v>9.8277994583413283E-2</c:v>
                </c:pt>
                <c:pt idx="35">
                  <c:v>0.12718955920926361</c:v>
                </c:pt>
                <c:pt idx="36">
                  <c:v>0.12659432111402552</c:v>
                </c:pt>
                <c:pt idx="37">
                  <c:v>0.11198393150363595</c:v>
                </c:pt>
                <c:pt idx="38">
                  <c:v>0.12375787184900486</c:v>
                </c:pt>
                <c:pt idx="39">
                  <c:v>0.13906399429798444</c:v>
                </c:pt>
                <c:pt idx="40">
                  <c:v>0.1557306609646511</c:v>
                </c:pt>
                <c:pt idx="41">
                  <c:v>0.16138656317227745</c:v>
                </c:pt>
                <c:pt idx="42">
                  <c:v>0.14005075612218471</c:v>
                </c:pt>
                <c:pt idx="43">
                  <c:v>0.16088408945551805</c:v>
                </c:pt>
                <c:pt idx="44">
                  <c:v>0.15074895432038288</c:v>
                </c:pt>
                <c:pt idx="45">
                  <c:v>0.14092898705360712</c:v>
                </c:pt>
                <c:pt idx="46">
                  <c:v>0.14187380942700092</c:v>
                </c:pt>
                <c:pt idx="47">
                  <c:v>0.12119711769767762</c:v>
                </c:pt>
                <c:pt idx="48">
                  <c:v>0.12160411810467801</c:v>
                </c:pt>
                <c:pt idx="49">
                  <c:v>0.13273584352211773</c:v>
                </c:pt>
                <c:pt idx="50">
                  <c:v>0.11011679590307011</c:v>
                </c:pt>
                <c:pt idx="51">
                  <c:v>0.12144240722868142</c:v>
                </c:pt>
                <c:pt idx="52">
                  <c:v>0.13184074349487881</c:v>
                </c:pt>
                <c:pt idx="53">
                  <c:v>0.13285824451237985</c:v>
                </c:pt>
                <c:pt idx="54">
                  <c:v>0.1300655484866011</c:v>
                </c:pt>
                <c:pt idx="55">
                  <c:v>0.1465490649701176</c:v>
                </c:pt>
                <c:pt idx="56">
                  <c:v>0.13180983594517429</c:v>
                </c:pt>
                <c:pt idx="57">
                  <c:v>0.15641301054834886</c:v>
                </c:pt>
                <c:pt idx="58">
                  <c:v>0.17307967721501555</c:v>
                </c:pt>
                <c:pt idx="59">
                  <c:v>0.17036455607884177</c:v>
                </c:pt>
                <c:pt idx="60">
                  <c:v>0.16773674910320871</c:v>
                </c:pt>
                <c:pt idx="61">
                  <c:v>0.17930137495354889</c:v>
                </c:pt>
                <c:pt idx="62">
                  <c:v>0.15182884748102138</c:v>
                </c:pt>
                <c:pt idx="63">
                  <c:v>0.15827726017943408</c:v>
                </c:pt>
                <c:pt idx="64">
                  <c:v>0.13951824142041533</c:v>
                </c:pt>
                <c:pt idx="65">
                  <c:v>0.11911007815510921</c:v>
                </c:pt>
                <c:pt idx="66">
                  <c:v>0.11790234868651017</c:v>
                </c:pt>
                <c:pt idx="67">
                  <c:v>0.12411352881073377</c:v>
                </c:pt>
                <c:pt idx="68">
                  <c:v>0.10679751149471646</c:v>
                </c:pt>
                <c:pt idx="69">
                  <c:v>0.13427003896724393</c:v>
                </c:pt>
                <c:pt idx="70">
                  <c:v>0.13575813420533916</c:v>
                </c:pt>
                <c:pt idx="71">
                  <c:v>0.14474914319634813</c:v>
                </c:pt>
                <c:pt idx="72">
                  <c:v>0.14531603662038445</c:v>
                </c:pt>
                <c:pt idx="73">
                  <c:v>0.14531603662038445</c:v>
                </c:pt>
                <c:pt idx="74">
                  <c:v>0.11902204076117119</c:v>
                </c:pt>
                <c:pt idx="75">
                  <c:v>0.14292367104578022</c:v>
                </c:pt>
                <c:pt idx="76">
                  <c:v>0.12497495309706223</c:v>
                </c:pt>
                <c:pt idx="77">
                  <c:v>0.12217383264888297</c:v>
                </c:pt>
                <c:pt idx="78">
                  <c:v>0.11563982611487646</c:v>
                </c:pt>
                <c:pt idx="79">
                  <c:v>0.1092906197656701</c:v>
                </c:pt>
                <c:pt idx="80">
                  <c:v>0.10779993653585643</c:v>
                </c:pt>
                <c:pt idx="81">
                  <c:v>0.12607950642832955</c:v>
                </c:pt>
                <c:pt idx="82">
                  <c:v>0.10434237830822271</c:v>
                </c:pt>
                <c:pt idx="83">
                  <c:v>0.10131207527791967</c:v>
                </c:pt>
                <c:pt idx="84">
                  <c:v>9.8160814773717978E-2</c:v>
                </c:pt>
                <c:pt idx="85">
                  <c:v>9.9200315813219045E-2</c:v>
                </c:pt>
                <c:pt idx="86">
                  <c:v>0.11084052745343068</c:v>
                </c:pt>
                <c:pt idx="87">
                  <c:v>0.10668468329758653</c:v>
                </c:pt>
                <c:pt idx="88">
                  <c:v>9.15797165797166E-2</c:v>
                </c:pt>
                <c:pt idx="89">
                  <c:v>0.11149313649313651</c:v>
                </c:pt>
                <c:pt idx="90">
                  <c:v>0.11598864098864101</c:v>
                </c:pt>
                <c:pt idx="91">
                  <c:v>0.13384578384578386</c:v>
                </c:pt>
                <c:pt idx="92">
                  <c:v>0.13521941021941022</c:v>
                </c:pt>
                <c:pt idx="93">
                  <c:v>0.12199189699189701</c:v>
                </c:pt>
                <c:pt idx="94">
                  <c:v>0.11614774114774115</c:v>
                </c:pt>
                <c:pt idx="95">
                  <c:v>0.11470473970473971</c:v>
                </c:pt>
                <c:pt idx="96">
                  <c:v>9.5657120657120648E-2</c:v>
                </c:pt>
                <c:pt idx="97">
                  <c:v>0.12435064935064935</c:v>
                </c:pt>
                <c:pt idx="98">
                  <c:v>9.4350649350649365E-2</c:v>
                </c:pt>
                <c:pt idx="99">
                  <c:v>9.2366522366522361E-2</c:v>
                </c:pt>
                <c:pt idx="100">
                  <c:v>9.4634096062667483E-2</c:v>
                </c:pt>
                <c:pt idx="101">
                  <c:v>0.11004762989725395</c:v>
                </c:pt>
                <c:pt idx="102">
                  <c:v>0.13102665087627494</c:v>
                </c:pt>
                <c:pt idx="103">
                  <c:v>0.14671292538607886</c:v>
                </c:pt>
                <c:pt idx="104">
                  <c:v>0.12290340157655504</c:v>
                </c:pt>
                <c:pt idx="105">
                  <c:v>0.13433197300512648</c:v>
                </c:pt>
                <c:pt idx="106">
                  <c:v>0.12891191880458447</c:v>
                </c:pt>
                <c:pt idx="107">
                  <c:v>0.14126422814937503</c:v>
                </c:pt>
                <c:pt idx="108">
                  <c:v>0.14391792120554484</c:v>
                </c:pt>
                <c:pt idx="109">
                  <c:v>0.14501682230444596</c:v>
                </c:pt>
                <c:pt idx="110">
                  <c:v>0.13928725775135201</c:v>
                </c:pt>
                <c:pt idx="111">
                  <c:v>0.12341424187833612</c:v>
                </c:pt>
                <c:pt idx="112">
                  <c:v>0.11579519425928851</c:v>
                </c:pt>
                <c:pt idx="113">
                  <c:v>0.13708826433284638</c:v>
                </c:pt>
                <c:pt idx="114">
                  <c:v>0.13494003662070889</c:v>
                </c:pt>
                <c:pt idx="115">
                  <c:v>0.12333539476396617</c:v>
                </c:pt>
                <c:pt idx="116">
                  <c:v>0.10954229131569031</c:v>
                </c:pt>
                <c:pt idx="117">
                  <c:v>9.9913988583939309E-2</c:v>
                </c:pt>
                <c:pt idx="118">
                  <c:v>0.12134256001251074</c:v>
                </c:pt>
                <c:pt idx="119">
                  <c:v>0.11181875048870124</c:v>
                </c:pt>
                <c:pt idx="120">
                  <c:v>8.9924935491437957E-2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18-4CD1-97A8-2CAA4B463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% of Policies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Essentials: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PolCount!$X$4</c:f>
              <c:strCache>
                <c:ptCount val="1"/>
                <c:pt idx="0">
                  <c:v>Policy Count (Essentials)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PolCount!$X$5:$X$125</c:f>
              <c:numCache>
                <c:formatCode>#,##0</c:formatCode>
                <c:ptCount val="121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12</c:v>
                </c:pt>
                <c:pt idx="8">
                  <c:v>4</c:v>
                </c:pt>
                <c:pt idx="9">
                  <c:v>4</c:v>
                </c:pt>
                <c:pt idx="10">
                  <c:v>11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13</c:v>
                </c:pt>
                <c:pt idx="15">
                  <c:v>8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9</c:v>
                </c:pt>
                <c:pt idx="20">
                  <c:v>4</c:v>
                </c:pt>
                <c:pt idx="21">
                  <c:v>2</c:v>
                </c:pt>
                <c:pt idx="22">
                  <c:v>7</c:v>
                </c:pt>
                <c:pt idx="23">
                  <c:v>9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7</c:v>
                </c:pt>
                <c:pt idx="32">
                  <c:v>5</c:v>
                </c:pt>
                <c:pt idx="33">
                  <c:v>5</c:v>
                </c:pt>
                <c:pt idx="34">
                  <c:v>9</c:v>
                </c:pt>
                <c:pt idx="35">
                  <c:v>6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3</c:v>
                </c:pt>
                <c:pt idx="40">
                  <c:v>6</c:v>
                </c:pt>
                <c:pt idx="41">
                  <c:v>9</c:v>
                </c:pt>
                <c:pt idx="42">
                  <c:v>2</c:v>
                </c:pt>
                <c:pt idx="43">
                  <c:v>5</c:v>
                </c:pt>
                <c:pt idx="44">
                  <c:v>9</c:v>
                </c:pt>
                <c:pt idx="45">
                  <c:v>13</c:v>
                </c:pt>
                <c:pt idx="46">
                  <c:v>9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2</c:v>
                </c:pt>
                <c:pt idx="51">
                  <c:v>8</c:v>
                </c:pt>
                <c:pt idx="52">
                  <c:v>3</c:v>
                </c:pt>
                <c:pt idx="53">
                  <c:v>2</c:v>
                </c:pt>
                <c:pt idx="54">
                  <c:v>7</c:v>
                </c:pt>
                <c:pt idx="55">
                  <c:v>4</c:v>
                </c:pt>
                <c:pt idx="56">
                  <c:v>6</c:v>
                </c:pt>
                <c:pt idx="57">
                  <c:v>5</c:v>
                </c:pt>
                <c:pt idx="58">
                  <c:v>3</c:v>
                </c:pt>
                <c:pt idx="59">
                  <c:v>7</c:v>
                </c:pt>
                <c:pt idx="60">
                  <c:v>7</c:v>
                </c:pt>
                <c:pt idx="61">
                  <c:v>3</c:v>
                </c:pt>
                <c:pt idx="62">
                  <c:v>7</c:v>
                </c:pt>
                <c:pt idx="63">
                  <c:v>6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8</c:v>
                </c:pt>
                <c:pt idx="75">
                  <c:v>5</c:v>
                </c:pt>
                <c:pt idx="76">
                  <c:v>3</c:v>
                </c:pt>
                <c:pt idx="77">
                  <c:v>8</c:v>
                </c:pt>
                <c:pt idx="78">
                  <c:v>9</c:v>
                </c:pt>
                <c:pt idx="79">
                  <c:v>7</c:v>
                </c:pt>
                <c:pt idx="80">
                  <c:v>3</c:v>
                </c:pt>
                <c:pt idx="81">
                  <c:v>7</c:v>
                </c:pt>
                <c:pt idx="82">
                  <c:v>13</c:v>
                </c:pt>
                <c:pt idx="83">
                  <c:v>6</c:v>
                </c:pt>
                <c:pt idx="84">
                  <c:v>4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3</c:v>
                </c:pt>
                <c:pt idx="90">
                  <c:v>7</c:v>
                </c:pt>
                <c:pt idx="91">
                  <c:v>4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4</c:v>
                </c:pt>
                <c:pt idx="96">
                  <c:v>8</c:v>
                </c:pt>
                <c:pt idx="97">
                  <c:v>4</c:v>
                </c:pt>
                <c:pt idx="98">
                  <c:v>4</c:v>
                </c:pt>
                <c:pt idx="99">
                  <c:v>6</c:v>
                </c:pt>
                <c:pt idx="100">
                  <c:v>4</c:v>
                </c:pt>
                <c:pt idx="101">
                  <c:v>3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13</c:v>
                </c:pt>
                <c:pt idx="107">
                  <c:v>6</c:v>
                </c:pt>
                <c:pt idx="108">
                  <c:v>2</c:v>
                </c:pt>
                <c:pt idx="109">
                  <c:v>9</c:v>
                </c:pt>
                <c:pt idx="110">
                  <c:v>3</c:v>
                </c:pt>
                <c:pt idx="111">
                  <c:v>4</c:v>
                </c:pt>
                <c:pt idx="112">
                  <c:v>2</c:v>
                </c:pt>
                <c:pt idx="113">
                  <c:v>7</c:v>
                </c:pt>
                <c:pt idx="114">
                  <c:v>3</c:v>
                </c:pt>
                <c:pt idx="115">
                  <c:v>4</c:v>
                </c:pt>
                <c:pt idx="116">
                  <c:v>7</c:v>
                </c:pt>
                <c:pt idx="117">
                  <c:v>6</c:v>
                </c:pt>
                <c:pt idx="118">
                  <c:v>2</c:v>
                </c:pt>
                <c:pt idx="119">
                  <c:v>4</c:v>
                </c:pt>
                <c:pt idx="1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7-41DD-82B4-C8F00F798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PolCount!$Y$4</c:f>
              <c:strCache>
                <c:ptCount val="1"/>
                <c:pt idx="0">
                  <c:v>7 Day Average (Essentials)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PolCount!$Y$5:$Y$125</c:f>
              <c:numCache>
                <c:formatCode>#,##0</c:formatCode>
                <c:ptCount val="121"/>
                <c:pt idx="6">
                  <c:v>4.4285714285714288</c:v>
                </c:pt>
                <c:pt idx="7">
                  <c:v>5.7142857142857144</c:v>
                </c:pt>
                <c:pt idx="8">
                  <c:v>5.5714285714285712</c:v>
                </c:pt>
                <c:pt idx="9">
                  <c:v>5.1428571428571432</c:v>
                </c:pt>
                <c:pt idx="10">
                  <c:v>6</c:v>
                </c:pt>
                <c:pt idx="11">
                  <c:v>6.8571428571428568</c:v>
                </c:pt>
                <c:pt idx="12">
                  <c:v>7.1428571428571432</c:v>
                </c:pt>
                <c:pt idx="13">
                  <c:v>6.8571428571428568</c:v>
                </c:pt>
                <c:pt idx="14">
                  <c:v>7</c:v>
                </c:pt>
                <c:pt idx="15">
                  <c:v>7.5714285714285712</c:v>
                </c:pt>
                <c:pt idx="16">
                  <c:v>7.8571428571428568</c:v>
                </c:pt>
                <c:pt idx="17">
                  <c:v>6.8571428571428568</c:v>
                </c:pt>
                <c:pt idx="18">
                  <c:v>6.7142857142857144</c:v>
                </c:pt>
                <c:pt idx="19">
                  <c:v>7.1428571428571432</c:v>
                </c:pt>
                <c:pt idx="20">
                  <c:v>7.1428571428571432</c:v>
                </c:pt>
                <c:pt idx="21">
                  <c:v>5.5714285714285712</c:v>
                </c:pt>
                <c:pt idx="22">
                  <c:v>5.4285714285714288</c:v>
                </c:pt>
                <c:pt idx="23">
                  <c:v>5.8571428571428568</c:v>
                </c:pt>
                <c:pt idx="24">
                  <c:v>6</c:v>
                </c:pt>
                <c:pt idx="25">
                  <c:v>5.8571428571428568</c:v>
                </c:pt>
                <c:pt idx="26">
                  <c:v>5.4285714285714288</c:v>
                </c:pt>
                <c:pt idx="27">
                  <c:v>5.7142857142857144</c:v>
                </c:pt>
                <c:pt idx="28">
                  <c:v>6.2857142857142856</c:v>
                </c:pt>
                <c:pt idx="29">
                  <c:v>6</c:v>
                </c:pt>
                <c:pt idx="30">
                  <c:v>5.4285714285714288</c:v>
                </c:pt>
                <c:pt idx="31">
                  <c:v>5.7142857142857144</c:v>
                </c:pt>
                <c:pt idx="32">
                  <c:v>5.7142857142857144</c:v>
                </c:pt>
                <c:pt idx="33">
                  <c:v>5.5714285714285712</c:v>
                </c:pt>
                <c:pt idx="34">
                  <c:v>6</c:v>
                </c:pt>
                <c:pt idx="35">
                  <c:v>6</c:v>
                </c:pt>
                <c:pt idx="36">
                  <c:v>6.4285714285714288</c:v>
                </c:pt>
                <c:pt idx="37">
                  <c:v>6.7142857142857144</c:v>
                </c:pt>
                <c:pt idx="38">
                  <c:v>6.7142857142857144</c:v>
                </c:pt>
                <c:pt idx="39">
                  <c:v>6.4285714285714288</c:v>
                </c:pt>
                <c:pt idx="40">
                  <c:v>6.5714285714285712</c:v>
                </c:pt>
                <c:pt idx="41">
                  <c:v>6.5714285714285712</c:v>
                </c:pt>
                <c:pt idx="42">
                  <c:v>6</c:v>
                </c:pt>
                <c:pt idx="43">
                  <c:v>5.5714285714285712</c:v>
                </c:pt>
                <c:pt idx="44">
                  <c:v>5.8571428571428568</c:v>
                </c:pt>
                <c:pt idx="45">
                  <c:v>6.7142857142857144</c:v>
                </c:pt>
                <c:pt idx="46">
                  <c:v>7.5714285714285712</c:v>
                </c:pt>
                <c:pt idx="47">
                  <c:v>7.5714285714285712</c:v>
                </c:pt>
                <c:pt idx="48">
                  <c:v>7</c:v>
                </c:pt>
                <c:pt idx="49">
                  <c:v>7.5714285714285712</c:v>
                </c:pt>
                <c:pt idx="50">
                  <c:v>7.1428571428571432</c:v>
                </c:pt>
                <c:pt idx="51">
                  <c:v>7</c:v>
                </c:pt>
                <c:pt idx="52">
                  <c:v>5.5714285714285712</c:v>
                </c:pt>
                <c:pt idx="53">
                  <c:v>4.5714285714285712</c:v>
                </c:pt>
                <c:pt idx="54">
                  <c:v>4.7142857142857144</c:v>
                </c:pt>
                <c:pt idx="55">
                  <c:v>4.5714285714285712</c:v>
                </c:pt>
                <c:pt idx="56">
                  <c:v>4.5714285714285712</c:v>
                </c:pt>
                <c:pt idx="57">
                  <c:v>5</c:v>
                </c:pt>
                <c:pt idx="58">
                  <c:v>4.2857142857142856</c:v>
                </c:pt>
                <c:pt idx="59">
                  <c:v>4.8571428571428568</c:v>
                </c:pt>
                <c:pt idx="60">
                  <c:v>5.5714285714285712</c:v>
                </c:pt>
                <c:pt idx="61">
                  <c:v>5</c:v>
                </c:pt>
                <c:pt idx="62">
                  <c:v>5.4285714285714288</c:v>
                </c:pt>
                <c:pt idx="63">
                  <c:v>5.4285714285714288</c:v>
                </c:pt>
                <c:pt idx="64">
                  <c:v>5.5714285714285712</c:v>
                </c:pt>
                <c:pt idx="65">
                  <c:v>5.7142857142857144</c:v>
                </c:pt>
                <c:pt idx="66">
                  <c:v>5.2857142857142856</c:v>
                </c:pt>
                <c:pt idx="67">
                  <c:v>4.7142857142857144</c:v>
                </c:pt>
                <c:pt idx="68">
                  <c:v>4.4285714285714288</c:v>
                </c:pt>
                <c:pt idx="69">
                  <c:v>4.5714285714285712</c:v>
                </c:pt>
                <c:pt idx="70">
                  <c:v>4.5714285714285712</c:v>
                </c:pt>
                <c:pt idx="71">
                  <c:v>4.2857142857142856</c:v>
                </c:pt>
                <c:pt idx="72">
                  <c:v>4.4285714285714288</c:v>
                </c:pt>
                <c:pt idx="73">
                  <c:v>4.5714285714285712</c:v>
                </c:pt>
                <c:pt idx="74">
                  <c:v>5.2857142857142856</c:v>
                </c:pt>
                <c:pt idx="75">
                  <c:v>5.8571428571428568</c:v>
                </c:pt>
                <c:pt idx="76">
                  <c:v>5.1428571428571432</c:v>
                </c:pt>
                <c:pt idx="77">
                  <c:v>5.4285714285714288</c:v>
                </c:pt>
                <c:pt idx="78">
                  <c:v>6.1428571428571432</c:v>
                </c:pt>
                <c:pt idx="79">
                  <c:v>6.4285714285714288</c:v>
                </c:pt>
                <c:pt idx="80">
                  <c:v>6.1428571428571432</c:v>
                </c:pt>
                <c:pt idx="81">
                  <c:v>6</c:v>
                </c:pt>
                <c:pt idx="82">
                  <c:v>7.1428571428571432</c:v>
                </c:pt>
                <c:pt idx="83">
                  <c:v>7.5714285714285712</c:v>
                </c:pt>
                <c:pt idx="84">
                  <c:v>7</c:v>
                </c:pt>
                <c:pt idx="85">
                  <c:v>6.2857142857142856</c:v>
                </c:pt>
                <c:pt idx="86">
                  <c:v>6</c:v>
                </c:pt>
                <c:pt idx="87">
                  <c:v>6.4285714285714288</c:v>
                </c:pt>
                <c:pt idx="88">
                  <c:v>6.1428571428571432</c:v>
                </c:pt>
                <c:pt idx="89">
                  <c:v>4.7142857142857144</c:v>
                </c:pt>
                <c:pt idx="90">
                  <c:v>4.8571428571428568</c:v>
                </c:pt>
                <c:pt idx="91">
                  <c:v>4.8571428571428568</c:v>
                </c:pt>
                <c:pt idx="92">
                  <c:v>5</c:v>
                </c:pt>
                <c:pt idx="93">
                  <c:v>4.8571428571428568</c:v>
                </c:pt>
                <c:pt idx="94">
                  <c:v>4.4285714285714288</c:v>
                </c:pt>
                <c:pt idx="95">
                  <c:v>4.2857142857142856</c:v>
                </c:pt>
                <c:pt idx="96">
                  <c:v>5</c:v>
                </c:pt>
                <c:pt idx="97">
                  <c:v>4.5714285714285712</c:v>
                </c:pt>
                <c:pt idx="98">
                  <c:v>4.5714285714285712</c:v>
                </c:pt>
                <c:pt idx="99">
                  <c:v>4.7142857142857144</c:v>
                </c:pt>
                <c:pt idx="100">
                  <c:v>4.7142857142857144</c:v>
                </c:pt>
                <c:pt idx="101">
                  <c:v>4.7142857142857144</c:v>
                </c:pt>
                <c:pt idx="102">
                  <c:v>4.8571428571428568</c:v>
                </c:pt>
                <c:pt idx="103">
                  <c:v>4.2857142857142856</c:v>
                </c:pt>
                <c:pt idx="104">
                  <c:v>4.2857142857142856</c:v>
                </c:pt>
                <c:pt idx="105">
                  <c:v>4.5714285714285712</c:v>
                </c:pt>
                <c:pt idx="106">
                  <c:v>5.5714285714285712</c:v>
                </c:pt>
                <c:pt idx="107">
                  <c:v>5.8571428571428568</c:v>
                </c:pt>
                <c:pt idx="108">
                  <c:v>5.7142857142857144</c:v>
                </c:pt>
                <c:pt idx="109">
                  <c:v>6.2857142857142856</c:v>
                </c:pt>
                <c:pt idx="110">
                  <c:v>6.1428571428571432</c:v>
                </c:pt>
                <c:pt idx="111">
                  <c:v>6.1428571428571432</c:v>
                </c:pt>
                <c:pt idx="112">
                  <c:v>5.5714285714285712</c:v>
                </c:pt>
                <c:pt idx="113">
                  <c:v>4.7142857142857144</c:v>
                </c:pt>
                <c:pt idx="114">
                  <c:v>4.2857142857142856</c:v>
                </c:pt>
                <c:pt idx="115">
                  <c:v>4.5714285714285712</c:v>
                </c:pt>
                <c:pt idx="116">
                  <c:v>4.2857142857142856</c:v>
                </c:pt>
                <c:pt idx="117">
                  <c:v>4.7142857142857144</c:v>
                </c:pt>
                <c:pt idx="118">
                  <c:v>4.4285714285714288</c:v>
                </c:pt>
                <c:pt idx="119">
                  <c:v>4.7142857142857144</c:v>
                </c:pt>
                <c:pt idx="120">
                  <c:v>4.8571428571428568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7-41DD-82B4-C8F00F798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PolCount!$Z$4</c:f>
              <c:strCache>
                <c:ptCount val="1"/>
                <c:pt idx="0">
                  <c:v>Policy Count (Premium)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PolCount!$Z$5:$Z$125</c:f>
              <c:numCache>
                <c:formatCode>#,##0</c:formatCode>
                <c:ptCount val="121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2</c:v>
                </c:pt>
                <c:pt idx="13">
                  <c:v>6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6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8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6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4</c:v>
                </c:pt>
                <c:pt idx="52">
                  <c:v>3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0</c:v>
                </c:pt>
                <c:pt idx="63">
                  <c:v>5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2</c:v>
                </c:pt>
                <c:pt idx="73">
                  <c:v>3</c:v>
                </c:pt>
                <c:pt idx="74">
                  <c:v>1</c:v>
                </c:pt>
                <c:pt idx="75">
                  <c:v>10</c:v>
                </c:pt>
                <c:pt idx="76">
                  <c:v>1</c:v>
                </c:pt>
                <c:pt idx="77">
                  <c:v>5</c:v>
                </c:pt>
                <c:pt idx="78">
                  <c:v>4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2</c:v>
                </c:pt>
                <c:pt idx="88">
                  <c:v>1</c:v>
                </c:pt>
                <c:pt idx="89">
                  <c:v>5</c:v>
                </c:pt>
                <c:pt idx="90">
                  <c:v>2</c:v>
                </c:pt>
                <c:pt idx="91">
                  <c:v>5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5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3</c:v>
                </c:pt>
                <c:pt idx="102">
                  <c:v>5</c:v>
                </c:pt>
                <c:pt idx="103">
                  <c:v>3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0</c:v>
                </c:pt>
                <c:pt idx="112">
                  <c:v>1</c:v>
                </c:pt>
                <c:pt idx="113">
                  <c:v>6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0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5-4053-81D2-9223A0F3C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PolCount!$AA$4</c:f>
              <c:strCache>
                <c:ptCount val="1"/>
                <c:pt idx="0">
                  <c:v>7 Day Average (Premium)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PolCount!$AA$5:$AA$125</c:f>
              <c:numCache>
                <c:formatCode>#,##0</c:formatCode>
                <c:ptCount val="121"/>
                <c:pt idx="6">
                  <c:v>2.5714285714285716</c:v>
                </c:pt>
                <c:pt idx="7">
                  <c:v>3.2857142857142856</c:v>
                </c:pt>
                <c:pt idx="8">
                  <c:v>3.4285714285714284</c:v>
                </c:pt>
                <c:pt idx="9">
                  <c:v>3.7142857142857144</c:v>
                </c:pt>
                <c:pt idx="10">
                  <c:v>3.8571428571428572</c:v>
                </c:pt>
                <c:pt idx="11">
                  <c:v>4.5714285714285712</c:v>
                </c:pt>
                <c:pt idx="12">
                  <c:v>4.2857142857142856</c:v>
                </c:pt>
                <c:pt idx="13">
                  <c:v>4.8571428571428568</c:v>
                </c:pt>
                <c:pt idx="14">
                  <c:v>4.4285714285714288</c:v>
                </c:pt>
                <c:pt idx="15">
                  <c:v>4.2857142857142856</c:v>
                </c:pt>
                <c:pt idx="16">
                  <c:v>4.1428571428571432</c:v>
                </c:pt>
                <c:pt idx="17">
                  <c:v>4.7142857142857144</c:v>
                </c:pt>
                <c:pt idx="18">
                  <c:v>4.4285714285714288</c:v>
                </c:pt>
                <c:pt idx="19">
                  <c:v>4.5714285714285712</c:v>
                </c:pt>
                <c:pt idx="20">
                  <c:v>4.1428571428571432</c:v>
                </c:pt>
                <c:pt idx="21">
                  <c:v>3.8571428571428572</c:v>
                </c:pt>
                <c:pt idx="22">
                  <c:v>3.5714285714285716</c:v>
                </c:pt>
                <c:pt idx="23">
                  <c:v>3.5714285714285716</c:v>
                </c:pt>
                <c:pt idx="24">
                  <c:v>3.1428571428571428</c:v>
                </c:pt>
                <c:pt idx="25">
                  <c:v>3</c:v>
                </c:pt>
                <c:pt idx="26">
                  <c:v>3.4285714285714284</c:v>
                </c:pt>
                <c:pt idx="27">
                  <c:v>3.4285714285714284</c:v>
                </c:pt>
                <c:pt idx="28">
                  <c:v>3.5714285714285716</c:v>
                </c:pt>
                <c:pt idx="29">
                  <c:v>3.2857142857142856</c:v>
                </c:pt>
                <c:pt idx="30">
                  <c:v>3.4285714285714284</c:v>
                </c:pt>
                <c:pt idx="31">
                  <c:v>3.2857142857142856</c:v>
                </c:pt>
                <c:pt idx="32">
                  <c:v>3.1428571428571428</c:v>
                </c:pt>
                <c:pt idx="33">
                  <c:v>2.8571428571428572</c:v>
                </c:pt>
                <c:pt idx="34">
                  <c:v>2.5714285714285716</c:v>
                </c:pt>
                <c:pt idx="35">
                  <c:v>3.2857142857142856</c:v>
                </c:pt>
                <c:pt idx="36">
                  <c:v>3.4285714285714284</c:v>
                </c:pt>
                <c:pt idx="37">
                  <c:v>3.4285714285714284</c:v>
                </c:pt>
                <c:pt idx="38">
                  <c:v>4</c:v>
                </c:pt>
                <c:pt idx="39">
                  <c:v>4.4285714285714288</c:v>
                </c:pt>
                <c:pt idx="40">
                  <c:v>4.7142857142857144</c:v>
                </c:pt>
                <c:pt idx="41">
                  <c:v>4.8571428571428568</c:v>
                </c:pt>
                <c:pt idx="42">
                  <c:v>4.1428571428571432</c:v>
                </c:pt>
                <c:pt idx="43">
                  <c:v>4.5714285714285712</c:v>
                </c:pt>
                <c:pt idx="44">
                  <c:v>4.1428571428571432</c:v>
                </c:pt>
                <c:pt idx="45">
                  <c:v>3.8571428571428572</c:v>
                </c:pt>
                <c:pt idx="46">
                  <c:v>3.8571428571428572</c:v>
                </c:pt>
                <c:pt idx="47">
                  <c:v>3.2857142857142856</c:v>
                </c:pt>
                <c:pt idx="48">
                  <c:v>3.2857142857142856</c:v>
                </c:pt>
                <c:pt idx="49">
                  <c:v>3.7142857142857144</c:v>
                </c:pt>
                <c:pt idx="50">
                  <c:v>3.1428571428571428</c:v>
                </c:pt>
                <c:pt idx="51">
                  <c:v>3.4285714285714284</c:v>
                </c:pt>
                <c:pt idx="52">
                  <c:v>3.2857142857142856</c:v>
                </c:pt>
                <c:pt idx="53">
                  <c:v>3.2857142857142856</c:v>
                </c:pt>
                <c:pt idx="54">
                  <c:v>3.4285714285714284</c:v>
                </c:pt>
                <c:pt idx="55">
                  <c:v>3.8571428571428572</c:v>
                </c:pt>
                <c:pt idx="56">
                  <c:v>3.2857142857142856</c:v>
                </c:pt>
                <c:pt idx="57">
                  <c:v>3.7142857142857144</c:v>
                </c:pt>
                <c:pt idx="58">
                  <c:v>3.7142857142857144</c:v>
                </c:pt>
                <c:pt idx="59">
                  <c:v>4</c:v>
                </c:pt>
                <c:pt idx="60">
                  <c:v>3.8571428571428572</c:v>
                </c:pt>
                <c:pt idx="61">
                  <c:v>4</c:v>
                </c:pt>
                <c:pt idx="62">
                  <c:v>3.2857142857142856</c:v>
                </c:pt>
                <c:pt idx="63">
                  <c:v>3.7142857142857144</c:v>
                </c:pt>
                <c:pt idx="64">
                  <c:v>3.4285714285714284</c:v>
                </c:pt>
                <c:pt idx="65">
                  <c:v>3.2857142857142856</c:v>
                </c:pt>
                <c:pt idx="66">
                  <c:v>3</c:v>
                </c:pt>
                <c:pt idx="67">
                  <c:v>3.1428571428571428</c:v>
                </c:pt>
                <c:pt idx="68">
                  <c:v>2.7142857142857144</c:v>
                </c:pt>
                <c:pt idx="69">
                  <c:v>3.4285714285714284</c:v>
                </c:pt>
                <c:pt idx="70">
                  <c:v>3.2857142857142856</c:v>
                </c:pt>
                <c:pt idx="71">
                  <c:v>3.5714285714285716</c:v>
                </c:pt>
                <c:pt idx="72">
                  <c:v>3.4285714285714284</c:v>
                </c:pt>
                <c:pt idx="73">
                  <c:v>3.4285714285714284</c:v>
                </c:pt>
                <c:pt idx="74">
                  <c:v>2.8571428571428572</c:v>
                </c:pt>
                <c:pt idx="75">
                  <c:v>4.1428571428571432</c:v>
                </c:pt>
                <c:pt idx="76">
                  <c:v>3.5714285714285716</c:v>
                </c:pt>
                <c:pt idx="77">
                  <c:v>3.7142857142857144</c:v>
                </c:pt>
                <c:pt idx="78">
                  <c:v>3.7142857142857144</c:v>
                </c:pt>
                <c:pt idx="79">
                  <c:v>3.7142857142857144</c:v>
                </c:pt>
                <c:pt idx="80">
                  <c:v>3.7142857142857144</c:v>
                </c:pt>
                <c:pt idx="81">
                  <c:v>4.2857142857142856</c:v>
                </c:pt>
                <c:pt idx="82">
                  <c:v>3.1428571428571428</c:v>
                </c:pt>
                <c:pt idx="83">
                  <c:v>3.1428571428571428</c:v>
                </c:pt>
                <c:pt idx="84">
                  <c:v>2.8571428571428572</c:v>
                </c:pt>
                <c:pt idx="85">
                  <c:v>2.7142857142857144</c:v>
                </c:pt>
                <c:pt idx="86">
                  <c:v>3</c:v>
                </c:pt>
                <c:pt idx="87">
                  <c:v>2.8571428571428572</c:v>
                </c:pt>
                <c:pt idx="88">
                  <c:v>2.2857142857142856</c:v>
                </c:pt>
                <c:pt idx="89">
                  <c:v>2.7142857142857144</c:v>
                </c:pt>
                <c:pt idx="90">
                  <c:v>2.8571428571428572</c:v>
                </c:pt>
                <c:pt idx="91">
                  <c:v>3.1428571428571428</c:v>
                </c:pt>
                <c:pt idx="92">
                  <c:v>3</c:v>
                </c:pt>
                <c:pt idx="93">
                  <c:v>2.5714285714285716</c:v>
                </c:pt>
                <c:pt idx="94">
                  <c:v>2.4285714285714284</c:v>
                </c:pt>
                <c:pt idx="95">
                  <c:v>2.4285714285714284</c:v>
                </c:pt>
                <c:pt idx="96">
                  <c:v>2</c:v>
                </c:pt>
                <c:pt idx="97">
                  <c:v>2.4285714285714284</c:v>
                </c:pt>
                <c:pt idx="98">
                  <c:v>1.8571428571428572</c:v>
                </c:pt>
                <c:pt idx="99">
                  <c:v>2</c:v>
                </c:pt>
                <c:pt idx="100">
                  <c:v>2</c:v>
                </c:pt>
                <c:pt idx="101">
                  <c:v>2.2857142857142856</c:v>
                </c:pt>
                <c:pt idx="102">
                  <c:v>2.8571428571428572</c:v>
                </c:pt>
                <c:pt idx="103">
                  <c:v>3</c:v>
                </c:pt>
                <c:pt idx="104">
                  <c:v>2.5714285714285716</c:v>
                </c:pt>
                <c:pt idx="105">
                  <c:v>2.8571428571428572</c:v>
                </c:pt>
                <c:pt idx="106">
                  <c:v>2.8571428571428572</c:v>
                </c:pt>
                <c:pt idx="107">
                  <c:v>3.1428571428571428</c:v>
                </c:pt>
                <c:pt idx="108">
                  <c:v>3.1428571428571428</c:v>
                </c:pt>
                <c:pt idx="109">
                  <c:v>3</c:v>
                </c:pt>
                <c:pt idx="110">
                  <c:v>3</c:v>
                </c:pt>
                <c:pt idx="111">
                  <c:v>2.7142857142857144</c:v>
                </c:pt>
                <c:pt idx="112">
                  <c:v>2.4285714285714284</c:v>
                </c:pt>
                <c:pt idx="113">
                  <c:v>2.8571428571428572</c:v>
                </c:pt>
                <c:pt idx="114">
                  <c:v>2.7142857142857144</c:v>
                </c:pt>
                <c:pt idx="115">
                  <c:v>2.5714285714285716</c:v>
                </c:pt>
                <c:pt idx="116">
                  <c:v>2.4285714285714284</c:v>
                </c:pt>
                <c:pt idx="117">
                  <c:v>2.2857142857142856</c:v>
                </c:pt>
                <c:pt idx="118">
                  <c:v>2.7142857142857144</c:v>
                </c:pt>
                <c:pt idx="119">
                  <c:v>2.5714285714285716</c:v>
                </c:pt>
                <c:pt idx="1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5-4053-81D2-9223A0F3C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Essentials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PolCount!$AN$4</c:f>
              <c:strCache>
                <c:ptCount val="1"/>
                <c:pt idx="0">
                  <c:v>Policy Count (Essentials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PolCount!$AN$5:$AN$125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3-4130-AFF0-04BA4568A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PolCount!$AO$4</c:f>
              <c:strCache>
                <c:ptCount val="1"/>
                <c:pt idx="0">
                  <c:v>7 Day Average (Essentials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PolCount!$AO$5:$AO$125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3-4130-AFF0-04BA4568A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Premium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PolCount!$AP$4</c:f>
              <c:strCache>
                <c:ptCount val="1"/>
                <c:pt idx="0">
                  <c:v>Policy Count (Premium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PolCount!$AP$5:$AP$125</c:f>
              <c:numCache>
                <c:formatCode>#,##0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3-4211-ADAA-41EB2739B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PolCount!$AQ$4</c:f>
              <c:strCache>
                <c:ptCount val="1"/>
                <c:pt idx="0">
                  <c:v>7 Day Average (Premium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PolCount!$AQ$5:$AQ$125</c:f>
              <c:numCache>
                <c:formatCode>#,##0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3-4211-ADAA-41EB2739B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PolCount!$AX$4</c:f>
              <c:strCache>
                <c:ptCount val="1"/>
                <c:pt idx="0">
                  <c:v>Policy Count (Premium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PolCount!$AX$5:$AX$125</c:f>
              <c:numCache>
                <c:formatCode>#,##0</c:formatCode>
                <c:ptCount val="121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2</c:v>
                </c:pt>
                <c:pt idx="13">
                  <c:v>6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6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8</c:v>
                </c:pt>
                <c:pt idx="36">
                  <c:v>2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6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4</c:v>
                </c:pt>
                <c:pt idx="52">
                  <c:v>3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0</c:v>
                </c:pt>
                <c:pt idx="63">
                  <c:v>5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2</c:v>
                </c:pt>
                <c:pt idx="73">
                  <c:v>3</c:v>
                </c:pt>
                <c:pt idx="74">
                  <c:v>1</c:v>
                </c:pt>
                <c:pt idx="75">
                  <c:v>10</c:v>
                </c:pt>
                <c:pt idx="76">
                  <c:v>1</c:v>
                </c:pt>
                <c:pt idx="77">
                  <c:v>5</c:v>
                </c:pt>
                <c:pt idx="78">
                  <c:v>4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2</c:v>
                </c:pt>
                <c:pt idx="88">
                  <c:v>1</c:v>
                </c:pt>
                <c:pt idx="89">
                  <c:v>5</c:v>
                </c:pt>
                <c:pt idx="90">
                  <c:v>2</c:v>
                </c:pt>
                <c:pt idx="91">
                  <c:v>5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5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3</c:v>
                </c:pt>
                <c:pt idx="102">
                  <c:v>5</c:v>
                </c:pt>
                <c:pt idx="103">
                  <c:v>3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0</c:v>
                </c:pt>
                <c:pt idx="112">
                  <c:v>1</c:v>
                </c:pt>
                <c:pt idx="113">
                  <c:v>6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0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7-475E-8741-AEBFD0BE0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PolCount!$AY$4</c:f>
              <c:strCache>
                <c:ptCount val="1"/>
                <c:pt idx="0">
                  <c:v>7 Day Average (Premium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PolCount!$AY$5:$AY$125</c:f>
              <c:numCache>
                <c:formatCode>#,##0</c:formatCode>
                <c:ptCount val="121"/>
                <c:pt idx="6">
                  <c:v>2.5714285714285716</c:v>
                </c:pt>
                <c:pt idx="7">
                  <c:v>3.2857142857142856</c:v>
                </c:pt>
                <c:pt idx="8">
                  <c:v>3.4285714285714284</c:v>
                </c:pt>
                <c:pt idx="9">
                  <c:v>3.7142857142857144</c:v>
                </c:pt>
                <c:pt idx="10">
                  <c:v>3.8571428571428572</c:v>
                </c:pt>
                <c:pt idx="11">
                  <c:v>4.5714285714285712</c:v>
                </c:pt>
                <c:pt idx="12">
                  <c:v>4.2857142857142856</c:v>
                </c:pt>
                <c:pt idx="13">
                  <c:v>4.8571428571428568</c:v>
                </c:pt>
                <c:pt idx="14">
                  <c:v>4.4285714285714288</c:v>
                </c:pt>
                <c:pt idx="15">
                  <c:v>4.2857142857142856</c:v>
                </c:pt>
                <c:pt idx="16">
                  <c:v>4.1428571428571432</c:v>
                </c:pt>
                <c:pt idx="17">
                  <c:v>4.7142857142857144</c:v>
                </c:pt>
                <c:pt idx="18">
                  <c:v>4.4285714285714288</c:v>
                </c:pt>
                <c:pt idx="19">
                  <c:v>4.5714285714285712</c:v>
                </c:pt>
                <c:pt idx="20">
                  <c:v>4.1428571428571432</c:v>
                </c:pt>
                <c:pt idx="21">
                  <c:v>3.8571428571428572</c:v>
                </c:pt>
                <c:pt idx="22">
                  <c:v>3.5714285714285716</c:v>
                </c:pt>
                <c:pt idx="23">
                  <c:v>3.5714285714285716</c:v>
                </c:pt>
                <c:pt idx="24">
                  <c:v>3.1428571428571428</c:v>
                </c:pt>
                <c:pt idx="25">
                  <c:v>3</c:v>
                </c:pt>
                <c:pt idx="26">
                  <c:v>3.4285714285714284</c:v>
                </c:pt>
                <c:pt idx="27">
                  <c:v>3.4285714285714284</c:v>
                </c:pt>
                <c:pt idx="28">
                  <c:v>3.5714285714285716</c:v>
                </c:pt>
                <c:pt idx="29">
                  <c:v>3.2857142857142856</c:v>
                </c:pt>
                <c:pt idx="30">
                  <c:v>3.4285714285714284</c:v>
                </c:pt>
                <c:pt idx="31">
                  <c:v>3.2857142857142856</c:v>
                </c:pt>
                <c:pt idx="32">
                  <c:v>3.1428571428571428</c:v>
                </c:pt>
                <c:pt idx="33">
                  <c:v>2.8571428571428572</c:v>
                </c:pt>
                <c:pt idx="34">
                  <c:v>2.5714285714285716</c:v>
                </c:pt>
                <c:pt idx="35">
                  <c:v>3.2857142857142856</c:v>
                </c:pt>
                <c:pt idx="36">
                  <c:v>3.4285714285714284</c:v>
                </c:pt>
                <c:pt idx="37">
                  <c:v>3.4285714285714284</c:v>
                </c:pt>
                <c:pt idx="38">
                  <c:v>4</c:v>
                </c:pt>
                <c:pt idx="39">
                  <c:v>4.4285714285714288</c:v>
                </c:pt>
                <c:pt idx="40">
                  <c:v>4.7142857142857144</c:v>
                </c:pt>
                <c:pt idx="41">
                  <c:v>4.8571428571428568</c:v>
                </c:pt>
                <c:pt idx="42">
                  <c:v>4.1428571428571432</c:v>
                </c:pt>
                <c:pt idx="43">
                  <c:v>4.5714285714285712</c:v>
                </c:pt>
                <c:pt idx="44">
                  <c:v>4.1428571428571432</c:v>
                </c:pt>
                <c:pt idx="45">
                  <c:v>3.8571428571428572</c:v>
                </c:pt>
                <c:pt idx="46">
                  <c:v>3.8571428571428572</c:v>
                </c:pt>
                <c:pt idx="47">
                  <c:v>3.2857142857142856</c:v>
                </c:pt>
                <c:pt idx="48">
                  <c:v>3.2857142857142856</c:v>
                </c:pt>
                <c:pt idx="49">
                  <c:v>3.7142857142857144</c:v>
                </c:pt>
                <c:pt idx="50">
                  <c:v>3.1428571428571428</c:v>
                </c:pt>
                <c:pt idx="51">
                  <c:v>3.4285714285714284</c:v>
                </c:pt>
                <c:pt idx="52">
                  <c:v>3.2857142857142856</c:v>
                </c:pt>
                <c:pt idx="53">
                  <c:v>3.2857142857142856</c:v>
                </c:pt>
                <c:pt idx="54">
                  <c:v>3.4285714285714284</c:v>
                </c:pt>
                <c:pt idx="55">
                  <c:v>3.8571428571428572</c:v>
                </c:pt>
                <c:pt idx="56">
                  <c:v>3.2857142857142856</c:v>
                </c:pt>
                <c:pt idx="57">
                  <c:v>3.7142857142857144</c:v>
                </c:pt>
                <c:pt idx="58">
                  <c:v>3.7142857142857144</c:v>
                </c:pt>
                <c:pt idx="59">
                  <c:v>4</c:v>
                </c:pt>
                <c:pt idx="60">
                  <c:v>3.8571428571428572</c:v>
                </c:pt>
                <c:pt idx="61">
                  <c:v>4</c:v>
                </c:pt>
                <c:pt idx="62">
                  <c:v>3.2857142857142856</c:v>
                </c:pt>
                <c:pt idx="63">
                  <c:v>3.7142857142857144</c:v>
                </c:pt>
                <c:pt idx="64">
                  <c:v>3.4285714285714284</c:v>
                </c:pt>
                <c:pt idx="65">
                  <c:v>3.2857142857142856</c:v>
                </c:pt>
                <c:pt idx="66">
                  <c:v>3</c:v>
                </c:pt>
                <c:pt idx="67">
                  <c:v>3.1428571428571428</c:v>
                </c:pt>
                <c:pt idx="68">
                  <c:v>2.7142857142857144</c:v>
                </c:pt>
                <c:pt idx="69">
                  <c:v>3.4285714285714284</c:v>
                </c:pt>
                <c:pt idx="70">
                  <c:v>3.2857142857142856</c:v>
                </c:pt>
                <c:pt idx="71">
                  <c:v>3.5714285714285716</c:v>
                </c:pt>
                <c:pt idx="72">
                  <c:v>3.4285714285714284</c:v>
                </c:pt>
                <c:pt idx="73">
                  <c:v>3.4285714285714284</c:v>
                </c:pt>
                <c:pt idx="74">
                  <c:v>2.8571428571428572</c:v>
                </c:pt>
                <c:pt idx="75">
                  <c:v>4.1428571428571432</c:v>
                </c:pt>
                <c:pt idx="76">
                  <c:v>3.5714285714285716</c:v>
                </c:pt>
                <c:pt idx="77">
                  <c:v>3.7142857142857144</c:v>
                </c:pt>
                <c:pt idx="78">
                  <c:v>3.7142857142857144</c:v>
                </c:pt>
                <c:pt idx="79">
                  <c:v>3.7142857142857144</c:v>
                </c:pt>
                <c:pt idx="80">
                  <c:v>3.7142857142857144</c:v>
                </c:pt>
                <c:pt idx="81">
                  <c:v>4.2857142857142856</c:v>
                </c:pt>
                <c:pt idx="82">
                  <c:v>3.1428571428571428</c:v>
                </c:pt>
                <c:pt idx="83">
                  <c:v>3.1428571428571428</c:v>
                </c:pt>
                <c:pt idx="84">
                  <c:v>2.8571428571428572</c:v>
                </c:pt>
                <c:pt idx="85">
                  <c:v>2.7142857142857144</c:v>
                </c:pt>
                <c:pt idx="86">
                  <c:v>3</c:v>
                </c:pt>
                <c:pt idx="87">
                  <c:v>2.8571428571428572</c:v>
                </c:pt>
                <c:pt idx="88">
                  <c:v>2.2857142857142856</c:v>
                </c:pt>
                <c:pt idx="89">
                  <c:v>2.7142857142857144</c:v>
                </c:pt>
                <c:pt idx="90">
                  <c:v>2.8571428571428572</c:v>
                </c:pt>
                <c:pt idx="91">
                  <c:v>3.1428571428571428</c:v>
                </c:pt>
                <c:pt idx="92">
                  <c:v>3</c:v>
                </c:pt>
                <c:pt idx="93">
                  <c:v>2.5714285714285716</c:v>
                </c:pt>
                <c:pt idx="94">
                  <c:v>2.4285714285714284</c:v>
                </c:pt>
                <c:pt idx="95">
                  <c:v>2.4285714285714284</c:v>
                </c:pt>
                <c:pt idx="96">
                  <c:v>2</c:v>
                </c:pt>
                <c:pt idx="97">
                  <c:v>2.4285714285714284</c:v>
                </c:pt>
                <c:pt idx="98">
                  <c:v>1.8571428571428572</c:v>
                </c:pt>
                <c:pt idx="99">
                  <c:v>2</c:v>
                </c:pt>
                <c:pt idx="100">
                  <c:v>2</c:v>
                </c:pt>
                <c:pt idx="101">
                  <c:v>2.2857142857142856</c:v>
                </c:pt>
                <c:pt idx="102">
                  <c:v>2.8571428571428572</c:v>
                </c:pt>
                <c:pt idx="103">
                  <c:v>3</c:v>
                </c:pt>
                <c:pt idx="104">
                  <c:v>2.5714285714285716</c:v>
                </c:pt>
                <c:pt idx="105">
                  <c:v>2.8571428571428572</c:v>
                </c:pt>
                <c:pt idx="106">
                  <c:v>2.8571428571428572</c:v>
                </c:pt>
                <c:pt idx="107">
                  <c:v>3.1428571428571428</c:v>
                </c:pt>
                <c:pt idx="108">
                  <c:v>3.1428571428571428</c:v>
                </c:pt>
                <c:pt idx="109">
                  <c:v>3</c:v>
                </c:pt>
                <c:pt idx="110">
                  <c:v>3</c:v>
                </c:pt>
                <c:pt idx="111">
                  <c:v>2.7142857142857144</c:v>
                </c:pt>
                <c:pt idx="112">
                  <c:v>2.4285714285714284</c:v>
                </c:pt>
                <c:pt idx="113">
                  <c:v>2.8571428571428572</c:v>
                </c:pt>
                <c:pt idx="114">
                  <c:v>2.7142857142857144</c:v>
                </c:pt>
                <c:pt idx="115">
                  <c:v>2.5714285714285716</c:v>
                </c:pt>
                <c:pt idx="116">
                  <c:v>2.4285714285714284</c:v>
                </c:pt>
                <c:pt idx="117">
                  <c:v>2.2857142857142856</c:v>
                </c:pt>
                <c:pt idx="118">
                  <c:v>2.7142857142857144</c:v>
                </c:pt>
                <c:pt idx="119">
                  <c:v>2.5714285714285716</c:v>
                </c:pt>
                <c:pt idx="1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7-475E-8741-AEBFD0BE0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13" Type="http://schemas.openxmlformats.org/officeDocument/2006/relationships/chart" Target="../charts/chart77.xml"/><Relationship Id="rId18" Type="http://schemas.openxmlformats.org/officeDocument/2006/relationships/chart" Target="../charts/chart82.xml"/><Relationship Id="rId26" Type="http://schemas.openxmlformats.org/officeDocument/2006/relationships/chart" Target="../charts/chart90.xml"/><Relationship Id="rId3" Type="http://schemas.openxmlformats.org/officeDocument/2006/relationships/chart" Target="../charts/chart67.xml"/><Relationship Id="rId21" Type="http://schemas.openxmlformats.org/officeDocument/2006/relationships/chart" Target="../charts/chart85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17" Type="http://schemas.openxmlformats.org/officeDocument/2006/relationships/chart" Target="../charts/chart81.xml"/><Relationship Id="rId25" Type="http://schemas.openxmlformats.org/officeDocument/2006/relationships/chart" Target="../charts/chart89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20" Type="http://schemas.openxmlformats.org/officeDocument/2006/relationships/chart" Target="../charts/chart84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24" Type="http://schemas.openxmlformats.org/officeDocument/2006/relationships/chart" Target="../charts/chart88.xml"/><Relationship Id="rId5" Type="http://schemas.openxmlformats.org/officeDocument/2006/relationships/chart" Target="../charts/chart69.xml"/><Relationship Id="rId15" Type="http://schemas.openxmlformats.org/officeDocument/2006/relationships/chart" Target="../charts/chart79.xml"/><Relationship Id="rId23" Type="http://schemas.openxmlformats.org/officeDocument/2006/relationships/chart" Target="../charts/chart87.xml"/><Relationship Id="rId10" Type="http://schemas.openxmlformats.org/officeDocument/2006/relationships/chart" Target="../charts/chart74.xml"/><Relationship Id="rId19" Type="http://schemas.openxmlformats.org/officeDocument/2006/relationships/chart" Target="../charts/chart83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Relationship Id="rId14" Type="http://schemas.openxmlformats.org/officeDocument/2006/relationships/chart" Target="../charts/chart78.xml"/><Relationship Id="rId22" Type="http://schemas.openxmlformats.org/officeDocument/2006/relationships/chart" Target="../charts/chart86.xml"/><Relationship Id="rId27" Type="http://schemas.openxmlformats.org/officeDocument/2006/relationships/chart" Target="../charts/chart91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9.xml"/><Relationship Id="rId13" Type="http://schemas.openxmlformats.org/officeDocument/2006/relationships/chart" Target="../charts/chart104.xml"/><Relationship Id="rId18" Type="http://schemas.openxmlformats.org/officeDocument/2006/relationships/chart" Target="../charts/chart109.xml"/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12" Type="http://schemas.openxmlformats.org/officeDocument/2006/relationships/chart" Target="../charts/chart103.xml"/><Relationship Id="rId17" Type="http://schemas.openxmlformats.org/officeDocument/2006/relationships/chart" Target="../charts/chart108.xml"/><Relationship Id="rId2" Type="http://schemas.openxmlformats.org/officeDocument/2006/relationships/chart" Target="../charts/chart93.xml"/><Relationship Id="rId16" Type="http://schemas.openxmlformats.org/officeDocument/2006/relationships/chart" Target="../charts/chart107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11" Type="http://schemas.openxmlformats.org/officeDocument/2006/relationships/chart" Target="../charts/chart102.xml"/><Relationship Id="rId5" Type="http://schemas.openxmlformats.org/officeDocument/2006/relationships/chart" Target="../charts/chart96.xml"/><Relationship Id="rId15" Type="http://schemas.openxmlformats.org/officeDocument/2006/relationships/chart" Target="../charts/chart106.xml"/><Relationship Id="rId10" Type="http://schemas.openxmlformats.org/officeDocument/2006/relationships/chart" Target="../charts/chart101.xml"/><Relationship Id="rId4" Type="http://schemas.openxmlformats.org/officeDocument/2006/relationships/chart" Target="../charts/chart95.xml"/><Relationship Id="rId9" Type="http://schemas.openxmlformats.org/officeDocument/2006/relationships/chart" Target="../charts/chart100.xml"/><Relationship Id="rId14" Type="http://schemas.openxmlformats.org/officeDocument/2006/relationships/chart" Target="../charts/chart105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7.xml"/><Relationship Id="rId13" Type="http://schemas.openxmlformats.org/officeDocument/2006/relationships/chart" Target="../charts/chart122.xml"/><Relationship Id="rId18" Type="http://schemas.openxmlformats.org/officeDocument/2006/relationships/chart" Target="../charts/chart127.xml"/><Relationship Id="rId3" Type="http://schemas.openxmlformats.org/officeDocument/2006/relationships/chart" Target="../charts/chart112.xml"/><Relationship Id="rId7" Type="http://schemas.openxmlformats.org/officeDocument/2006/relationships/chart" Target="../charts/chart116.xml"/><Relationship Id="rId12" Type="http://schemas.openxmlformats.org/officeDocument/2006/relationships/chart" Target="../charts/chart121.xml"/><Relationship Id="rId17" Type="http://schemas.openxmlformats.org/officeDocument/2006/relationships/chart" Target="../charts/chart126.xml"/><Relationship Id="rId2" Type="http://schemas.openxmlformats.org/officeDocument/2006/relationships/chart" Target="../charts/chart111.xml"/><Relationship Id="rId16" Type="http://schemas.openxmlformats.org/officeDocument/2006/relationships/chart" Target="../charts/chart125.xml"/><Relationship Id="rId1" Type="http://schemas.openxmlformats.org/officeDocument/2006/relationships/chart" Target="../charts/chart110.xml"/><Relationship Id="rId6" Type="http://schemas.openxmlformats.org/officeDocument/2006/relationships/chart" Target="../charts/chart115.xml"/><Relationship Id="rId11" Type="http://schemas.openxmlformats.org/officeDocument/2006/relationships/chart" Target="../charts/chart120.xml"/><Relationship Id="rId5" Type="http://schemas.openxmlformats.org/officeDocument/2006/relationships/chart" Target="../charts/chart114.xml"/><Relationship Id="rId15" Type="http://schemas.openxmlformats.org/officeDocument/2006/relationships/chart" Target="../charts/chart124.xml"/><Relationship Id="rId10" Type="http://schemas.openxmlformats.org/officeDocument/2006/relationships/chart" Target="../charts/chart119.xml"/><Relationship Id="rId4" Type="http://schemas.openxmlformats.org/officeDocument/2006/relationships/chart" Target="../charts/chart113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161925</xdr:rowOff>
    </xdr:from>
    <xdr:to>
      <xdr:col>10</xdr:col>
      <xdr:colOff>455692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742640-BB91-5BBB-55B1-FC74CF87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61925"/>
          <a:ext cx="6465967" cy="1133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542924</xdr:colOff>
      <xdr:row>5</xdr:row>
      <xdr:rowOff>123824</xdr:rowOff>
    </xdr:from>
    <xdr:to>
      <xdr:col>27</xdr:col>
      <xdr:colOff>247650</xdr:colOff>
      <xdr:row>26</xdr:row>
      <xdr:rowOff>1045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19BCB-4571-4A0D-B7DB-4756520171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52F95EC-E214-4184-B48A-C0C7202FE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40286</xdr:colOff>
      <xdr:row>28</xdr:row>
      <xdr:rowOff>87000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F7BC13-5EB6-4266-8F73-19804BA11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724FF04-1DB4-4E28-AC67-10C8BFF11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24</xdr:col>
      <xdr:colOff>265422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7D9733-8078-41D8-97F8-36A684360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225136</xdr:colOff>
      <xdr:row>32</xdr:row>
      <xdr:rowOff>0</xdr:rowOff>
    </xdr:from>
    <xdr:to>
      <xdr:col>30</xdr:col>
      <xdr:colOff>245630</xdr:colOff>
      <xdr:row>58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7D3BC9-1E30-4533-BEBB-AE11193EA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24205</xdr:colOff>
      <xdr:row>58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0410570-F7CE-44B0-90F8-3A2F90F96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C9CD50B-EAB2-4278-B7F7-FC2E51536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94082-E80E-4A53-8451-4794FFB4C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54427</xdr:colOff>
      <xdr:row>2</xdr:row>
      <xdr:rowOff>0</xdr:rowOff>
    </xdr:from>
    <xdr:to>
      <xdr:col>15</xdr:col>
      <xdr:colOff>94713</xdr:colOff>
      <xdr:row>28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A7AB4-6948-4264-BC9C-CB5738AD1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24</xdr:col>
      <xdr:colOff>176357</xdr:colOff>
      <xdr:row>58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AB134-6DA0-463B-9580-E07354995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136070</xdr:colOff>
      <xdr:row>32</xdr:row>
      <xdr:rowOff>0</xdr:rowOff>
    </xdr:from>
    <xdr:to>
      <xdr:col>34</xdr:col>
      <xdr:colOff>149142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C75599-B02E-476A-9E35-A51226EC6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40286</xdr:colOff>
      <xdr:row>58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D9457C-5C1B-430F-8BB3-0AD31606B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06FF50-0474-4149-A407-5C381EDA5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E8044E0-2B0D-4310-8CB8-F7EA37F47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24</xdr:col>
      <xdr:colOff>265423</xdr:colOff>
      <xdr:row>58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221D3-37B6-458F-B35C-A8BBCD10E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24205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532B5B-630C-4932-9436-E98B5EED4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6D7E57-EBCE-4D87-8D64-FD614FF7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8EDBB68-5289-4371-804C-ACE9C421C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24</xdr:col>
      <xdr:colOff>176357</xdr:colOff>
      <xdr:row>58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B78B5-ED6F-4BBC-B221-2841BEE74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40286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57EA23-8E00-4321-AD0D-D97164A2D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C6451-5FC4-4D98-BA43-50A03F87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E3F5E6-82EC-455D-ACD4-3932050A1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3F28AE-49E4-4F28-9063-D25F35043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28</xdr:col>
      <xdr:colOff>429450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86476A-8B6B-48C1-A71E-C64BAD62F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7E28AF-67B6-41CD-9045-CCB715F51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191325</xdr:colOff>
      <xdr:row>55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43889E-F482-4D09-8E6E-9EDCD56A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7</xdr:col>
      <xdr:colOff>191325</xdr:colOff>
      <xdr:row>85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638D77-1FE4-4C12-B71F-2C40A777C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59</xdr:row>
      <xdr:rowOff>0</xdr:rowOff>
    </xdr:from>
    <xdr:to>
      <xdr:col>17</xdr:col>
      <xdr:colOff>429450</xdr:colOff>
      <xdr:row>85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458B079-D60F-4559-8A77-9D97177B5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7</xdr:col>
      <xdr:colOff>191325</xdr:colOff>
      <xdr:row>112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3DD98D-5C86-4FD8-8209-3E2963224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86</xdr:row>
      <xdr:rowOff>0</xdr:rowOff>
    </xdr:from>
    <xdr:to>
      <xdr:col>17</xdr:col>
      <xdr:colOff>429450</xdr:colOff>
      <xdr:row>112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271F5D-FA2B-4C72-B807-8E6761033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59</xdr:row>
      <xdr:rowOff>0</xdr:rowOff>
    </xdr:from>
    <xdr:to>
      <xdr:col>28</xdr:col>
      <xdr:colOff>429450</xdr:colOff>
      <xdr:row>85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BF8DE-D90A-4B9F-89A1-FA2FC3727D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28</xdr:col>
      <xdr:colOff>429450</xdr:colOff>
      <xdr:row>112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9B5A8-95BC-4F4C-BF04-1A2D52191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B1C0B-6CBB-49C8-830F-66CE7B631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A55EE-5D78-4E72-92D3-2CEA7F795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D06E74-CC82-43CD-8D7D-CC30700DA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28</xdr:col>
      <xdr:colOff>429450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854433-30B8-4048-8125-2CCCAEF40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00122-0875-4FCD-A91B-9AF6EF4DD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5BBC3B-2BFB-4BFC-B0A6-4AAF580CD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2AFDB-0788-4265-BF38-99A30749A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28</xdr:col>
      <xdr:colOff>429450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9214BC-907A-4298-92D6-987CD9F00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132B4-5344-46F4-925E-B630BD122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3572C-D3BA-4E31-81D5-32022D189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C272A9-3649-41F7-A915-1B9C5AA7B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28</xdr:col>
      <xdr:colOff>429450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2E252A-1961-4D7B-B810-322A17924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8BA06-D3F1-457C-B702-187E108AF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1DC6F-1B1B-49C2-9409-21EFF5C76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68F9B5-D8A4-4B31-AB73-D805FD71B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28</xdr:col>
      <xdr:colOff>429450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4F7D20-B314-47BC-BEAF-36987EF97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42768-5E73-48E4-841F-7D9BD5B57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C7496-37C7-499E-A639-7F4CBAE5F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42D1D-D5DC-4C5A-B5AF-57296D26D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5D940-DBB9-4A6E-83EF-B3974A27B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B1416-7435-414C-834E-203ADA72D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8807A-91DC-4D56-8F66-41667463C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28</xdr:col>
      <xdr:colOff>429450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8E67F1-3AE6-4B8C-BE4B-AAC23A4AB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23</xdr:row>
      <xdr:rowOff>71437</xdr:rowOff>
    </xdr:from>
    <xdr:to>
      <xdr:col>8</xdr:col>
      <xdr:colOff>400050</xdr:colOff>
      <xdr:row>37</xdr:row>
      <xdr:rowOff>147637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C9878064-1303-4D9A-B12B-F8516D9F1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57150</xdr:colOff>
      <xdr:row>40</xdr:row>
      <xdr:rowOff>76200</xdr:rowOff>
    </xdr:from>
    <xdr:to>
      <xdr:col>6</xdr:col>
      <xdr:colOff>24796</xdr:colOff>
      <xdr:row>54</xdr:row>
      <xdr:rowOff>164831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3C70-B9C6-650A-ED81-29A843FFE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8134350"/>
          <a:ext cx="4749196" cy="275563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493059</xdr:colOff>
      <xdr:row>21</xdr:row>
      <xdr:rowOff>79561</xdr:rowOff>
    </xdr:from>
    <xdr:to>
      <xdr:col>31</xdr:col>
      <xdr:colOff>162484</xdr:colOff>
      <xdr:row>46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72630-DC4D-485F-8BC6-1D88E201B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212</xdr:row>
      <xdr:rowOff>0</xdr:rowOff>
    </xdr:from>
    <xdr:to>
      <xdr:col>6</xdr:col>
      <xdr:colOff>515946</xdr:colOff>
      <xdr:row>238</xdr:row>
      <xdr:rowOff>87000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0C4D1A4-28E7-4ADF-BBCC-7E6BD7769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239</xdr:row>
      <xdr:rowOff>0</xdr:rowOff>
    </xdr:from>
    <xdr:to>
      <xdr:col>6</xdr:col>
      <xdr:colOff>515946</xdr:colOff>
      <xdr:row>265</xdr:row>
      <xdr:rowOff>87000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B546FF0-FF5E-4040-8CDB-F7AC786D7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707571</xdr:colOff>
      <xdr:row>239</xdr:row>
      <xdr:rowOff>0</xdr:rowOff>
    </xdr:from>
    <xdr:to>
      <xdr:col>10</xdr:col>
      <xdr:colOff>726857</xdr:colOff>
      <xdr:row>265</xdr:row>
      <xdr:rowOff>87000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F3DD419-F7BE-4CCE-BF81-482C5E3D4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211</xdr:row>
      <xdr:rowOff>0</xdr:rowOff>
    </xdr:from>
    <xdr:to>
      <xdr:col>6</xdr:col>
      <xdr:colOff>515946</xdr:colOff>
      <xdr:row>237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F97D0-89F4-4E7F-9CF3-8318FC42C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238</xdr:row>
      <xdr:rowOff>0</xdr:rowOff>
    </xdr:from>
    <xdr:to>
      <xdr:col>6</xdr:col>
      <xdr:colOff>515946</xdr:colOff>
      <xdr:row>264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70A13-C21C-48DB-BD17-5B3092111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707571</xdr:colOff>
      <xdr:row>238</xdr:row>
      <xdr:rowOff>0</xdr:rowOff>
    </xdr:from>
    <xdr:to>
      <xdr:col>14</xdr:col>
      <xdr:colOff>726857</xdr:colOff>
      <xdr:row>264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62B94E-CDD9-4D2D-98EF-C0C0FF4EF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125</xdr:row>
      <xdr:rowOff>0</xdr:rowOff>
    </xdr:from>
    <xdr:to>
      <xdr:col>13</xdr:col>
      <xdr:colOff>186562</xdr:colOff>
      <xdr:row>151</xdr:row>
      <xdr:rowOff>87000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729829C-3199-41A1-BCCE-F355AA26F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155</xdr:row>
      <xdr:rowOff>47625</xdr:rowOff>
    </xdr:from>
    <xdr:to>
      <xdr:col>13</xdr:col>
      <xdr:colOff>186562</xdr:colOff>
      <xdr:row>181</xdr:row>
      <xdr:rowOff>134625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E87DEB5-5044-4250-87C0-B5D43D117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185737</xdr:colOff>
      <xdr:row>155</xdr:row>
      <xdr:rowOff>47625</xdr:rowOff>
    </xdr:from>
    <xdr:to>
      <xdr:col>29</xdr:col>
      <xdr:colOff>443737</xdr:colOff>
      <xdr:row>181</xdr:row>
      <xdr:rowOff>134625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5FE97C7-942D-44BD-B2FC-FA6FF1EA7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125</xdr:row>
      <xdr:rowOff>0</xdr:rowOff>
    </xdr:from>
    <xdr:to>
      <xdr:col>44</xdr:col>
      <xdr:colOff>258000</xdr:colOff>
      <xdr:row>151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40566F-A77C-4E42-B79F-ABF50C2C3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152</xdr:row>
      <xdr:rowOff>0</xdr:rowOff>
    </xdr:from>
    <xdr:to>
      <xdr:col>44</xdr:col>
      <xdr:colOff>258000</xdr:colOff>
      <xdr:row>178</xdr:row>
      <xdr:rowOff>87000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F60E494-560A-433E-A408-FBD351BDA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182</xdr:row>
      <xdr:rowOff>47625</xdr:rowOff>
    </xdr:from>
    <xdr:to>
      <xdr:col>44</xdr:col>
      <xdr:colOff>258000</xdr:colOff>
      <xdr:row>208</xdr:row>
      <xdr:rowOff>134625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62DC394-3822-4D39-A206-AD430854F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257175</xdr:colOff>
      <xdr:row>182</xdr:row>
      <xdr:rowOff>47625</xdr:rowOff>
    </xdr:from>
    <xdr:to>
      <xdr:col>60</xdr:col>
      <xdr:colOff>515175</xdr:colOff>
      <xdr:row>208</xdr:row>
      <xdr:rowOff>134625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C0AAABA-58CB-45BF-B573-1AD8A23F5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0</xdr:colOff>
      <xdr:row>209</xdr:row>
      <xdr:rowOff>47625</xdr:rowOff>
    </xdr:from>
    <xdr:to>
      <xdr:col>44</xdr:col>
      <xdr:colOff>258000</xdr:colOff>
      <xdr:row>235</xdr:row>
      <xdr:rowOff>134625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88DCD7-FE8D-4CDE-AFE8-151858459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257175</xdr:colOff>
      <xdr:row>209</xdr:row>
      <xdr:rowOff>47625</xdr:rowOff>
    </xdr:from>
    <xdr:to>
      <xdr:col>60</xdr:col>
      <xdr:colOff>515175</xdr:colOff>
      <xdr:row>235</xdr:row>
      <xdr:rowOff>134625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3A8EAD7-B3A2-43BB-8D4E-78523E0D4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61</xdr:col>
      <xdr:colOff>0</xdr:colOff>
      <xdr:row>125</xdr:row>
      <xdr:rowOff>0</xdr:rowOff>
    </xdr:from>
    <xdr:to>
      <xdr:col>74</xdr:col>
      <xdr:colOff>258000</xdr:colOff>
      <xdr:row>151</xdr:row>
      <xdr:rowOff>87000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1086EF7-4090-49CF-9875-6A6450590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61</xdr:col>
      <xdr:colOff>0</xdr:colOff>
      <xdr:row>155</xdr:row>
      <xdr:rowOff>47625</xdr:rowOff>
    </xdr:from>
    <xdr:to>
      <xdr:col>74</xdr:col>
      <xdr:colOff>258000</xdr:colOff>
      <xdr:row>181</xdr:row>
      <xdr:rowOff>134625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F3AA99B-43AD-4114-94F4-180B0F056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75</xdr:col>
      <xdr:colOff>257175</xdr:colOff>
      <xdr:row>155</xdr:row>
      <xdr:rowOff>47625</xdr:rowOff>
    </xdr:from>
    <xdr:to>
      <xdr:col>91</xdr:col>
      <xdr:colOff>38925</xdr:colOff>
      <xdr:row>181</xdr:row>
      <xdr:rowOff>134625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ADB420F-1B2C-4E48-BAB7-AD9414D07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91</xdr:col>
      <xdr:colOff>0</xdr:colOff>
      <xdr:row>126</xdr:row>
      <xdr:rowOff>0</xdr:rowOff>
    </xdr:from>
    <xdr:to>
      <xdr:col>104</xdr:col>
      <xdr:colOff>591375</xdr:colOff>
      <xdr:row>152</xdr:row>
      <xdr:rowOff>87000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B6C3A9C-C53B-492A-8BBF-FD9189A45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91</xdr:col>
      <xdr:colOff>0</xdr:colOff>
      <xdr:row>156</xdr:row>
      <xdr:rowOff>47625</xdr:rowOff>
    </xdr:from>
    <xdr:to>
      <xdr:col>104</xdr:col>
      <xdr:colOff>591375</xdr:colOff>
      <xdr:row>182</xdr:row>
      <xdr:rowOff>134625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715392E-6880-4F37-8C8F-BA874AD4D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106</xdr:col>
      <xdr:colOff>114300</xdr:colOff>
      <xdr:row>156</xdr:row>
      <xdr:rowOff>47625</xdr:rowOff>
    </xdr:from>
    <xdr:to>
      <xdr:col>120</xdr:col>
      <xdr:colOff>86550</xdr:colOff>
      <xdr:row>182</xdr:row>
      <xdr:rowOff>134625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B358A62-88EF-482D-BA17-98ED934ED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120</xdr:col>
      <xdr:colOff>0</xdr:colOff>
      <xdr:row>126</xdr:row>
      <xdr:rowOff>0</xdr:rowOff>
    </xdr:from>
    <xdr:to>
      <xdr:col>133</xdr:col>
      <xdr:colOff>591375</xdr:colOff>
      <xdr:row>152</xdr:row>
      <xdr:rowOff>87000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D46F6E2-D472-46AA-BCE1-239DF8DBE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120</xdr:col>
      <xdr:colOff>0</xdr:colOff>
      <xdr:row>156</xdr:row>
      <xdr:rowOff>47625</xdr:rowOff>
    </xdr:from>
    <xdr:to>
      <xdr:col>133</xdr:col>
      <xdr:colOff>591375</xdr:colOff>
      <xdr:row>182</xdr:row>
      <xdr:rowOff>134625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243CB72-F218-469C-B94C-9DBA619D1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135</xdr:col>
      <xdr:colOff>114300</xdr:colOff>
      <xdr:row>156</xdr:row>
      <xdr:rowOff>47625</xdr:rowOff>
    </xdr:from>
    <xdr:to>
      <xdr:col>149</xdr:col>
      <xdr:colOff>86550</xdr:colOff>
      <xdr:row>182</xdr:row>
      <xdr:rowOff>134625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CF9ABC7-BFA8-45D5-B066-74648864F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150</xdr:col>
      <xdr:colOff>0</xdr:colOff>
      <xdr:row>127</xdr:row>
      <xdr:rowOff>0</xdr:rowOff>
    </xdr:from>
    <xdr:to>
      <xdr:col>163</xdr:col>
      <xdr:colOff>591375</xdr:colOff>
      <xdr:row>153</xdr:row>
      <xdr:rowOff>87000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6D06BA0-665D-4FC4-9B27-31997D62C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150</xdr:col>
      <xdr:colOff>0</xdr:colOff>
      <xdr:row>157</xdr:row>
      <xdr:rowOff>47625</xdr:rowOff>
    </xdr:from>
    <xdr:to>
      <xdr:col>163</xdr:col>
      <xdr:colOff>591375</xdr:colOff>
      <xdr:row>183</xdr:row>
      <xdr:rowOff>134625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26293E2-2427-4A85-BBC5-2A4E553E0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165</xdr:col>
      <xdr:colOff>114300</xdr:colOff>
      <xdr:row>157</xdr:row>
      <xdr:rowOff>47625</xdr:rowOff>
    </xdr:from>
    <xdr:to>
      <xdr:col>179</xdr:col>
      <xdr:colOff>86550</xdr:colOff>
      <xdr:row>183</xdr:row>
      <xdr:rowOff>134625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4B4A004-6EA3-4673-ACD7-ED112A04A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179</xdr:col>
      <xdr:colOff>0</xdr:colOff>
      <xdr:row>127</xdr:row>
      <xdr:rowOff>0</xdr:rowOff>
    </xdr:from>
    <xdr:to>
      <xdr:col>192</xdr:col>
      <xdr:colOff>591375</xdr:colOff>
      <xdr:row>153</xdr:row>
      <xdr:rowOff>87000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AEB3DABC-8DF0-4BCF-AEB8-272292657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179</xdr:col>
      <xdr:colOff>0</xdr:colOff>
      <xdr:row>157</xdr:row>
      <xdr:rowOff>47625</xdr:rowOff>
    </xdr:from>
    <xdr:to>
      <xdr:col>192</xdr:col>
      <xdr:colOff>591375</xdr:colOff>
      <xdr:row>183</xdr:row>
      <xdr:rowOff>134625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8EAFCC7-D776-43FC-8670-0BA600DCA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194</xdr:col>
      <xdr:colOff>114300</xdr:colOff>
      <xdr:row>157</xdr:row>
      <xdr:rowOff>47625</xdr:rowOff>
    </xdr:from>
    <xdr:to>
      <xdr:col>208</xdr:col>
      <xdr:colOff>86550</xdr:colOff>
      <xdr:row>183</xdr:row>
      <xdr:rowOff>134625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A727F9F-123A-447E-BA16-0AEEA4D24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209</xdr:col>
      <xdr:colOff>0</xdr:colOff>
      <xdr:row>127</xdr:row>
      <xdr:rowOff>0</xdr:rowOff>
    </xdr:from>
    <xdr:to>
      <xdr:col>222</xdr:col>
      <xdr:colOff>591375</xdr:colOff>
      <xdr:row>153</xdr:row>
      <xdr:rowOff>87000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6A036E3-4820-4C20-BA82-C940070A1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209</xdr:col>
      <xdr:colOff>0</xdr:colOff>
      <xdr:row>157</xdr:row>
      <xdr:rowOff>47625</xdr:rowOff>
    </xdr:from>
    <xdr:to>
      <xdr:col>222</xdr:col>
      <xdr:colOff>591375</xdr:colOff>
      <xdr:row>183</xdr:row>
      <xdr:rowOff>134625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5D92238-EC19-4ACE-BDAA-7B7DC1BC8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224</xdr:col>
      <xdr:colOff>114300</xdr:colOff>
      <xdr:row>157</xdr:row>
      <xdr:rowOff>47625</xdr:rowOff>
    </xdr:from>
    <xdr:to>
      <xdr:col>238</xdr:col>
      <xdr:colOff>86550</xdr:colOff>
      <xdr:row>183</xdr:row>
      <xdr:rowOff>134625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30E5184A-B78F-496E-8125-9DAC3FFA4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402847</xdr:colOff>
      <xdr:row>26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9637B-02D0-476A-A114-22F4BC856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542366</xdr:colOff>
      <xdr:row>0</xdr:row>
      <xdr:rowOff>0</xdr:rowOff>
    </xdr:from>
    <xdr:to>
      <xdr:col>29</xdr:col>
      <xdr:colOff>335613</xdr:colOff>
      <xdr:row>26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33F212-B022-415E-8745-FFD15A4E6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14</xdr:col>
      <xdr:colOff>402847</xdr:colOff>
      <xdr:row>54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3F8A1C-FCB3-408F-A036-3845B84CF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542365</xdr:colOff>
      <xdr:row>28</xdr:row>
      <xdr:rowOff>0</xdr:rowOff>
    </xdr:from>
    <xdr:to>
      <xdr:col>29</xdr:col>
      <xdr:colOff>335612</xdr:colOff>
      <xdr:row>54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A8DC8C-A8B0-4079-868B-17F87C487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475129</xdr:colOff>
      <xdr:row>28</xdr:row>
      <xdr:rowOff>0</xdr:rowOff>
    </xdr:from>
    <xdr:to>
      <xdr:col>44</xdr:col>
      <xdr:colOff>268376</xdr:colOff>
      <xdr:row>54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E98A84-A6E0-44F8-A2A9-52177CEE4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533400</xdr:colOff>
      <xdr:row>28</xdr:row>
      <xdr:rowOff>47625</xdr:rowOff>
    </xdr:from>
    <xdr:to>
      <xdr:col>63</xdr:col>
      <xdr:colOff>436159</xdr:colOff>
      <xdr:row>56</xdr:row>
      <xdr:rowOff>13398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2205C-63AC-4784-8F5B-2E6EF6965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533400</xdr:colOff>
      <xdr:row>56</xdr:row>
      <xdr:rowOff>116898</xdr:rowOff>
    </xdr:from>
    <xdr:to>
      <xdr:col>63</xdr:col>
      <xdr:colOff>436159</xdr:colOff>
      <xdr:row>83</xdr:row>
      <xdr:rowOff>13398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2E7463-59C9-4E59-AA4A-AA9517DE8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533400</xdr:colOff>
      <xdr:row>83</xdr:row>
      <xdr:rowOff>116898</xdr:rowOff>
    </xdr:from>
    <xdr:to>
      <xdr:col>63</xdr:col>
      <xdr:colOff>436159</xdr:colOff>
      <xdr:row>110</xdr:row>
      <xdr:rowOff>13398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EC4C98-D031-48E9-AFF2-5795A781F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533400</xdr:colOff>
      <xdr:row>110</xdr:row>
      <xdr:rowOff>116898</xdr:rowOff>
    </xdr:from>
    <xdr:to>
      <xdr:col>63</xdr:col>
      <xdr:colOff>436159</xdr:colOff>
      <xdr:row>137</xdr:row>
      <xdr:rowOff>13398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A68CC77-03DB-4DEC-A223-25706FB23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64</xdr:col>
      <xdr:colOff>66675</xdr:colOff>
      <xdr:row>28</xdr:row>
      <xdr:rowOff>47625</xdr:rowOff>
    </xdr:from>
    <xdr:to>
      <xdr:col>78</xdr:col>
      <xdr:colOff>579034</xdr:colOff>
      <xdr:row>56</xdr:row>
      <xdr:rowOff>13398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2F39492-CC4E-49C4-AC0E-677FC04C3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79</xdr:col>
      <xdr:colOff>209550</xdr:colOff>
      <xdr:row>28</xdr:row>
      <xdr:rowOff>47625</xdr:rowOff>
    </xdr:from>
    <xdr:to>
      <xdr:col>94</xdr:col>
      <xdr:colOff>112309</xdr:colOff>
      <xdr:row>56</xdr:row>
      <xdr:rowOff>13398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77B85F-A449-4337-B117-994FBF7F9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66675</xdr:colOff>
      <xdr:row>56</xdr:row>
      <xdr:rowOff>116898</xdr:rowOff>
    </xdr:from>
    <xdr:to>
      <xdr:col>78</xdr:col>
      <xdr:colOff>579034</xdr:colOff>
      <xdr:row>83</xdr:row>
      <xdr:rowOff>13398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473FF0D-90EE-4709-AE97-569C23B60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79</xdr:col>
      <xdr:colOff>209550</xdr:colOff>
      <xdr:row>56</xdr:row>
      <xdr:rowOff>116898</xdr:rowOff>
    </xdr:from>
    <xdr:to>
      <xdr:col>94</xdr:col>
      <xdr:colOff>112309</xdr:colOff>
      <xdr:row>83</xdr:row>
      <xdr:rowOff>13398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E9841F8-3B99-424B-B1B4-223A3C965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66675</xdr:colOff>
      <xdr:row>83</xdr:row>
      <xdr:rowOff>116898</xdr:rowOff>
    </xdr:from>
    <xdr:to>
      <xdr:col>78</xdr:col>
      <xdr:colOff>579034</xdr:colOff>
      <xdr:row>110</xdr:row>
      <xdr:rowOff>13398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F5B951A-E1B1-4126-9A32-F607120D2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79</xdr:col>
      <xdr:colOff>209550</xdr:colOff>
      <xdr:row>83</xdr:row>
      <xdr:rowOff>116898</xdr:rowOff>
    </xdr:from>
    <xdr:to>
      <xdr:col>94</xdr:col>
      <xdr:colOff>112309</xdr:colOff>
      <xdr:row>110</xdr:row>
      <xdr:rowOff>13398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60652DB-2003-4E33-9C31-84715E99E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64</xdr:col>
      <xdr:colOff>66675</xdr:colOff>
      <xdr:row>110</xdr:row>
      <xdr:rowOff>116898</xdr:rowOff>
    </xdr:from>
    <xdr:to>
      <xdr:col>78</xdr:col>
      <xdr:colOff>579034</xdr:colOff>
      <xdr:row>137</xdr:row>
      <xdr:rowOff>13398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297DB70-6D67-4DCB-8B52-45848CFC9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79</xdr:col>
      <xdr:colOff>209550</xdr:colOff>
      <xdr:row>110</xdr:row>
      <xdr:rowOff>116898</xdr:rowOff>
    </xdr:from>
    <xdr:to>
      <xdr:col>94</xdr:col>
      <xdr:colOff>112309</xdr:colOff>
      <xdr:row>137</xdr:row>
      <xdr:rowOff>13398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B4A02A-86CB-42F6-94F5-D968BB868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48</xdr:col>
      <xdr:colOff>533400</xdr:colOff>
      <xdr:row>0</xdr:row>
      <xdr:rowOff>0</xdr:rowOff>
    </xdr:from>
    <xdr:to>
      <xdr:col>63</xdr:col>
      <xdr:colOff>436159</xdr:colOff>
      <xdr:row>27</xdr:row>
      <xdr:rowOff>134625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4976E15-73DE-4EEA-85BE-B0062DA2D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606053</xdr:colOff>
      <xdr:row>26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FB00F-11A9-4E3D-989E-58EB49C06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231320</xdr:colOff>
      <xdr:row>0</xdr:row>
      <xdr:rowOff>0</xdr:rowOff>
    </xdr:from>
    <xdr:to>
      <xdr:col>30</xdr:col>
      <xdr:colOff>227773</xdr:colOff>
      <xdr:row>26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5DC24F-1A61-4A3B-B044-1B09A70DB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14</xdr:col>
      <xdr:colOff>498097</xdr:colOff>
      <xdr:row>56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21B4C0-6F9C-4779-9AB4-9E68947B2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542365</xdr:colOff>
      <xdr:row>30</xdr:row>
      <xdr:rowOff>0</xdr:rowOff>
    </xdr:from>
    <xdr:to>
      <xdr:col>29</xdr:col>
      <xdr:colOff>430862</xdr:colOff>
      <xdr:row>56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FD674D-9BD7-44E5-ADCE-61C35620C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475129</xdr:colOff>
      <xdr:row>30</xdr:row>
      <xdr:rowOff>0</xdr:rowOff>
    </xdr:from>
    <xdr:to>
      <xdr:col>44</xdr:col>
      <xdr:colOff>363626</xdr:colOff>
      <xdr:row>56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33A775-9821-41E5-99E0-D1F23C958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468086</xdr:colOff>
      <xdr:row>28</xdr:row>
      <xdr:rowOff>0</xdr:rowOff>
    </xdr:from>
    <xdr:to>
      <xdr:col>62</xdr:col>
      <xdr:colOff>419336</xdr:colOff>
      <xdr:row>55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635220-4ABC-4FA9-B261-3E65D7F43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468086</xdr:colOff>
      <xdr:row>56</xdr:row>
      <xdr:rowOff>0</xdr:rowOff>
    </xdr:from>
    <xdr:to>
      <xdr:col>62</xdr:col>
      <xdr:colOff>419336</xdr:colOff>
      <xdr:row>82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DC6522-FCA6-4E44-B0D0-ED696307F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1361</xdr:colOff>
      <xdr:row>28</xdr:row>
      <xdr:rowOff>0</xdr:rowOff>
    </xdr:from>
    <xdr:to>
      <xdr:col>77</xdr:col>
      <xdr:colOff>562211</xdr:colOff>
      <xdr:row>55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AEB94B7-2A15-4FA1-9E0E-03D763A7F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78</xdr:col>
      <xdr:colOff>144236</xdr:colOff>
      <xdr:row>28</xdr:row>
      <xdr:rowOff>0</xdr:rowOff>
    </xdr:from>
    <xdr:to>
      <xdr:col>93</xdr:col>
      <xdr:colOff>95486</xdr:colOff>
      <xdr:row>55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3153486-CB51-4769-BA20-C2D7E19C1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1361</xdr:colOff>
      <xdr:row>56</xdr:row>
      <xdr:rowOff>0</xdr:rowOff>
    </xdr:from>
    <xdr:to>
      <xdr:col>77</xdr:col>
      <xdr:colOff>562211</xdr:colOff>
      <xdr:row>82</xdr:row>
      <xdr:rowOff>87000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8EA0F35-BAE0-4351-982A-75E05BC2F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78</xdr:col>
      <xdr:colOff>144236</xdr:colOff>
      <xdr:row>56</xdr:row>
      <xdr:rowOff>0</xdr:rowOff>
    </xdr:from>
    <xdr:to>
      <xdr:col>93</xdr:col>
      <xdr:colOff>95486</xdr:colOff>
      <xdr:row>82</xdr:row>
      <xdr:rowOff>87000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B8B4112-CA54-4D9D-9690-035F8D2B2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144236</xdr:colOff>
      <xdr:row>83</xdr:row>
      <xdr:rowOff>0</xdr:rowOff>
    </xdr:from>
    <xdr:to>
      <xdr:col>93</xdr:col>
      <xdr:colOff>95486</xdr:colOff>
      <xdr:row>109</xdr:row>
      <xdr:rowOff>87000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17FF8E8-BDF7-4C6C-B48E-EFCF512FE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47</xdr:col>
      <xdr:colOff>468086</xdr:colOff>
      <xdr:row>0</xdr:row>
      <xdr:rowOff>0</xdr:rowOff>
    </xdr:from>
    <xdr:to>
      <xdr:col>62</xdr:col>
      <xdr:colOff>419336</xdr:colOff>
      <xdr:row>27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D5CBE43-254D-4810-89B8-8DDAB9D8B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47</xdr:col>
      <xdr:colOff>468086</xdr:colOff>
      <xdr:row>82</xdr:row>
      <xdr:rowOff>149679</xdr:rowOff>
    </xdr:from>
    <xdr:to>
      <xdr:col>62</xdr:col>
      <xdr:colOff>419336</xdr:colOff>
      <xdr:row>109</xdr:row>
      <xdr:rowOff>46179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4981BA1-E7ED-4A5A-8891-557A29C1A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47</xdr:col>
      <xdr:colOff>468086</xdr:colOff>
      <xdr:row>109</xdr:row>
      <xdr:rowOff>149679</xdr:rowOff>
    </xdr:from>
    <xdr:to>
      <xdr:col>62</xdr:col>
      <xdr:colOff>419336</xdr:colOff>
      <xdr:row>136</xdr:row>
      <xdr:rowOff>46179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FD0BD05-8E2A-4ED2-BED3-6353C8E71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63</xdr:col>
      <xdr:colOff>1361</xdr:colOff>
      <xdr:row>82</xdr:row>
      <xdr:rowOff>149679</xdr:rowOff>
    </xdr:from>
    <xdr:to>
      <xdr:col>77</xdr:col>
      <xdr:colOff>562211</xdr:colOff>
      <xdr:row>109</xdr:row>
      <xdr:rowOff>46179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B8D1CE8-22DE-4028-91D3-84A219AE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63</xdr:col>
      <xdr:colOff>1361</xdr:colOff>
      <xdr:row>109</xdr:row>
      <xdr:rowOff>149679</xdr:rowOff>
    </xdr:from>
    <xdr:to>
      <xdr:col>77</xdr:col>
      <xdr:colOff>562211</xdr:colOff>
      <xdr:row>136</xdr:row>
      <xdr:rowOff>46179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4807558-E471-4156-835E-D568C11A7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78</xdr:col>
      <xdr:colOff>144236</xdr:colOff>
      <xdr:row>109</xdr:row>
      <xdr:rowOff>149679</xdr:rowOff>
    </xdr:from>
    <xdr:to>
      <xdr:col>93</xdr:col>
      <xdr:colOff>95486</xdr:colOff>
      <xdr:row>136</xdr:row>
      <xdr:rowOff>46179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63F2A8C-526E-453C-9087-969F10938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018D0C-2CA5-46C0-B24F-EB6BA962EC8A}" name="Table4" displayName="Table4" ref="A4:AY125" totalsRowShown="0" headerRowDxfId="648" tableBorderDxfId="647">
  <autoFilter ref="A4:AY125" xr:uid="{C4B9AF1D-20FF-4724-A949-A17AF3C06DF0}"/>
  <tableColumns count="51">
    <tableColumn id="1" xr3:uid="{FF2C15C7-001F-45F1-BD48-B2DD377E7B27}" name="UW_dt" dataDxfId="646"/>
    <tableColumn id="4" xr3:uid="{B9B452B5-2975-4042-81DC-46A49965169B}" name="Policy Count (PC Annual Direct)" dataDxfId="645"/>
    <tableColumn id="5" xr3:uid="{7206872B-5B57-445B-8146-ED1454348FA8}" name="7 Day Average (PC Annual Direct)" dataDxfId="644"/>
    <tableColumn id="54" xr3:uid="{0530B157-891D-46D2-8C37-52CE90A6A577}" name="Policy Count (Boom)" dataDxfId="643">
      <calculatedColumnFormula>J5+L5+N5</calculatedColumnFormula>
    </tableColumn>
    <tableColumn id="55" xr3:uid="{FD5FAB96-B2E1-475B-B676-76042484B376}" name="7 Day Average (Boom)" dataDxfId="642"/>
    <tableColumn id="92" xr3:uid="{B0E9DE79-DB30-4F01-96A0-BD49755AF023}" name="Policy Count (Boom)2" dataDxfId="641"/>
    <tableColumn id="93" xr3:uid="{9D4DE738-56F1-4070-B4FC-4A73FD44B48A}" name="7 Day Average (Boom)3" dataDxfId="640"/>
    <tableColumn id="144" xr3:uid="{28352CC7-DBB0-4419-B5F9-392914940357}" name="Policy Count (Boom)3" dataDxfId="639">
      <calculatedColumnFormula>J5+L5+R5</calculatedColumnFormula>
    </tableColumn>
    <tableColumn id="145" xr3:uid="{121D41BB-E975-4930-8F6D-E1C30539361E}" name="7 Day Average (Boom)2" dataDxfId="638"/>
    <tableColumn id="18" xr3:uid="{24A98524-ECBE-47BA-9A24-6E4A0A4977E0}" name="Policy Count (Boom Annual)" dataDxfId="637"/>
    <tableColumn id="19" xr3:uid="{2925530B-87DE-4964-97F6-289D315F197F}" name="7 Day Average (Boom Annual)" dataDxfId="636"/>
    <tableColumn id="2" xr3:uid="{8BBDBA65-3DB3-499C-B707-53070BFFE699}" name="Policy Count (Boom Premium Finance)" dataDxfId="635"/>
    <tableColumn id="3" xr3:uid="{7C16431D-7782-4637-8D64-44727DCC49A8}" name="7 Day Average (Boom Premium Finance)" dataDxfId="634"/>
    <tableColumn id="20" xr3:uid="{C14C9020-FCDA-4857-9FFB-2C6E1F968FBA}" name="Policy Count (Boom Subscription)" dataDxfId="633"/>
    <tableColumn id="21" xr3:uid="{510319E8-1DCA-4EF4-88AD-704DE5604E32}" name="7 Day Average (Boom Subscription)" dataDxfId="632"/>
    <tableColumn id="90" xr3:uid="{63E4AEAF-CBF1-4379-9176-86FB7B8EC6F3}" name="Policy Count (Boom Subscription)2" dataDxfId="631"/>
    <tableColumn id="91" xr3:uid="{F3573CDF-9191-4889-A72C-BBD64D6E5353}" name="7 Day Average (Boom Subscription)2" dataDxfId="630"/>
    <tableColumn id="94" xr3:uid="{EEA8C8D8-BF0D-41BB-802D-7EA38B8BE2D8}" name="Policy Count (Boom Subscription)3" dataDxfId="629"/>
    <tableColumn id="95" xr3:uid="{384336F8-B9D8-46EA-943A-CDCA32864866}" name="7 Day Average (Boom Subscription)3" dataDxfId="628"/>
    <tableColumn id="46" xr3:uid="{AFBB8609-93FF-4C15-AACB-46E451048297}" name="Policy Count (Standard)" dataDxfId="627">
      <calculatedColumnFormula>AJ5+AR5</calculatedColumnFormula>
    </tableColumn>
    <tableColumn id="47" xr3:uid="{D4E5342B-33C2-484D-A406-A9741CC5A28E}" name="7 Day Average (Standard)" dataDxfId="626"/>
    <tableColumn id="48" xr3:uid="{30B58955-78BF-43D3-9DEE-F45EAA18C46E}" name="Policy Count (Plus)" dataDxfId="625">
      <calculatedColumnFormula>AL5+AT5</calculatedColumnFormula>
    </tableColumn>
    <tableColumn id="49" xr3:uid="{5D68E020-BA99-4F09-A103-68419EF314C1}" name="7 Day Average (Plus)" dataDxfId="624"/>
    <tableColumn id="50" xr3:uid="{6C8D93E5-6C32-4CD8-8B15-9BE853066284}" name="Policy Count (Essentials)" dataDxfId="623">
      <calculatedColumnFormula>AN5+AV5</calculatedColumnFormula>
    </tableColumn>
    <tableColumn id="51" xr3:uid="{6FB29AD0-DAF2-46D5-A11C-CB58AA2B38AF}" name="7 Day Average (Essentials)" dataDxfId="622"/>
    <tableColumn id="108" xr3:uid="{86BDFC43-DDB0-4F09-84FC-A8912A381395}" name="Policy Count (Premium)" dataDxfId="621">
      <calculatedColumnFormula>AP5+AX5</calculatedColumnFormula>
    </tableColumn>
    <tableColumn id="109" xr3:uid="{83711DCA-2178-4D05-BAC5-99BDCC82A68D}" name="7 Day Average (Premium)" dataDxfId="620"/>
    <tableColumn id="166" xr3:uid="{8F06A51A-4497-407A-AEFE-DAA66A13BF36}" name="Boom Standard" dataDxfId="619">
      <calculatedColumnFormula>T5/SUM($T5,$V5,$X5,$Z5)</calculatedColumnFormula>
    </tableColumn>
    <tableColumn id="167" xr3:uid="{9AE07085-8DE2-4967-ADCA-5450C01FBC5B}" name="Boom Plus" dataDxfId="618">
      <calculatedColumnFormula>V5/SUM($T5,$V5,$X5,$Z5)</calculatedColumnFormula>
    </tableColumn>
    <tableColumn id="168" xr3:uid="{F5C5DED0-BD75-41F6-8F80-C9EBE9B673FA}" name="Boom Essentials" dataDxfId="617">
      <calculatedColumnFormula>X5/SUM($T5,$V5,$X5,$Z5)</calculatedColumnFormula>
    </tableColumn>
    <tableColumn id="169" xr3:uid="{AA51584C-CC9D-46CA-B6B0-4BC03911C5FA}" name="Boom Premium" dataDxfId="616">
      <calculatedColumnFormula>Z5/SUM($T5,$V5,$X5,$Z5)</calculatedColumnFormula>
    </tableColumn>
    <tableColumn id="164" xr3:uid="{5B1A6627-2EBE-44A8-9796-79922479F694}" name="Boom Standard - 7 Day Avg" dataDxfId="615"/>
    <tableColumn id="165" xr3:uid="{1A2F2DC2-5D16-473E-92C9-E86F784281DA}" name="Boom Plus - 7 Day Avg" dataDxfId="614"/>
    <tableColumn id="162" xr3:uid="{5B443AA3-F252-468F-835D-BFDA648086B1}" name="Boom Essentials - 7 Day Avg" dataDxfId="613"/>
    <tableColumn id="163" xr3:uid="{6FD2DDBE-1064-4AA0-A727-810DDD87D033}" name="Boom Premium - 7 Day Avg"/>
    <tableColumn id="118" xr3:uid="{0C0E659A-9CB6-4682-9050-1B8EE83B061D}" name="Policy Count (Standard - Subscription)" dataDxfId="612"/>
    <tableColumn id="119" xr3:uid="{84573216-9B4D-46A5-951C-2CFB20BC4AB7}" name="7 Day Average (Standard - Subscription)" dataDxfId="611"/>
    <tableColumn id="120" xr3:uid="{24BABF39-6243-4DF7-8A3F-76F4A54ED2FF}" name="Policy Count (Plus - Subscription)" dataDxfId="610"/>
    <tableColumn id="121" xr3:uid="{3CEE9933-C1E6-4D34-9BAA-D4C6F93C2C63}" name="7 Day Average (Plus - Subscription)" dataDxfId="609"/>
    <tableColumn id="122" xr3:uid="{EB40EAD0-3402-4E2C-82E3-422323E73588}" name="Policy Count (Essentials - Subscription)" dataDxfId="608"/>
    <tableColumn id="123" xr3:uid="{756EBCC9-EB48-474C-9828-9E176D4EC309}" name="7 Day Average (Essentials - Subscription)" dataDxfId="607"/>
    <tableColumn id="124" xr3:uid="{3723BF41-612E-4513-A1E7-94C2E90B0A85}" name="Policy Count (Premium - Subscription)" dataDxfId="606"/>
    <tableColumn id="125" xr3:uid="{CF72F78C-1BB8-4B74-877F-A2D19E164398}" name="7 Day Average (Premium - Subscription)" dataDxfId="605"/>
    <tableColumn id="116" xr3:uid="{EB570555-AB1E-4397-8F9E-6A947F5E2238}" name="Policy Count (Standard - Annual)" dataDxfId="604"/>
    <tableColumn id="117" xr3:uid="{DF2FC8A3-63E2-49FE-92A4-582D9A1E4691}" name="7 Day Average (Standard - Annual)" dataDxfId="603"/>
    <tableColumn id="114" xr3:uid="{36E97283-AD7B-42BA-A90D-858427E5A163}" name="Policy Count (Plus - Annual)" dataDxfId="602"/>
    <tableColumn id="115" xr3:uid="{7AF1DC09-A28C-47E1-BB0D-89AF56B8D081}" name="7 Day Average (Plus - Annual)" dataDxfId="601"/>
    <tableColumn id="112" xr3:uid="{4B8C6C31-EF97-4950-9E59-3DED0F627A44}" name="Policy Count (Essentials - Annual)" dataDxfId="600"/>
    <tableColumn id="113" xr3:uid="{BA736772-DD13-4754-8493-CD2F0240F6F3}" name="7 Day Average (Essentials - Annual)" dataDxfId="599"/>
    <tableColumn id="110" xr3:uid="{9A24FD5E-A698-472D-853E-911D6FB4B639}" name="Policy Count (Premium - Annual)" dataDxfId="598"/>
    <tableColumn id="111" xr3:uid="{EF96FC9C-2E70-4847-BB14-5CFBD71889F2}" name="7 Day Average (Premium - Annual)" dataDxfId="59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BBF1DE-C407-4503-89DF-BE1A21272B0A}" name="Table44" displayName="Table44" ref="A5:BM126" totalsRowShown="0" headerRowDxfId="596" tableBorderDxfId="595">
  <autoFilter ref="A5:BM126" xr:uid="{C4B9AF1D-20FF-4724-A949-A17AF3C06DF0}"/>
  <tableColumns count="65">
    <tableColumn id="1" xr3:uid="{6C022081-E0D4-489C-9E74-AD4B38AE2E91}" name="UW_dt" dataDxfId="594"/>
    <tableColumn id="54" xr3:uid="{C27127B1-23F4-4621-BD1C-A85464EB5805}" name="NB Policy Count (Boom (excl monthly rens))" dataDxfId="593">
      <calculatedColumnFormula>N6+R6+V6</calculatedColumnFormula>
    </tableColumn>
    <tableColumn id="55" xr3:uid="{781DE058-E757-46A4-B8AC-79A254DB788E}" name="NB 7 Day Average (Boom (excl monthly rens))" dataDxfId="592"/>
    <tableColumn id="2" xr3:uid="{5FB3F416-A83C-4536-9D3B-83DFF3ABF23D}" name="RN Policy Count (Boom (excl monthly rens))" dataDxfId="591">
      <calculatedColumnFormula>P6+T6+X6</calculatedColumnFormula>
    </tableColumn>
    <tableColumn id="3" xr3:uid="{5F6209AF-DB00-4C47-A3E8-89568652E91F}" name="RN 7 Day Average (Boom (excl monthly rens))" dataDxfId="590"/>
    <tableColumn id="92" xr3:uid="{1BEBC075-5765-41E2-BD29-A32B2B5512F8}" name="NB Policy Count (Boom (excl monthly rens))2" dataDxfId="589"/>
    <tableColumn id="93" xr3:uid="{D1562804-AA22-4171-A67A-E86647B8B068}" name="NB 7 Day Average (Boom (excl monthly rens))3" dataDxfId="588"/>
    <tableColumn id="4" xr3:uid="{4663E544-AC20-4D71-A04F-F8F45B7F6B47}" name="RN Policy Count (Boom (excl monthly rens))4" dataDxfId="587"/>
    <tableColumn id="5" xr3:uid="{A8AD5F75-FFF2-4659-9CBC-5542ED7003B5}" name="RN 7 Day Average (Boom (excl monthly rens))5" dataDxfId="586"/>
    <tableColumn id="144" xr3:uid="{904D2FBA-BF4C-4DBD-9EEC-0A42AA8E3CDC}" name="NB Policy Count (Boom (excl monthly rens))6" dataDxfId="585">
      <calculatedColumnFormula>N6+R6+AD6</calculatedColumnFormula>
    </tableColumn>
    <tableColumn id="145" xr3:uid="{72CAC480-82EC-4EEC-8D47-381415523163}" name="NB 7 Day Average (Boom (excl monthly rens))7" dataDxfId="584"/>
    <tableColumn id="6" xr3:uid="{4951BE83-A2D9-4D9A-96B9-99BB2D4F0867}" name="RN Policy Count (Boom (excl monthly rens))8" dataDxfId="583">
      <calculatedColumnFormula>P6+T6+AF6</calculatedColumnFormula>
    </tableColumn>
    <tableColumn id="7" xr3:uid="{A85BE3A7-ED9C-40D1-AC4A-9650FC3FFED0}" name="RN 7 Day Average (Boom (excl monthly rens))9" dataDxfId="582"/>
    <tableColumn id="18" xr3:uid="{2E6095A5-0BC5-4649-A1EB-2B3420210AB4}" name="NB Policy Count (Boom (excl monthly rens))10" dataDxfId="581"/>
    <tableColumn id="19" xr3:uid="{DDCC2F43-467C-47DF-B9B0-47CA26A1CDC6}" name="NB 7 Day Average (Boom (excl monthly rens))11" dataDxfId="580"/>
    <tableColumn id="8" xr3:uid="{A7620AFD-E13B-4F96-8272-1AFB9F4EC7D9}" name="RN Policy Count (Boom (excl monthly rens))12" dataDxfId="579"/>
    <tableColumn id="9" xr3:uid="{371DA78F-C8AF-4EA3-A197-881EB3B9E1B3}" name="RN 7 Day Average (Boom (excl monthly rens))13" dataDxfId="578"/>
    <tableColumn id="16" xr3:uid="{70BCF5B9-E2A7-4F5E-B8F0-ADE826EFEDDF}" name="NB Policy Count (Boom Premium Finance)" dataDxfId="577"/>
    <tableColumn id="17" xr3:uid="{52E88D18-D547-43DA-B050-57FA83B1BE1D}" name="NB 7 Day Average (Boom Premium Finance)" dataDxfId="576"/>
    <tableColumn id="22" xr3:uid="{FD743294-2D4B-4A29-81EF-B5B446908932}" name="RN Policy Count (Boom Premium Finance)" dataDxfId="575"/>
    <tableColumn id="23" xr3:uid="{A7CC29E4-409C-465B-B281-71D2846B8F8C}" name="RN 7 Day Average (Boom Premium Finance)" dataDxfId="574"/>
    <tableColumn id="20" xr3:uid="{37AA0E7E-2564-43DD-863A-31A158D9B3A6}" name="NB Policy Count (Boom (excl monthly rens))14" dataDxfId="573"/>
    <tableColumn id="21" xr3:uid="{6593EEC9-4553-400C-BE2B-DEC901084322}" name="NB 7 Day Average (Boom (excl monthly rens))15" dataDxfId="572"/>
    <tableColumn id="10" xr3:uid="{DF0E4335-DBFD-4214-B9C8-081FFE4153F5}" name="RN Policy Count (Boom (excl monthly rens))16" dataDxfId="571"/>
    <tableColumn id="11" xr3:uid="{E641EC27-17FF-4EB4-9D18-BE85327BBF45}" name="RN 7 Day Average (Boom (excl monthly rens))17" dataDxfId="570"/>
    <tableColumn id="90" xr3:uid="{0633764A-7DDA-4123-903E-A32DF1DC088B}" name="NB Policy Count (Boom (excl monthly rens))18" dataDxfId="569"/>
    <tableColumn id="91" xr3:uid="{48AA868A-0BEC-43DB-BF43-6CFDACCF12E8}" name="NB 7 Day Average (Boom (excl monthly rens))19" dataDxfId="568"/>
    <tableColumn id="12" xr3:uid="{7107F1D3-1021-420C-9093-BE5B579F13FA}" name="RN Policy Count (Boom (excl monthly rens))20" dataDxfId="567"/>
    <tableColumn id="13" xr3:uid="{4343DD9C-8D5F-411E-B3E5-ABE48047E43F}" name="RN 7 Day Average (Boom (excl monthly rens))21" dataDxfId="566"/>
    <tableColumn id="94" xr3:uid="{33977363-2931-4063-A4E3-A887714A688F}" name="NB Policy Count (Boom (excl monthly rens))22" dataDxfId="565"/>
    <tableColumn id="95" xr3:uid="{CF550CE8-1D39-465F-992A-E37B60FBD726}" name="NB 7 Day Average (Boom (excl monthly rens))23" dataDxfId="564"/>
    <tableColumn id="14" xr3:uid="{FA63D8D3-18F9-4DD2-B810-C7C71312FB4E}" name="RN Policy Count (Boom (excl monthly rens))24" dataDxfId="563"/>
    <tableColumn id="15" xr3:uid="{58CC3FC0-1952-4A44-9A61-8BDFB328C549}" name="RN 7 Day Average (Boom (excl monthly rens))25" dataDxfId="562"/>
    <tableColumn id="46" xr3:uid="{95F673E2-D9DD-4147-8736-49AF5F99E76F}" name="Policy Count (Standard)" dataDxfId="561">
      <calculatedColumnFormula>AX6+BF6</calculatedColumnFormula>
    </tableColumn>
    <tableColumn id="47" xr3:uid="{CDAEE9DE-AC5C-465E-A357-C4E2C49DA0CD}" name="7 Day Average (Standard)" dataDxfId="560"/>
    <tableColumn id="48" xr3:uid="{06623A05-7C89-4115-A2D3-6EA0C5390BA7}" name="Policy Count (Plus)" dataDxfId="559">
      <calculatedColumnFormula>AZ6+BH6</calculatedColumnFormula>
    </tableColumn>
    <tableColumn id="49" xr3:uid="{C4F9D244-7B76-4EE2-82A7-6FD7BADC48FB}" name="7 Day Average (Plus)" dataDxfId="558"/>
    <tableColumn id="50" xr3:uid="{7701BFA9-F86B-4F0E-84BE-2524D7BBED1C}" name="Policy Count (Essentials)" dataDxfId="557">
      <calculatedColumnFormula>BB6+BJ6</calculatedColumnFormula>
    </tableColumn>
    <tableColumn id="51" xr3:uid="{92138999-D0CE-46B6-9AD7-0FEF48966C2E}" name="7 Day Average (Essentials)" dataDxfId="556"/>
    <tableColumn id="108" xr3:uid="{642563C5-7A7D-4704-949B-44BC80702F1D}" name="Policy Count (Premium)" dataDxfId="555">
      <calculatedColumnFormula>BD6+BL6</calculatedColumnFormula>
    </tableColumn>
    <tableColumn id="109" xr3:uid="{95F0ADFA-A742-4D43-8381-9E0E0C63FD60}" name="7 Day Average (Premium)" dataDxfId="554"/>
    <tableColumn id="166" xr3:uid="{E91172F2-9F8A-4F38-B17F-3AC6B4BBD235}" name="Boom Standard" dataDxfId="553">
      <calculatedColumnFormula>AH6/SUM($AH6,$AJ6,$AL6,$AN6)</calculatedColumnFormula>
    </tableColumn>
    <tableColumn id="167" xr3:uid="{930031D4-7266-4CBA-A897-C8DBBDCD1D31}" name="Boom Plus" dataDxfId="552">
      <calculatedColumnFormula>AJ6/SUM($AH6,$AJ6,$AL6,$AN6)</calculatedColumnFormula>
    </tableColumn>
    <tableColumn id="168" xr3:uid="{B0DE62D9-39EE-472C-B52D-8CD45225CD65}" name="Boom Essentials" dataDxfId="551">
      <calculatedColumnFormula>AL6/SUM($AH6,$AJ6,$AL6,$AN6)</calculatedColumnFormula>
    </tableColumn>
    <tableColumn id="169" xr3:uid="{6F62AF30-7685-480A-98E2-69934CC51547}" name="Boom Premium" dataDxfId="550">
      <calculatedColumnFormula>AN6/SUM($AH6,$AJ6,$AL6,$AN6)</calculatedColumnFormula>
    </tableColumn>
    <tableColumn id="164" xr3:uid="{008538E5-4684-4487-97D3-FB24CECEFEE6}" name="Boom Standard - 7 Day Avg" dataDxfId="549"/>
    <tableColumn id="165" xr3:uid="{A18A11E3-616B-4B70-9390-6B155919C3EA}" name="Boom Plus - 7 Day Avg" dataDxfId="548"/>
    <tableColumn id="162" xr3:uid="{9AB4DBFA-BA69-4F56-9CAD-372275B7B697}" name="Boom Essentials - 7 Day Avg" dataDxfId="547"/>
    <tableColumn id="163" xr3:uid="{16180D04-C426-4684-8301-46B182CD6ABA}" name="Boom Premium - 7 Day Avg"/>
    <tableColumn id="118" xr3:uid="{F6A43067-2E87-468E-815E-A52A62F4B007}" name="Policy Count (Standard - Subscription)" dataDxfId="546"/>
    <tableColumn id="119" xr3:uid="{B8F502E2-3775-4795-A3A4-0A5624EC0476}" name="7 Day Average (Standard - Subscription)" dataDxfId="545"/>
    <tableColumn id="120" xr3:uid="{17751460-A218-423E-81C7-90AC9CB51311}" name="Policy Count (Plus - Subscription)" dataDxfId="544"/>
    <tableColumn id="121" xr3:uid="{C3CBFE40-A737-4A02-A7EC-56BB46AA6B9A}" name="7 Day Average (Plus - Subscription)" dataDxfId="543"/>
    <tableColumn id="122" xr3:uid="{1792A2D1-F974-426A-BAA3-DEF1ABE7EC5A}" name="Policy Count (Essentials - Subscription)" dataDxfId="542"/>
    <tableColumn id="123" xr3:uid="{253E508D-83DF-4C9E-9FE2-380583BC3A38}" name="7 Day Average (Essentials - Subscription)" dataDxfId="541"/>
    <tableColumn id="124" xr3:uid="{0153972C-A154-428A-B3A2-89FC7B74DA63}" name="Policy Count (Premium - Subscription)" dataDxfId="540"/>
    <tableColumn id="125" xr3:uid="{6E6E3BA9-C665-4172-8594-C10F88C82B5B}" name="7 Day Average (Premium - Subscription)" dataDxfId="539"/>
    <tableColumn id="116" xr3:uid="{36E3FA41-38B6-4510-9777-C3DAF4622FDF}" name="Policy Count (Standard - Annual)" dataDxfId="538"/>
    <tableColumn id="117" xr3:uid="{2E3B3799-100E-4B27-87CB-D3D4934580E5}" name="7 Day Average (Standard - Annual)" dataDxfId="537"/>
    <tableColumn id="114" xr3:uid="{BC9D029C-659C-4D10-B84C-72A9CE7533D5}" name="Policy Count (Plus - Annual)" dataDxfId="536"/>
    <tableColumn id="115" xr3:uid="{1463CE2F-E05F-4E0F-AB03-70730F2BF175}" name="7 Day Average (Plus - Annual)" dataDxfId="535"/>
    <tableColumn id="112" xr3:uid="{B8E679B2-B0D9-4A1E-9307-B18A6C0085C0}" name="Policy Count (Essentials - Annual)" dataDxfId="534"/>
    <tableColumn id="113" xr3:uid="{924974E7-A501-4CC9-A7CC-06EE273551B2}" name="7 Day Average (Essentials - Annual)" dataDxfId="533"/>
    <tableColumn id="110" xr3:uid="{8C3F3C22-E021-4FCE-9926-99678B73EA02}" name="Policy Count (Premium - Annual)" dataDxfId="532"/>
    <tableColumn id="111" xr3:uid="{AFABF152-4E59-4F00-9838-4252B3EE44C3}" name="7 Day Average (Premium - Annual)" dataDxfId="5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1E8508-1802-4FE2-A05E-17EDDFAB4989}" name="Table5" displayName="Table5" ref="A4:CM125" totalsRowShown="0" headerRowDxfId="530" tableBorderDxfId="529">
  <autoFilter ref="A4:CM125" xr:uid="{F91CC1AA-DD28-417B-B93A-E3FFC24226E4}"/>
  <tableColumns count="91">
    <tableColumn id="1" xr3:uid="{BED985EF-4810-4439-BC28-66392BE19316}" name="UW_dt" dataDxfId="528"/>
    <tableColumn id="137" xr3:uid="{DA90BDDE-5EE2-4BFF-80C1-91BC83B85405}" name="NWP (Boom)" dataDxfId="527"/>
    <tableColumn id="138" xr3:uid="{05E10C0A-BC6C-457B-B149-023993536D39}" name="NWP - 7 Day Average (Boom)" dataDxfId="526"/>
    <tableColumn id="139" xr3:uid="{33C17391-AA62-450D-B180-80223DB9EE8A}" name="Average NWP (Boom)" dataDxfId="525"/>
    <tableColumn id="140" xr3:uid="{9E1AB64B-F876-4049-ADC7-5C96D36E5211}" name="Average NWP - 7 Day Average (Boom)" dataDxfId="524"/>
    <tableColumn id="141" xr3:uid="{8BBDE33E-7355-49F6-B40E-123C279102A9}" name="Plan (Boom)" dataDxfId="523">
      <calculatedColumnFormula>O5+T5+AI5</calculatedColumnFormula>
    </tableColumn>
    <tableColumn id="310" xr3:uid="{817BAF99-BA82-4582-9AF2-E872C60CCA83}" name="NWP (Boom)3" dataDxfId="522"/>
    <tableColumn id="311" xr3:uid="{A9620F06-221A-4F87-90A7-F4D3942BB81C}" name="NWP - 7 Day Average (Boom)2" dataDxfId="521"/>
    <tableColumn id="312" xr3:uid="{37ED316F-27AA-423C-937A-467775775C4E}" name="Average NWP (Boom)2" dataDxfId="520"/>
    <tableColumn id="313" xr3:uid="{55FFC40D-D84F-416A-96C8-0B24118DD784}" name="Average NWP - 7 Day Average (Boom)2" dataDxfId="519"/>
    <tableColumn id="26" xr3:uid="{6A0D84FE-9126-472F-B581-92DF9AA61F21}" name="NWP (Boom Annual)" dataDxfId="518"/>
    <tableColumn id="93" xr3:uid="{CEA0971F-EC72-499B-BDBF-5192F4FF2487}" name="NWP - 7 Day Average (Boom Annual)" dataDxfId="517"/>
    <tableColumn id="27" xr3:uid="{61D0FAB7-3A76-47F4-8DA4-016DCFA622CB}" name="Average NWP (Boom Annual)" dataDxfId="516"/>
    <tableColumn id="28" xr3:uid="{70E9909F-85EF-475C-A6B9-218D25FC398B}" name="Average NWP - 7 Day Average (Boom Annual)" dataDxfId="515"/>
    <tableColumn id="125" xr3:uid="{6FFA21B2-78A9-4DD5-98D2-F41F118D63AB}" name="Plan (Boom Annual)" dataDxfId="514"/>
    <tableColumn id="2" xr3:uid="{5D71FEAB-EB02-420B-B63F-DA0EE947132E}" name="NWP (Boom Premium Finance)" dataDxfId="513"/>
    <tableColumn id="3" xr3:uid="{3402456E-2E5C-45C4-B49D-9CCC00C2D62F}" name="NWP - 7 Day Average (Boom Premium Finance)" dataDxfId="512"/>
    <tableColumn id="4" xr3:uid="{12E5AF00-5012-4E4E-BC81-566EA9DC7B6A}" name="Average NWP (Boom Premium Finance)" dataDxfId="511"/>
    <tableColumn id="5" xr3:uid="{70ED8E0D-8A00-41BF-9CDF-6798B30FF3EF}" name="Average NWP - 7 Day Average (Boom Premium Finance)" dataDxfId="510"/>
    <tableColumn id="6" xr3:uid="{72182FAD-5628-4109-BC40-31B8C5A8CF09}" name="Plan (Boom Premium Finance)" dataDxfId="509"/>
    <tableColumn id="29" xr3:uid="{AF5ED244-AE5D-4F76-95D4-9B0F51777A8E}" name="NWP (Boom Subscription)" dataDxfId="508"/>
    <tableColumn id="94" xr3:uid="{4A37747D-16C2-44B2-88A4-724385F620B6}" name="NWP - 7 Day Average (Boom Subscription)" dataDxfId="507"/>
    <tableColumn id="30" xr3:uid="{53B3EAF0-2EC0-4642-9114-731DFDECE958}" name="Average NWP (Boom Subscription)" dataDxfId="506"/>
    <tableColumn id="31" xr3:uid="{B158094C-CFAC-4F27-A558-265F9FD88255}" name="Average NWP - 7 Day Average (Boom Subscription)" dataDxfId="505"/>
    <tableColumn id="126" xr3:uid="{58985AC3-9F2E-4358-B9CA-AC58C52BAEED}" name="Plan (Boom Subscription)" dataDxfId="504"/>
    <tableColumn id="197" xr3:uid="{92BF39A3-5F09-4D73-ADE6-787949E7875C}" name="NWP (Boom Subscription)7" dataDxfId="503"/>
    <tableColumn id="198" xr3:uid="{1BC5781A-03FA-4BFD-96AB-CF88D1911BE4}" name="NWP - 7 Day Average (Boom Subscription)8" dataDxfId="502"/>
    <tableColumn id="199" xr3:uid="{D18BE366-6117-4645-9982-DAC84CA27842}" name="Average NWP (Boom Subscription)9" dataDxfId="501"/>
    <tableColumn id="200" xr3:uid="{6A55DFA7-42CF-4874-A174-97E43DCE85E9}" name="Average NWP - 7 Day Average (Boom Subscription)10" dataDxfId="500"/>
    <tableColumn id="201" xr3:uid="{4D92A152-3365-49AD-AE79-5BBF75852D94}" name="Plan (Boom Subscription)11" dataDxfId="499"/>
    <tableColumn id="216" xr3:uid="{FB9F24A4-5CFF-4042-86B9-1CCEEB06B8B9}" name="NWP (Boom Subscription)2" dataDxfId="498"/>
    <tableColumn id="217" xr3:uid="{9C0E706B-219C-4959-9820-F0D9311AE2E4}" name="NWP - 7 Day Average (Boom Subscription)3" dataDxfId="497"/>
    <tableColumn id="218" xr3:uid="{95D8F98E-318B-4FAA-8801-41A00E2BBE57}" name="Average NWP (Boom Subscription)4" dataDxfId="496"/>
    <tableColumn id="219" xr3:uid="{FFE662A8-C423-4884-B79B-F784261702C7}" name="Average NWP - 7 Day Average (Boom Subscription)5" dataDxfId="495"/>
    <tableColumn id="220" xr3:uid="{BC1A8D29-752B-45C2-82AF-E3EC0543C4B3}" name="Plan (Boom Subscription)6" dataDxfId="494"/>
    <tableColumn id="71" xr3:uid="{D60DE81B-F931-445F-9B64-0D1F32ED805E}" name="NWP (Standard)" dataDxfId="493">
      <calculatedColumnFormula>BH5+BX5</calculatedColumnFormula>
    </tableColumn>
    <tableColumn id="108" xr3:uid="{E23F78A3-861D-4732-B552-CF2A79A0B69F}" name="NWP - 7 Day Average (Standard)" dataDxfId="492"/>
    <tableColumn id="72" xr3:uid="{C16C6D2F-5B49-4577-ACFE-6E563701C584}" name="Average NWP (Standard)" dataDxfId="491"/>
    <tableColumn id="73" xr3:uid="{97321B73-EEAA-47BD-9783-298735E907E5}" name="Average NWP - 7 Day Average (Standard)" dataDxfId="490"/>
    <tableColumn id="74" xr3:uid="{F8F7114A-5502-4F15-8FAD-AFCE347D6FDE}" name="NWP (Plus)" dataDxfId="489">
      <calculatedColumnFormula>BL5+CB5</calculatedColumnFormula>
    </tableColumn>
    <tableColumn id="109" xr3:uid="{0706A862-51C5-4398-B321-422ECC7D2DBD}" name="NWP - 7 Day Average (Plus)" dataDxfId="488"/>
    <tableColumn id="75" xr3:uid="{40080EE4-9F98-4378-AE68-DE48BEB5C499}" name="Average NWP (Plus)" dataDxfId="487"/>
    <tableColumn id="76" xr3:uid="{A6860D99-6AA4-4C55-8755-21A962B46A06}" name="Average NWP - 7 Day Average (Plus)" dataDxfId="486"/>
    <tableColumn id="258" xr3:uid="{CD21A52C-27CD-4634-98A1-2011D005BABF}" name="NWP (Essentials)" dataDxfId="485">
      <calculatedColumnFormula>BP5+CF5</calculatedColumnFormula>
    </tableColumn>
    <tableColumn id="259" xr3:uid="{1D186A38-D2B4-4619-8712-9943A524BF2E}" name="NWP - 7 Day Average (Essentials)" dataDxfId="484"/>
    <tableColumn id="260" xr3:uid="{85D733BE-052E-4715-88DF-0256345815D1}" name="Average NWP (Essentials)" dataDxfId="483"/>
    <tableColumn id="261" xr3:uid="{53511BBE-F3B8-4180-AF9F-E8B9F9EC0362}" name="Average NWP - 7 Day Average (Essentials)" dataDxfId="482"/>
    <tableColumn id="254" xr3:uid="{DBC17F0D-C67A-450B-BF02-D879527DE044}" name="NWP (Premium)" dataDxfId="481">
      <calculatedColumnFormula>BT5+CJ5</calculatedColumnFormula>
    </tableColumn>
    <tableColumn id="255" xr3:uid="{00ECDBC0-6027-4B82-968E-DD2FD8C56538}" name="NWP - 7 Day Average (Premium)" dataDxfId="480"/>
    <tableColumn id="256" xr3:uid="{38832E96-6F58-474F-B3D5-A20D96BF0E1B}" name="Average NWP (Premium)" dataDxfId="479"/>
    <tableColumn id="257" xr3:uid="{90A1CEDA-F44D-4843-B374-A36E07B8D1C7}" name="Average NWP - 7 Day Average (Premium)" dataDxfId="478"/>
    <tableColumn id="338" xr3:uid="{03FC49EF-3C10-466A-93E6-9F1DDDD53556}" name="Boom Standard" dataDxfId="477">
      <calculatedColumnFormula>AJ5/SUM(Table5[[#This Row],[NWP (Standard)]],Table5[[#This Row],[NWP (Plus)]],Table5[[#This Row],[NWP (Essentials)]],Table5[[#This Row],[NWP (Premium)]])</calculatedColumnFormula>
    </tableColumn>
    <tableColumn id="339" xr3:uid="{CACE3702-FCE4-44F4-8ADA-B9B2319C7168}" name="Boom Plus" dataDxfId="476">
      <calculatedColumnFormula>AN5/SUM(Table5[[#This Row],[NWP (Standard)]],Table5[[#This Row],[NWP (Plus)]],Table5[[#This Row],[NWP (Essentials)]],Table5[[#This Row],[NWP (Premium)]])</calculatedColumnFormula>
    </tableColumn>
    <tableColumn id="340" xr3:uid="{7EA76F28-63FC-4974-9EB1-44EDFC8A298F}" name="Boom Essentials" dataDxfId="475">
      <calculatedColumnFormula>AR5/SUM(Table5[[#This Row],[NWP (Standard)]],Table5[[#This Row],[NWP (Plus)]],Table5[[#This Row],[NWP (Essentials)]],Table5[[#This Row],[NWP (Premium)]])</calculatedColumnFormula>
    </tableColumn>
    <tableColumn id="341" xr3:uid="{315E95F5-D07A-4571-B1B2-CFA2FF24E044}" name="Boom Premium" dataDxfId="474">
      <calculatedColumnFormula>AV5/SUM(Table5[[#This Row],[NWP (Standard)]],Table5[[#This Row],[NWP (Plus)]],Table5[[#This Row],[NWP (Essentials)]],Table5[[#This Row],[NWP (Premium)]])</calculatedColumnFormula>
    </tableColumn>
    <tableColumn id="334" xr3:uid="{B8154AC7-7EE4-49A8-B435-74E09A4CBC59}" name="Boom Standard - 7 Day Avg"/>
    <tableColumn id="335" xr3:uid="{2C38A41B-4347-49FA-85F4-41B349FB45BC}" name="Boom Plus - 7 Day Avg"/>
    <tableColumn id="336" xr3:uid="{29659039-C14C-4756-AE68-5FBA94CD07DF}" name="Boom Essentials - 7 Day Avg"/>
    <tableColumn id="337" xr3:uid="{69173F63-17D9-4E34-BBB2-095312776CB4}" name="Boom Premium - 7 Day Avg" dataDxfId="473"/>
    <tableColumn id="278" xr3:uid="{24F5A471-950C-4DDE-85A2-C95A3B81863E}" name="NWP (Standard - Subscription)" dataDxfId="472"/>
    <tableColumn id="279" xr3:uid="{AFE0A113-F946-424E-9477-87EEB01FB1F4}" name="NWP - 7 Day Average (Standard - Subscription)" dataDxfId="471"/>
    <tableColumn id="280" xr3:uid="{70ECD664-4579-4BAF-A581-6D0F788892BA}" name="Average NWP (Standard - Subscription)" dataDxfId="470"/>
    <tableColumn id="281" xr3:uid="{69152AAF-1582-48F4-BE17-E81812B962E5}" name="Average NWP - 7 Day Average (Standard - Subscription)" dataDxfId="469"/>
    <tableColumn id="282" xr3:uid="{8B68CE18-6E99-40DC-9444-8723299EE97B}" name="NWP (Plus - Subscription)" dataDxfId="468"/>
    <tableColumn id="283" xr3:uid="{637C3E35-7237-4B5C-B92B-98EECF2C87C2}" name="NWP - 7 Day Average (Plus - Subscription)" dataDxfId="467"/>
    <tableColumn id="284" xr3:uid="{09F564A0-5373-4037-B5F3-E483F01E43DF}" name="Average NWP (Plus - Subscription)" dataDxfId="466"/>
    <tableColumn id="285" xr3:uid="{FC2C78F1-6FDD-45A1-ABAE-E009EA69A65B}" name="Average NWP - 7 Day Average (Plus - Subscription)" dataDxfId="465"/>
    <tableColumn id="286" xr3:uid="{5AFD2E45-2AAA-4AC2-962A-5ADF35A3E3EF}" name="NWP (Essentials - Subscription)" dataDxfId="464"/>
    <tableColumn id="287" xr3:uid="{811BADA8-75F8-4D91-880B-1A1F47A3981A}" name="NWP - 7 Day Average (Essentials - Subscription)" dataDxfId="463"/>
    <tableColumn id="288" xr3:uid="{E0B079C2-1B5B-4F09-9B07-58DA6F108EBB}" name="Average NWP (Essentials - Subscription)" dataDxfId="462"/>
    <tableColumn id="289" xr3:uid="{8E3B8496-5CEC-49D1-AA14-5086FD6F7E81}" name="Average NWP - 7 Day Average (Essentials - Subscription)" dataDxfId="461"/>
    <tableColumn id="290" xr3:uid="{E27F9B4E-F990-4B92-AFF9-9CC11F8E1BB2}" name="NWP (Premium - Subscription)" dataDxfId="460"/>
    <tableColumn id="291" xr3:uid="{79F3085C-0504-4C4C-A239-74CD3CA148CB}" name="NWP - 7 Day Average (Premium - Subscription)" dataDxfId="459"/>
    <tableColumn id="292" xr3:uid="{C3759B57-DCEA-4EC8-A3C9-2B63D16A1A24}" name="Average NWP (Premium - Subscription)" dataDxfId="458"/>
    <tableColumn id="293" xr3:uid="{BE9D13D6-36E7-45D2-8C10-DA1F8ABAEFED}" name="Average NWP - 7 Day Average (Premium - Subscription)" dataDxfId="457"/>
    <tableColumn id="262" xr3:uid="{0E35BE8C-1F2B-4729-BA88-9206FDD83EB7}" name="NWP (Standard - Annual)" dataDxfId="456"/>
    <tableColumn id="263" xr3:uid="{C2623768-0BF3-426E-A01B-D3B61E3650FE}" name="NWP - 7 Day Average (Standard - Annual)" dataDxfId="455"/>
    <tableColumn id="264" xr3:uid="{65620750-2300-44DA-A35E-91A78192A385}" name="Average NWP (Standard - Annual)" dataDxfId="454"/>
    <tableColumn id="265" xr3:uid="{4A0911CB-C91A-457F-81DF-FC364E4E6A51}" name="Average NWP - 7 Day Average (Standard - Annual)" dataDxfId="453"/>
    <tableColumn id="266" xr3:uid="{2BCB4BE0-C22B-46AC-B9CA-F96D6BC272EB}" name="NWP (Plus - Annual)" dataDxfId="452"/>
    <tableColumn id="267" xr3:uid="{30359D3A-BBEB-45C6-B462-BF7574B6544F}" name="NWP - 7 Day Average (Plus - Annual)" dataDxfId="451"/>
    <tableColumn id="268" xr3:uid="{129EB494-78F6-4FF3-BE81-442BE83EAF45}" name="Average NWP (Plus - Annual)" dataDxfId="450"/>
    <tableColumn id="269" xr3:uid="{44BDFBC0-6ACC-42EB-B12A-CCD29AAFC3C5}" name="Average NWP - 7 Day Average (Plus - Annual)" dataDxfId="449"/>
    <tableColumn id="270" xr3:uid="{F8C7BF7D-9C2E-4E4C-BDAF-129510B72B26}" name="NWP (Essentials - Annual)" dataDxfId="448"/>
    <tableColumn id="271" xr3:uid="{72E2D5EB-84F4-421A-B526-0D0D61A021B5}" name="NWP - 7 Day Average (Essentials - Annual)" dataDxfId="447"/>
    <tableColumn id="272" xr3:uid="{39C77172-3D43-45EE-A9D4-39FEC0C180B5}" name="Average NWP (Essentials - Annual)" dataDxfId="446"/>
    <tableColumn id="273" xr3:uid="{E292B0F6-9D70-48CA-AADD-07058C4168F7}" name="Average NWP - 7 Day Average (Essentials - Annual)" dataDxfId="445"/>
    <tableColumn id="274" xr3:uid="{2A6F512E-8D09-49F3-BDF3-C394418EA79E}" name="NWP (Premium - Annual)" dataDxfId="444"/>
    <tableColumn id="275" xr3:uid="{49A9E9FC-9020-42A5-A5D0-28D55125931B}" name="NWP - 7 Day Average (Premium - Annual)" dataDxfId="443"/>
    <tableColumn id="276" xr3:uid="{CC59EF73-5025-47E6-A0E4-3422D36CBE06}" name="Average NWP (Premium - Annual)" dataDxfId="442"/>
    <tableColumn id="277" xr3:uid="{8FA799C0-1BC2-47A3-A1A6-AB3020FA41CE}" name="Average NWP - 7 Day Average (Premium - Annual)" dataDxfId="44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A66CE0-7487-47B8-80A0-F1EC5481301D}" name="Table55" displayName="Table55" ref="A6:AW127" totalsRowShown="0" headerRowDxfId="440" tableBorderDxfId="439">
  <autoFilter ref="A6:AW127" xr:uid="{F91CC1AA-DD28-417B-B93A-E3FFC24226E4}"/>
  <tableColumns count="49">
    <tableColumn id="1" xr3:uid="{DF784818-89DA-4CD0-B835-2330EFFE067E}" name="UW_dt" dataDxfId="438"/>
    <tableColumn id="137" xr3:uid="{26298A79-7D2D-4441-B2B4-43E91275B2AC}" name="NB NWP (Boom)" dataDxfId="437"/>
    <tableColumn id="138" xr3:uid="{AE49E11A-AE54-4C20-B12C-9A3A28DB80CE}" name="NB NWP - 7 Day Average (Boom)" dataDxfId="436"/>
    <tableColumn id="139" xr3:uid="{3F37F399-3805-4D93-AA3E-717FB2E3E087}" name="NB Average NWP - 7 Day Average (Boom)" dataDxfId="435"/>
    <tableColumn id="140" xr3:uid="{3F9820BA-48F7-46D6-A6FA-E2D2526A539B}" name="RN NWP (Boom)" dataDxfId="434"/>
    <tableColumn id="141" xr3:uid="{E29503A3-BB55-46AA-97CC-DF56C5854E52}" name="RN NWP - 7 Day Average (Boom)" dataDxfId="433"/>
    <tableColumn id="211" xr3:uid="{56FEC1C6-6E39-4D85-919B-B1F5C182D9C1}" name="RN Average NWP - 7 Day Average (Boom)" dataDxfId="432"/>
    <tableColumn id="212" xr3:uid="{D0797E82-0C3D-45AF-B045-DB997F3098A3}" name="NB Average NWP (Boom)" dataDxfId="431"/>
    <tableColumn id="213" xr3:uid="{0F4CD3F9-DD56-4C07-A2E5-9C153FB5117F}" name="RN Average NWP (Boom)" dataDxfId="430"/>
    <tableColumn id="214" xr3:uid="{CF585ABB-5049-4BC3-A955-4B8A3D3B8122}" name="NB NWP (Boom)2" dataDxfId="429">
      <calculatedColumnFormula>R7+AH7</calculatedColumnFormula>
    </tableColumn>
    <tableColumn id="215" xr3:uid="{B129ED9D-5AA3-4D8E-A633-DB78003D44A4}" name="NB NWP - 7 Day Average (Boom)3" dataDxfId="428"/>
    <tableColumn id="310" xr3:uid="{B94A2E24-D9A7-4696-B14A-26D81C24AC34}" name="NB Average NWP - 7 Day Average (Boom)4" dataDxfId="427"/>
    <tableColumn id="311" xr3:uid="{6CB5A49F-3EDD-4980-827D-1554B6D2DA7B}" name="RN NWP (Boom)5" dataDxfId="426">
      <calculatedColumnFormula>U7+AK7</calculatedColumnFormula>
    </tableColumn>
    <tableColumn id="312" xr3:uid="{66BD03DE-A639-41A8-A356-463EB7ADE5E2}" name="RN NWP - 7 Day Average (Boom)6" dataDxfId="425"/>
    <tableColumn id="313" xr3:uid="{8F5A4965-05F8-4F31-ACD6-2E7F273B2EEC}" name="RN Average NWP - 7 Day Average (Boom)7" dataDxfId="424"/>
    <tableColumn id="26" xr3:uid="{001DFCD1-584E-41E4-86E0-BFD70F5E8B91}" name="NB Average NWP (Boom)8" dataDxfId="423">
      <calculatedColumnFormula>H7</calculatedColumnFormula>
    </tableColumn>
    <tableColumn id="93" xr3:uid="{BA76CB30-FB25-4C59-8A33-38CC0E99D42F}" name="RN Average NWP (Boom)9" dataDxfId="422">
      <calculatedColumnFormula>I7</calculatedColumnFormula>
    </tableColumn>
    <tableColumn id="27" xr3:uid="{2A093EEB-9399-46F5-9E6B-15554F0D4D59}" name="NB NWP (Boom Annual)" dataDxfId="421"/>
    <tableColumn id="28" xr3:uid="{B80BFC7B-7963-4500-8279-676B90C988CB}" name="NB NWP - 7 Day Average (Boom Annual)" dataDxfId="420"/>
    <tableColumn id="125" xr3:uid="{BCB49FEB-EC2F-4F54-89AC-6249B26ECE8B}" name="NB Average NWP - 7 Day Average (Boom Annual)" dataDxfId="419"/>
    <tableColumn id="29" xr3:uid="{3AB04110-0D2A-41FF-9FD5-55EF2D8C9D53}" name="RN NWP (Boom Annual)" dataDxfId="418"/>
    <tableColumn id="94" xr3:uid="{6976955C-6B43-4B22-8886-2B80ABA8451A}" name="RN NWP - 7 Day Average (Boom Annual)" dataDxfId="417"/>
    <tableColumn id="30" xr3:uid="{0A7E0DAE-CBC8-42E1-B284-C6BF8832192D}" name="RN Average NWP - 7 Day Average (Boom Annual)" dataDxfId="416"/>
    <tableColumn id="31" xr3:uid="{716CB852-6846-412B-ABBA-D691A2E31E49}" name="NB Average NWP (Boom Annual)" dataDxfId="415"/>
    <tableColumn id="126" xr3:uid="{0E080CB7-69C6-4914-9495-980D3F3BE864}" name="RN Average NWP (Boom Annual)" dataDxfId="414"/>
    <tableColumn id="2" xr3:uid="{5D901746-2687-4089-AF3F-5F12F718653D}" name="NB NWP (Boom Premium Finance)" dataDxfId="413"/>
    <tableColumn id="3" xr3:uid="{D50CA50C-8591-4659-ADDB-92D2891EF023}" name="NB NWP - 7 Day Average (Boom Premium Finance)" dataDxfId="412"/>
    <tableColumn id="4" xr3:uid="{DED1E72C-5E64-4954-B267-18C5F5454036}" name="NB Average NWP - 7 Day Average (Boom Premium Finance)" dataDxfId="411"/>
    <tableColumn id="5" xr3:uid="{A9E14D13-55AB-4ADB-A0BE-302496B6384A}" name="RN NWP (Boom Premium Finance)" dataDxfId="410"/>
    <tableColumn id="6" xr3:uid="{86818E90-7685-4BBB-8C18-12CA9A7771DD}" name="RN NWP - 7 Day Average (Boom Premium Finance)" dataDxfId="409"/>
    <tableColumn id="7" xr3:uid="{EEEED81C-612D-49FE-8734-B3ADBE429D3A}" name="RN Average NWP - 7 Day Average (Boom Premium Finance)" dataDxfId="408"/>
    <tableColumn id="8" xr3:uid="{833A2353-E6C6-491B-8D87-EB5382489DEC}" name="NB Average NWP (Boom Premium Finance)" dataDxfId="407"/>
    <tableColumn id="9" xr3:uid="{CCE00F71-FF17-4A5D-8C72-42706B00A1D6}" name="RN Average NWP (Boom Premium Finance)" dataDxfId="406"/>
    <tableColumn id="197" xr3:uid="{310A692E-A4CB-4724-9887-C4B9E3094397}" name="NB NWP (Boom Subscription)" dataDxfId="405"/>
    <tableColumn id="198" xr3:uid="{CA3D097F-86C6-4025-9652-492625C6671C}" name="NB NWP - 7 Day Average (Boom Subscription)" dataDxfId="404"/>
    <tableColumn id="199" xr3:uid="{DE88C614-12C9-46A1-812F-309BD010B42E}" name="NB Average NWP - 7 Day Average (Boom Subscription)" dataDxfId="403"/>
    <tableColumn id="200" xr3:uid="{3E31BFB2-68E4-4C9C-AE39-E644DAF44F62}" name="RN NWP (Boom Subscription)" dataDxfId="402"/>
    <tableColumn id="201" xr3:uid="{0EC99BAB-5161-4868-83B6-5D44E8E6CB31}" name="RN NWP - 7 Day Average (Boom Subscription)" dataDxfId="401"/>
    <tableColumn id="216" xr3:uid="{4A80BF09-8A45-4065-9A2A-6D8841E1FCD7}" name="RN Average NWP - 7 Day Average (Boom Subscription)" dataDxfId="400"/>
    <tableColumn id="217" xr3:uid="{5EFE4D54-772D-44BA-ADFE-03667A1D9D1A}" name="NB Average NWP (Boom Subscription)" dataDxfId="399"/>
    <tableColumn id="218" xr3:uid="{AA95DADF-A2EB-4E49-9A6D-6F7AF0A21C6E}" name="RN Average NWP (Boom Subscription)" dataDxfId="398"/>
    <tableColumn id="219" xr3:uid="{D4140B8E-98B7-4145-8C94-1230991B8DDB}" name="NB NWP (Boom Subscription)2" dataDxfId="397"/>
    <tableColumn id="220" xr3:uid="{49F8488F-3C86-44BE-A51E-07B894402CF9}" name="NB NWP - 7 Day Average (Boom Subscription)3" dataDxfId="396"/>
    <tableColumn id="71" xr3:uid="{0D84603A-95E7-4AFC-9013-58499A83895B}" name="NB Average NWP - 7 Day Average (Boom Subscription)4" dataDxfId="395"/>
    <tableColumn id="108" xr3:uid="{106E4619-08BA-4657-8DDA-24F55857698E}" name="RN NWP (Boom Subscription)5" dataDxfId="394"/>
    <tableColumn id="72" xr3:uid="{44107FF9-2D0A-4D26-B92E-E630FC49F1E5}" name="RN NWP - 7 Day Average (Boom Subscription)6" dataDxfId="393"/>
    <tableColumn id="73" xr3:uid="{E3B1EC9F-EE71-4A09-BF26-ED79407B037B}" name="RN Average NWP - 7 Day Average (Boom Subscription)7" dataDxfId="392"/>
    <tableColumn id="74" xr3:uid="{AB5D0BA3-724F-4910-A962-516370522B5F}" name="NB Average NWP (Boom Subscription)8" dataDxfId="391"/>
    <tableColumn id="109" xr3:uid="{9CEC0305-74AA-4671-9F47-3D9CDB75E6EA}" name="RN Average NWP (Boom Subscription)9" dataDxfId="39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8183DEE-8A4E-4ED9-ACFF-4845FA0E2506}" name="Table3" displayName="Table3" ref="A4:CO125" totalsRowShown="0" headerRowDxfId="389" tableBorderDxfId="388">
  <autoFilter ref="A4:CO125" xr:uid="{9284B2DE-07D7-44C9-8858-59FA3C458A23}"/>
  <tableColumns count="93">
    <tableColumn id="1" xr3:uid="{22C3483C-8DB6-4153-8867-93D72727523B}" name="UW_dt" dataDxfId="387"/>
    <tableColumn id="2" xr3:uid="{BBA92BD2-FD54-4C15-B243-A923FD7BBA49}" name="Average Proposer Age (Overall)" dataDxfId="386"/>
    <tableColumn id="3" xr3:uid="{AA7DBFA5-37E3-4527-85B7-A86C28F1B37E}" name="Average Proposer Age - 7 Day Avg (Overall)" dataDxfId="385"/>
    <tableColumn id="14" xr3:uid="{E266A4F1-F590-4BA2-9747-8854734B4493}" name="Average Proposer Age (PC Annual Direct)" dataDxfId="384"/>
    <tableColumn id="15" xr3:uid="{3AD2DF02-FF2E-469B-A868-4CCFE05690E2}" name="Average Proposer Age - 7 Day Avg (PC Annual Direct)" dataDxfId="383"/>
    <tableColumn id="16" xr3:uid="{92EABAAF-9566-4111-A417-336DD18B896F}" name="Average Proposer Age (Boom Annual)" dataDxfId="382"/>
    <tableColumn id="17" xr3:uid="{12CAA8C7-CD79-4D30-BD29-CB77571BDB6B}" name="Average Proposer Age - 7 Day Avg (Boom Annual)" dataDxfId="381"/>
    <tableColumn id="72" xr3:uid="{201CED7C-C9F9-48B7-8AD8-BB48BFCD338D}" name="Average Proposer Age (Boom Premium Finance)" dataDxfId="380"/>
    <tableColumn id="73" xr3:uid="{CFAA97A7-DB8F-455A-9E9C-CD7A27222E62}" name="Average Proposer Age - 7 Day Avg (Boom Premium Finance)" dataDxfId="379"/>
    <tableColumn id="18" xr3:uid="{5D8BCC95-E16B-46EC-8EE0-EFB272BFDF1A}" name="Average Proposer Age (Boom Subscription)" dataDxfId="378"/>
    <tableColumn id="19" xr3:uid="{7D42585C-4834-46FD-A74E-0BA461F4A305}" name="Average Proposer Age - 7 Day Avg (Boom Subscription)" dataDxfId="377"/>
    <tableColumn id="64" xr3:uid="{50B94C68-9DC6-4501-80F6-435702F2C366}" name="Average Proportion Under 25 (Overall)" dataDxfId="376"/>
    <tableColumn id="65" xr3:uid="{AFB42DB5-FD07-4D4F-9960-EF4B7EAD032B}" name="Average Proportion Under 25 - 7 Day Avg (Overall)" dataDxfId="375"/>
    <tableColumn id="20" xr3:uid="{E93D6CFD-FF43-4EC8-AD9D-572BEEF61A15}" name="Average Proportion Under 25 (PC Annual Direct)" dataDxfId="374"/>
    <tableColumn id="21" xr3:uid="{DC6E939B-4E4F-4498-88A5-134870E26A8E}" name="Average Proportion Under 25 - 7 Day Avg (PC Annual Direct)" dataDxfId="373"/>
    <tableColumn id="22" xr3:uid="{37D4E08C-5815-4832-8F9A-4A1CC45EF0E7}" name="Average Proportion Under 25 (Boom Annual)" dataDxfId="372"/>
    <tableColumn id="23" xr3:uid="{0E1C4944-0BB4-4BD4-921F-1ADFDA2547E1}" name="Average Proportion Under 25 - 7 Day Avg (Boom Annual)" dataDxfId="371"/>
    <tableColumn id="74" xr3:uid="{8F9E7F67-D050-4254-BAD7-3F4DE45F9513}" name="Average Proportion Under 25 (Boom Premium Finance)" dataDxfId="370"/>
    <tableColumn id="75" xr3:uid="{2B742771-7869-4135-8619-2B0907ED738E}" name="Average Proportion Under 25 - 7 Day Avg (Boom Premium Finance)" dataDxfId="369"/>
    <tableColumn id="24" xr3:uid="{516E4AD1-40F2-41DB-9A71-8859D4729785}" name="Average Proportion Under 25 (Boom Subscription)" dataDxfId="368"/>
    <tableColumn id="25" xr3:uid="{43E679E2-8B68-48D1-AF20-F6A03453F0AE}" name="Average Proportion Under 25 - 7 Day Avg (Boom Subscription)" dataDxfId="367"/>
    <tableColumn id="208" xr3:uid="{8E646A5F-1926-44F6-AC3F-4B5B12ACA66E}" name="Average Premium Proportion Under 25 (Overall)" dataDxfId="366"/>
    <tableColumn id="209" xr3:uid="{3388219C-94B2-428A-950F-B99B60880E7A}" name="Average Premium Proportion Under 25 - 7 Day Avg (Overall)" dataDxfId="365"/>
    <tableColumn id="26" xr3:uid="{3469A3BB-C29D-4DBD-A82F-949CBCFBE619}" name="Average Premium Proportion Under 25 (PC Annual Direct)" dataDxfId="364"/>
    <tableColumn id="27" xr3:uid="{2010D2DC-6E3A-482A-9C4B-84182FCD3266}" name="Average Premium Proportion Under 25 - 7 Day Avg (PC Annual Direct)" dataDxfId="363"/>
    <tableColumn id="28" xr3:uid="{26FF18AD-C349-4050-80AC-C13BFF013582}" name="Average Premium Proportion Under 25 (Boom Annual)" dataDxfId="362"/>
    <tableColumn id="29" xr3:uid="{2355940A-0593-48A3-A2F9-1D572AE53267}" name="Average Premium Proportion Under 25 - 7 Day Avg (Boom Annual)" dataDxfId="361"/>
    <tableColumn id="76" xr3:uid="{41EB9A21-4366-43AF-BF00-83056F37A988}" name="Average Premium Proportion Under 25 (Boom Premium Finance)" dataDxfId="360"/>
    <tableColumn id="77" xr3:uid="{AF11249A-C9B8-4A24-A861-2C1010D36F08}" name="Average Premium Proportion Under 25 - 7 Day Avg (Boom Premium Finance)" dataDxfId="359"/>
    <tableColumn id="30" xr3:uid="{88E72C9E-D8CB-4FF2-BDD8-0AB4A0C66B0A}" name="Average Premium Proportion Under 25 (Boom Subscription)" dataDxfId="358"/>
    <tableColumn id="31" xr3:uid="{FCA72FE7-4DC9-4AED-893F-CB2632D7FED0}" name="Average Premium Proportion Under 25 - 7 Day Avg (Boom Subscription)" dataDxfId="357"/>
    <tableColumn id="4" xr3:uid="{149A1BB4-8C02-400D-9E67-A41474B46E85}" name="Average Mileage (Overall)" dataDxfId="356"/>
    <tableColumn id="5" xr3:uid="{1CA80456-6C04-44CC-B504-D317EE27EF2E}" name="Average Mileage - 7 Day Avg (Overall)" dataDxfId="355"/>
    <tableColumn id="32" xr3:uid="{1A5681D3-0431-42E2-801C-9AAE4F3B4A6C}" name="Average Mileage (PC Annual Direct)" dataDxfId="354"/>
    <tableColumn id="33" xr3:uid="{6F8CF064-4C07-4DA0-86C6-48ED884C3AA4}" name="Average Mileage - 7 Day Avg (PC Annual Direct)" dataDxfId="353"/>
    <tableColumn id="34" xr3:uid="{67215BB9-6AC3-4848-9860-89C46F63A6DF}" name="Average Mileage (Boom Annual)" dataDxfId="352"/>
    <tableColumn id="35" xr3:uid="{F549E84D-8014-4A19-8C2A-6A75447175EB}" name="Average Mileage - 7 Day Avg (Boom Annual)" dataDxfId="351"/>
    <tableColumn id="78" xr3:uid="{D229B159-6868-4D64-84ED-FBA97852508C}" name="Average Mileage (Boom Premium Finance)" dataDxfId="350"/>
    <tableColumn id="79" xr3:uid="{00D2FC37-C4A0-4104-858D-95539036A7E1}" name="Average Mileage - 7 Day Avg (Boom Premium Finance)" dataDxfId="349"/>
    <tableColumn id="36" xr3:uid="{3B2FFB7C-0903-4E75-BF03-5698FE1E9615}" name="Average Mileage (Boom Subscription)" dataDxfId="348"/>
    <tableColumn id="37" xr3:uid="{3E31ED33-8DB0-4B16-B3E3-CE0A97196D64}" name="Average Mileage - 7 Day Avg (Boom Subscription)" dataDxfId="347"/>
    <tableColumn id="6" xr3:uid="{0491FA22-D791-41D8-A38D-D253A659F2E3}" name="Average NCD (Overall)" dataDxfId="346"/>
    <tableColumn id="7" xr3:uid="{67D21865-C014-45B1-89DD-B8C7FA586DCA}" name="Average NCD - 7 Day Avg (Overall)" dataDxfId="345"/>
    <tableColumn id="38" xr3:uid="{7D85029E-63CA-4EE0-AABE-453094577E70}" name="Average NCD (PC Annual Direct)" dataDxfId="344"/>
    <tableColumn id="39" xr3:uid="{463E3B63-2FA9-429A-9346-4EDC884CCFD3}" name="Average NCD - 7 Day Avg (PC Annual Direct)" dataDxfId="343"/>
    <tableColumn id="40" xr3:uid="{AAD9B7BF-9534-4B9F-B0C6-959A16F0A8EA}" name="Average NCD (Boom Annual)" dataDxfId="342"/>
    <tableColumn id="41" xr3:uid="{AF3072F1-7E22-47BC-BAC7-D473F20B4D33}" name="Average NCD - 7 Day Avg (Boom Annual)" dataDxfId="341"/>
    <tableColumn id="80" xr3:uid="{BCAE8875-655A-427D-82EA-EE1290AA4FD3}" name="Average NCD (Boom Premium Finance)" dataDxfId="340"/>
    <tableColumn id="81" xr3:uid="{FE035645-226D-4A68-B21E-88DFC1ACA18D}" name="Average NCD - 7 Day Avg (Boom Premium Finance)" dataDxfId="339"/>
    <tableColumn id="42" xr3:uid="{920ADFEC-8EAD-41C7-A57A-4B6DAFA5C9D7}" name="Average NCD (Boom Subscription)" dataDxfId="338"/>
    <tableColumn id="43" xr3:uid="{270FF59C-466F-4D14-97AE-B81CD104FDE3}" name="Average NCD - 7 Day Avg (Boom Subscription)" dataDxfId="337"/>
    <tableColumn id="8" xr3:uid="{994B4B47-87E0-44E2-9E57-E363B97DF9A2}" name="Average Monthly Payment (Overall)" dataDxfId="336"/>
    <tableColumn id="9" xr3:uid="{A8033157-FC0C-489F-9AC1-BCF7E43A521D}" name="Average Monthly Payment - 7 Day Avg (Overall)" dataDxfId="335"/>
    <tableColumn id="44" xr3:uid="{E746AEDD-AE82-4C7A-A396-79C648DAA4B8}" name="Average Monthly Payment (PC Annual Direct)" dataDxfId="334"/>
    <tableColumn id="45" xr3:uid="{C8DCC04B-5E74-40FD-BBE7-EB6F70AB24B3}" name="Average Monthly Payment - 7 Day Avg (PC Annual Direct)" dataDxfId="333"/>
    <tableColumn id="46" xr3:uid="{58F45266-740E-434F-8216-8C15EB0E76B7}" name="Average Monthly Payment (Boom Annual)" dataDxfId="332"/>
    <tableColumn id="47" xr3:uid="{94BD3EDA-AF77-4A8F-A587-82FA08DF09C5}" name="Average Monthly Payment - 7 Day Avg (Boom Annual)" dataDxfId="331"/>
    <tableColumn id="82" xr3:uid="{74B76497-C9C5-4FDE-89AA-75EB5F462DFF}" name="Average Monthly Payment (Boom Premium Finance)" dataDxfId="330"/>
    <tableColumn id="83" xr3:uid="{CFF5B888-909E-4CA8-A8F4-66EC2BAABEBF}" name="Average Monthly Payment - 7 Day Avg (Boom Premium Finance)" dataDxfId="329"/>
    <tableColumn id="48" xr3:uid="{F263C199-FF21-4F48-8C0B-0C4E47D3CA60}" name="Average Monthly Payment (Boom Subscription)" dataDxfId="328"/>
    <tableColumn id="49" xr3:uid="{A2544630-C3A9-458D-BCAF-89743398E7B0}" name="Average Monthly Payment - 7 Day Avg (Boom Subscription)" dataDxfId="327"/>
    <tableColumn id="10" xr3:uid="{DE43A321-B626-4095-BAC1-FBD39A5D5DCC}" name="Average Vehicle Value (Overall)" dataDxfId="326"/>
    <tableColumn id="11" xr3:uid="{92136676-6556-4D53-8864-377BA3B13A20}" name="Average Vehicle Value - 7 Day Avg (Overall)" dataDxfId="325"/>
    <tableColumn id="54" xr3:uid="{65C8E3A3-8A80-4F7D-842B-2AA8113F0E0C}" name="Average Vehicle Value (PC Annual Direct)" dataDxfId="324"/>
    <tableColumn id="55" xr3:uid="{01394196-4F28-44D4-ADE0-890E9544A468}" name="Average Vehicle Value - 7 Day Avg (PC Annual Direct)" dataDxfId="323"/>
    <tableColumn id="50" xr3:uid="{885F10DC-E3FE-44CB-8BDE-049B84E6BDB1}" name="Average Vehicle Value (Boom Annual)" dataDxfId="322"/>
    <tableColumn id="51" xr3:uid="{1DA94D7D-B256-4E24-936B-B0AA2CC0E3B5}" name="Average Vehicle Value - 7 Day Avg (Boom Annual)" dataDxfId="321"/>
    <tableColumn id="84" xr3:uid="{ED176923-959F-4AAE-9459-CF60AD13C89E}" name="Average Vehicle Value (Boom Premium Finance)" dataDxfId="320"/>
    <tableColumn id="85" xr3:uid="{5A864CCA-1B5A-4EA8-81E2-FF1823484102}" name="Average Vehicle Value - 7 Day Avg (Boom Premium Finance)" dataDxfId="319"/>
    <tableColumn id="52" xr3:uid="{94F362D3-2A4D-469E-B10A-47209A5490B9}" name="Average Vehicle Value (Boom Subscription)" dataDxfId="318"/>
    <tableColumn id="53" xr3:uid="{4CBB4101-1140-48D0-9837-408264900FF1}" name="Average Vehicle Value - 7 Day Avg (Boom Subscription)" dataDxfId="317"/>
    <tableColumn id="62" xr3:uid="{793D15C6-1338-4541-984C-C28E73CF4EA5}" name="Average Proportion Over £25k (Overall)" dataDxfId="316"/>
    <tableColumn id="63" xr3:uid="{0DFFE1BC-D419-4A9F-904E-1C6C3A25D40A}" name="Average Proportion Over £25k - 7 Day Avg (Overall)" dataDxfId="315"/>
    <tableColumn id="60" xr3:uid="{E70C1959-DC03-4788-A23E-BEAC8C50BDFF}" name="Average Proportion Over £25k (PC Annual Direct)" dataDxfId="314"/>
    <tableColumn id="61" xr3:uid="{2AD82C85-FA5D-4925-95C2-DC14E3DA0677}" name="Average Proportion Over £25k - 7 Day Avg (PC Annual Direct)" dataDxfId="313"/>
    <tableColumn id="58" xr3:uid="{00AC726C-56C3-43F8-9CDB-4C7D96B32088}" name="Average Proportion Over £25k (Boom Annual)" dataDxfId="312"/>
    <tableColumn id="59" xr3:uid="{117E60AA-B2D2-4549-A38F-8B6C8DE08A71}" name="Average Proportion Over £25k - 7 Day Avg (Boom Annual)" dataDxfId="311"/>
    <tableColumn id="86" xr3:uid="{0C7BC0B8-BA26-4F2C-BA4A-D899FA74A98B}" name="Average Proportion Over £25k (Boom Premium Finance)" dataDxfId="310"/>
    <tableColumn id="87" xr3:uid="{A4B31FBE-819D-4833-B849-91982BD4E6E5}" name="Average Proportion Over £25k - 7 Day Avg (Boom Premium Finance)" dataDxfId="309"/>
    <tableColumn id="56" xr3:uid="{3B9D404C-1327-4CE9-9318-272CE9C6A23E}" name="Average Proportion Over £25k (Boom Subscription)" dataDxfId="308"/>
    <tableColumn id="57" xr3:uid="{8C2BA9B9-70E5-47F3-A2B4-63AB13D7471A}" name="Average Proportion Over £25k - 7 Day Avg (Boom Subscription)" dataDxfId="307"/>
    <tableColumn id="12" xr3:uid="{3DC5DF16-CB37-4203-916D-C54043ECD19F}" name="Average Area Rating (Overall)" dataDxfId="306"/>
    <tableColumn id="13" xr3:uid="{101B766F-AD8E-431F-88CC-4D4510F40E0F}" name="Average Area Rating - 7 Day Avg (Overall)" dataDxfId="305"/>
    <tableColumn id="66" xr3:uid="{5A6B4B99-8825-459A-8EA1-F2D7323615E4}" name="Average Area Rating (PC Annual Direct)" dataDxfId="304"/>
    <tableColumn id="67" xr3:uid="{6F47A79C-5A7B-4BD9-9D1E-E74BD385FE9F}" name="Average Area Rating - 7 Day Avg (PC Annual Direct)" dataDxfId="303"/>
    <tableColumn id="68" xr3:uid="{DCC328DB-66CA-45A8-B4E8-69767015C676}" name="Average Area Rating (Boom Annual)" dataDxfId="302"/>
    <tableColumn id="69" xr3:uid="{F86077D9-697E-41E7-87D0-D93FB03D198C}" name="Average Area Rating - 7 Day Avg (Boom Annual)" dataDxfId="301"/>
    <tableColumn id="88" xr3:uid="{A7FFE894-45FE-4C62-9EF5-035D12143022}" name="Average Area Rating (Boom Premium Finance)" dataDxfId="300"/>
    <tableColumn id="89" xr3:uid="{3D121616-E2D3-4DA9-8B29-B91BCEB6EFFD}" name="Average Area Rating - 7 Day Avg (Boom Premium Finance)" dataDxfId="299"/>
    <tableColumn id="70" xr3:uid="{D34DBD11-EB98-4432-9A01-3C6C5B777182}" name="Average Area Rating (Boom Subscription)" dataDxfId="298"/>
    <tableColumn id="71" xr3:uid="{E6268597-287F-4517-B9E6-AB68982EA7D8}" name="Average Area Rating - 7 Day Avg (Boom Subscription)" dataDxfId="297"/>
    <tableColumn id="90" xr3:uid="{3C8F2109-CD1D-4337-9984-695118AF5075}" name="U25 Target (Veh Yrs)" dataDxfId="296">
      <calculatedColumnFormula>'Plan Figures'!$B$74</calculatedColumnFormula>
    </tableColumn>
    <tableColumn id="91" xr3:uid="{F2A96D07-B314-4394-9CC5-B9271E0C8618}" name="U25 Target (Premium)" dataDxfId="295">
      <calculatedColumnFormula>'Plan Figures'!$B$75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49E5D4-9163-455A-B894-B99A001F5BA7}" name="DirectSLRs" displayName="DirectSLRs" ref="B3:D29" totalsRowShown="0" tableBorderDxfId="294">
  <autoFilter ref="B3:D29" xr:uid="{2F49E5D4-9163-455A-B894-B99A001F5BA7}"/>
  <tableColumns count="3">
    <tableColumn id="1" xr3:uid="{561F5595-CA9A-40AB-B0D9-FEA4D1194500}" name="UW_Week" dataDxfId="293"/>
    <tableColumn id="2" xr3:uid="{A4D00821-4399-4AE4-BF3D-67D5F833CF77}" name="NLR_Pred_RP_tech_mod" dataDxfId="292"/>
    <tableColumn id="3" xr3:uid="{08B86D10-7056-4BE1-8AB3-96DE82FB777F}" name="NLR_Pred_RP_rating_mod" dataDxfId="29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690E-7335-4E1B-A387-1449906C6BB0}">
  <sheetPr codeName="Sheet1"/>
  <dimension ref="B8:I37"/>
  <sheetViews>
    <sheetView showGridLines="0" workbookViewId="0">
      <selection activeCell="C13" sqref="C13"/>
    </sheetView>
  </sheetViews>
  <sheetFormatPr defaultRowHeight="15" x14ac:dyDescent="0.25"/>
  <cols>
    <col min="2" max="2" width="10.7109375" customWidth="1"/>
    <col min="3" max="3" width="10.7109375" bestFit="1" customWidth="1"/>
  </cols>
  <sheetData>
    <row r="8" spans="2:9" x14ac:dyDescent="0.25">
      <c r="B8" s="262" t="s">
        <v>305</v>
      </c>
      <c r="C8" s="262"/>
      <c r="D8" s="262"/>
      <c r="E8" s="262"/>
      <c r="F8" s="262"/>
      <c r="G8" s="262"/>
      <c r="H8" s="262"/>
      <c r="I8" s="262"/>
    </row>
    <row r="9" spans="2:9" x14ac:dyDescent="0.25">
      <c r="B9" s="262"/>
      <c r="C9" s="262"/>
      <c r="D9" s="262"/>
      <c r="E9" s="262"/>
      <c r="F9" s="262"/>
      <c r="G9" s="262"/>
      <c r="H9" s="262"/>
      <c r="I9" s="262"/>
    </row>
    <row r="10" spans="2:9" x14ac:dyDescent="0.25">
      <c r="B10" s="262"/>
      <c r="C10" s="262"/>
      <c r="D10" s="262"/>
      <c r="E10" s="262"/>
      <c r="F10" s="262"/>
      <c r="G10" s="262"/>
      <c r="H10" s="262"/>
      <c r="I10" s="262"/>
    </row>
    <row r="12" spans="2:9" x14ac:dyDescent="0.25">
      <c r="B12" s="29" t="s">
        <v>47</v>
      </c>
    </row>
    <row r="13" spans="2:9" x14ac:dyDescent="0.25">
      <c r="B13" t="s">
        <v>306</v>
      </c>
      <c r="C13" s="30">
        <f>MAX(PolCount!A:A)</f>
        <v>45884</v>
      </c>
    </row>
    <row r="14" spans="2:9" x14ac:dyDescent="0.25">
      <c r="B14" t="s">
        <v>340</v>
      </c>
    </row>
    <row r="15" spans="2:9" x14ac:dyDescent="0.25">
      <c r="B15" s="1" t="s">
        <v>444</v>
      </c>
    </row>
    <row r="16" spans="2:9" x14ac:dyDescent="0.25">
      <c r="C16" t="s">
        <v>445</v>
      </c>
    </row>
    <row r="17" spans="2:5" x14ac:dyDescent="0.25">
      <c r="C17" t="s">
        <v>446</v>
      </c>
    </row>
    <row r="18" spans="2:5" x14ac:dyDescent="0.25">
      <c r="C18" t="s">
        <v>447</v>
      </c>
    </row>
    <row r="19" spans="2:5" x14ac:dyDescent="0.25">
      <c r="B19" t="s">
        <v>448</v>
      </c>
    </row>
    <row r="20" spans="2:5" x14ac:dyDescent="0.25">
      <c r="C20" s="12" t="s">
        <v>1</v>
      </c>
    </row>
    <row r="21" spans="2:5" x14ac:dyDescent="0.25">
      <c r="D21" t="s">
        <v>449</v>
      </c>
    </row>
    <row r="22" spans="2:5" x14ac:dyDescent="0.25">
      <c r="D22" t="s">
        <v>450</v>
      </c>
    </row>
    <row r="23" spans="2:5" x14ac:dyDescent="0.25">
      <c r="C23" s="12" t="s">
        <v>27</v>
      </c>
    </row>
    <row r="24" spans="2:5" x14ac:dyDescent="0.25">
      <c r="D24" t="s">
        <v>32</v>
      </c>
    </row>
    <row r="25" spans="2:5" x14ac:dyDescent="0.25">
      <c r="E25" t="s">
        <v>31</v>
      </c>
    </row>
    <row r="26" spans="2:5" x14ac:dyDescent="0.25">
      <c r="E26" t="s">
        <v>451</v>
      </c>
    </row>
    <row r="27" spans="2:5" x14ac:dyDescent="0.25">
      <c r="E27" t="s">
        <v>34</v>
      </c>
    </row>
    <row r="28" spans="2:5" x14ac:dyDescent="0.25">
      <c r="E28" t="s">
        <v>35</v>
      </c>
    </row>
    <row r="29" spans="2:5" x14ac:dyDescent="0.25">
      <c r="D29" t="s">
        <v>36</v>
      </c>
    </row>
    <row r="30" spans="2:5" x14ac:dyDescent="0.25">
      <c r="E30" t="s">
        <v>31</v>
      </c>
    </row>
    <row r="31" spans="2:5" x14ac:dyDescent="0.25">
      <c r="E31" t="s">
        <v>451</v>
      </c>
    </row>
    <row r="32" spans="2:5" x14ac:dyDescent="0.25">
      <c r="D32" t="s">
        <v>452</v>
      </c>
    </row>
    <row r="33" spans="3:4" x14ac:dyDescent="0.25">
      <c r="C33" s="12" t="s">
        <v>2</v>
      </c>
    </row>
    <row r="34" spans="3:4" x14ac:dyDescent="0.25">
      <c r="D34" t="s">
        <v>40</v>
      </c>
    </row>
    <row r="35" spans="3:4" x14ac:dyDescent="0.25">
      <c r="D35" t="s">
        <v>41</v>
      </c>
    </row>
    <row r="36" spans="3:4" x14ac:dyDescent="0.25">
      <c r="D36" t="s">
        <v>453</v>
      </c>
    </row>
    <row r="37" spans="3:4" x14ac:dyDescent="0.25">
      <c r="D37" t="s">
        <v>42</v>
      </c>
    </row>
  </sheetData>
  <mergeCells count="1">
    <mergeCell ref="B8:I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14926-EAFB-4904-A700-E56C656D4D68}">
  <sheetPr codeName="Sheet2"/>
  <dimension ref="B2:I51"/>
  <sheetViews>
    <sheetView topLeftCell="A4" workbookViewId="0">
      <selection activeCell="C37" sqref="C37"/>
    </sheetView>
  </sheetViews>
  <sheetFormatPr defaultRowHeight="15" x14ac:dyDescent="0.25"/>
  <cols>
    <col min="2" max="2" width="35.42578125" customWidth="1"/>
    <col min="3" max="3" width="30.5703125" bestFit="1" customWidth="1"/>
    <col min="9" max="9" width="17.28515625" customWidth="1"/>
  </cols>
  <sheetData>
    <row r="2" spans="2:9" x14ac:dyDescent="0.25">
      <c r="B2" s="29" t="s">
        <v>24</v>
      </c>
    </row>
    <row r="4" spans="2:9" x14ac:dyDescent="0.25">
      <c r="B4" s="12" t="s">
        <v>24</v>
      </c>
      <c r="C4" s="12" t="s">
        <v>25</v>
      </c>
      <c r="D4" s="12" t="s">
        <v>44</v>
      </c>
      <c r="I4" s="12" t="s">
        <v>47</v>
      </c>
    </row>
    <row r="6" spans="2:9" x14ac:dyDescent="0.25">
      <c r="B6" s="8" t="s">
        <v>28</v>
      </c>
      <c r="C6" s="8" t="s">
        <v>18</v>
      </c>
      <c r="D6" t="s">
        <v>45</v>
      </c>
      <c r="I6" t="s">
        <v>49</v>
      </c>
    </row>
    <row r="7" spans="2:9" x14ac:dyDescent="0.25">
      <c r="C7" s="24" t="s">
        <v>1</v>
      </c>
      <c r="D7" t="s">
        <v>46</v>
      </c>
    </row>
    <row r="8" spans="2:9" x14ac:dyDescent="0.25">
      <c r="C8" s="24" t="s">
        <v>27</v>
      </c>
      <c r="D8" t="s">
        <v>45</v>
      </c>
      <c r="I8" s="14" t="s">
        <v>26</v>
      </c>
    </row>
    <row r="9" spans="2:9" x14ac:dyDescent="0.25">
      <c r="C9" s="24" t="s">
        <v>2</v>
      </c>
      <c r="D9" t="s">
        <v>45</v>
      </c>
      <c r="I9" s="13" t="s">
        <v>48</v>
      </c>
    </row>
    <row r="10" spans="2:9" x14ac:dyDescent="0.25">
      <c r="I10" s="22" t="s">
        <v>19</v>
      </c>
    </row>
    <row r="11" spans="2:9" x14ac:dyDescent="0.25">
      <c r="B11" s="13" t="s">
        <v>29</v>
      </c>
      <c r="C11" s="25" t="s">
        <v>39</v>
      </c>
      <c r="I11" s="23" t="s">
        <v>20</v>
      </c>
    </row>
    <row r="14" spans="2:9" x14ac:dyDescent="0.25">
      <c r="B14" s="13" t="s">
        <v>30</v>
      </c>
      <c r="C14" s="28" t="s">
        <v>32</v>
      </c>
    </row>
    <row r="15" spans="2:9" x14ac:dyDescent="0.25">
      <c r="C15" s="27" t="s">
        <v>31</v>
      </c>
    </row>
    <row r="16" spans="2:9" x14ac:dyDescent="0.25">
      <c r="C16" s="27" t="s">
        <v>33</v>
      </c>
    </row>
    <row r="17" spans="2:3" x14ac:dyDescent="0.25">
      <c r="C17" s="27" t="s">
        <v>34</v>
      </c>
    </row>
    <row r="18" spans="2:3" x14ac:dyDescent="0.25">
      <c r="C18" s="27" t="s">
        <v>35</v>
      </c>
    </row>
    <row r="19" spans="2:3" x14ac:dyDescent="0.25">
      <c r="C19" s="26" t="s">
        <v>36</v>
      </c>
    </row>
    <row r="20" spans="2:3" x14ac:dyDescent="0.25">
      <c r="C20" s="27" t="s">
        <v>31</v>
      </c>
    </row>
    <row r="21" spans="2:3" x14ac:dyDescent="0.25">
      <c r="C21" s="27" t="s">
        <v>33</v>
      </c>
    </row>
    <row r="22" spans="2:3" x14ac:dyDescent="0.25">
      <c r="C22" s="25" t="s">
        <v>22</v>
      </c>
    </row>
    <row r="24" spans="2:3" x14ac:dyDescent="0.25">
      <c r="B24" s="13" t="s">
        <v>37</v>
      </c>
      <c r="C24" s="26" t="s">
        <v>38</v>
      </c>
    </row>
    <row r="25" spans="2:3" x14ac:dyDescent="0.25">
      <c r="C25" s="27" t="s">
        <v>40</v>
      </c>
    </row>
    <row r="26" spans="2:3" x14ac:dyDescent="0.25">
      <c r="C26" s="27" t="s">
        <v>41</v>
      </c>
    </row>
    <row r="27" spans="2:3" x14ac:dyDescent="0.25">
      <c r="C27" s="27" t="s">
        <v>43</v>
      </c>
    </row>
    <row r="28" spans="2:3" x14ac:dyDescent="0.25">
      <c r="C28" s="27" t="s">
        <v>42</v>
      </c>
    </row>
    <row r="31" spans="2:3" x14ac:dyDescent="0.25">
      <c r="B31" s="29" t="s">
        <v>50</v>
      </c>
    </row>
    <row r="32" spans="2:3" x14ac:dyDescent="0.25">
      <c r="C32" s="12" t="s">
        <v>51</v>
      </c>
    </row>
    <row r="33" spans="2:3" x14ac:dyDescent="0.25">
      <c r="B33" s="12" t="s">
        <v>27</v>
      </c>
      <c r="C33" t="s">
        <v>52</v>
      </c>
    </row>
    <row r="34" spans="2:3" x14ac:dyDescent="0.25">
      <c r="C34" t="s">
        <v>53</v>
      </c>
    </row>
    <row r="35" spans="2:3" x14ac:dyDescent="0.25">
      <c r="C35" t="s">
        <v>54</v>
      </c>
    </row>
    <row r="36" spans="2:3" x14ac:dyDescent="0.25">
      <c r="C36" t="s">
        <v>55</v>
      </c>
    </row>
    <row r="37" spans="2:3" x14ac:dyDescent="0.25">
      <c r="C37" t="s">
        <v>56</v>
      </c>
    </row>
    <row r="38" spans="2:3" x14ac:dyDescent="0.25">
      <c r="C38" t="s">
        <v>57</v>
      </c>
    </row>
    <row r="39" spans="2:3" x14ac:dyDescent="0.25">
      <c r="C39" t="s">
        <v>58</v>
      </c>
    </row>
    <row r="40" spans="2:3" x14ac:dyDescent="0.25">
      <c r="C40" t="s">
        <v>59</v>
      </c>
    </row>
    <row r="41" spans="2:3" x14ac:dyDescent="0.25">
      <c r="C41" t="s">
        <v>60</v>
      </c>
    </row>
    <row r="42" spans="2:3" x14ac:dyDescent="0.25">
      <c r="C42" t="s">
        <v>61</v>
      </c>
    </row>
    <row r="43" spans="2:3" x14ac:dyDescent="0.25">
      <c r="C43" t="s">
        <v>62</v>
      </c>
    </row>
    <row r="44" spans="2:3" x14ac:dyDescent="0.25">
      <c r="C44" t="s">
        <v>63</v>
      </c>
    </row>
    <row r="45" spans="2:3" x14ac:dyDescent="0.25">
      <c r="C45" t="s">
        <v>64</v>
      </c>
    </row>
    <row r="46" spans="2:3" x14ac:dyDescent="0.25">
      <c r="C46" t="s">
        <v>65</v>
      </c>
    </row>
    <row r="47" spans="2:3" x14ac:dyDescent="0.25">
      <c r="C47" t="s">
        <v>66</v>
      </c>
    </row>
    <row r="48" spans="2:3" x14ac:dyDescent="0.25">
      <c r="C48" t="s">
        <v>67</v>
      </c>
    </row>
    <row r="49" spans="3:3" x14ac:dyDescent="0.25">
      <c r="C49" t="s">
        <v>70</v>
      </c>
    </row>
    <row r="50" spans="3:3" x14ac:dyDescent="0.25">
      <c r="C50" t="s">
        <v>68</v>
      </c>
    </row>
    <row r="51" spans="3:3" x14ac:dyDescent="0.25">
      <c r="C51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CCD4-3AA9-4919-8D53-960FC6A98BE9}">
  <sheetPr codeName="Sheet3">
    <tabColor rgb="FF0043CE"/>
  </sheetPr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9873-5292-4A66-A142-AB95EE0FD1D9}">
  <sheetPr codeName="Sheet4"/>
  <dimension ref="B1:Y113"/>
  <sheetViews>
    <sheetView showGridLines="0" tabSelected="1" zoomScale="70" zoomScaleNormal="70" workbookViewId="0">
      <selection activeCell="W36" sqref="W36"/>
    </sheetView>
  </sheetViews>
  <sheetFormatPr defaultRowHeight="15" x14ac:dyDescent="0.25"/>
  <cols>
    <col min="2" max="2" width="36.5703125" hidden="1" customWidth="1"/>
    <col min="3" max="3" width="24.28515625" hidden="1" customWidth="1"/>
    <col min="4" max="4" width="55.28515625" customWidth="1"/>
    <col min="5" max="5" width="16.7109375" customWidth="1"/>
    <col min="6" max="14" width="13.140625" bestFit="1" customWidth="1"/>
    <col min="15" max="15" width="13.28515625" bestFit="1" customWidth="1"/>
    <col min="16" max="16" width="13.140625" bestFit="1" customWidth="1"/>
    <col min="17" max="17" width="13.42578125" bestFit="1" customWidth="1"/>
    <col min="18" max="20" width="16" customWidth="1"/>
    <col min="23" max="23" width="17.140625" bestFit="1" customWidth="1"/>
    <col min="25" max="25" width="15.85546875" bestFit="1" customWidth="1"/>
  </cols>
  <sheetData>
    <row r="1" spans="2:25" ht="15.75" thickBot="1" x14ac:dyDescent="0.3"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</row>
    <row r="2" spans="2:25" ht="18.75" x14ac:dyDescent="0.25">
      <c r="C2" s="162"/>
      <c r="D2" s="185" t="s">
        <v>1</v>
      </c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7"/>
      <c r="R2" s="186"/>
      <c r="S2" s="186"/>
      <c r="T2" s="187"/>
      <c r="W2" s="201" t="s">
        <v>26</v>
      </c>
    </row>
    <row r="3" spans="2:25" ht="15.75" thickBot="1" x14ac:dyDescent="0.3">
      <c r="C3" s="162"/>
      <c r="D3" s="188" t="s">
        <v>304</v>
      </c>
      <c r="E3" s="266" t="s">
        <v>337</v>
      </c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7"/>
      <c r="R3" s="263" t="s">
        <v>8</v>
      </c>
      <c r="S3" s="264"/>
      <c r="T3" s="265"/>
      <c r="W3" s="202" t="s">
        <v>48</v>
      </c>
    </row>
    <row r="4" spans="2:25" x14ac:dyDescent="0.25">
      <c r="C4" s="162"/>
      <c r="D4" s="189" t="s">
        <v>16</v>
      </c>
      <c r="E4" s="139">
        <f t="shared" ref="E4:P4" si="0">F4-7</f>
        <v>45800</v>
      </c>
      <c r="F4" s="139">
        <f t="shared" si="0"/>
        <v>45807</v>
      </c>
      <c r="G4" s="139">
        <f t="shared" si="0"/>
        <v>45814</v>
      </c>
      <c r="H4" s="139">
        <f t="shared" si="0"/>
        <v>45821</v>
      </c>
      <c r="I4" s="139">
        <f t="shared" si="0"/>
        <v>45828</v>
      </c>
      <c r="J4" s="139">
        <f t="shared" si="0"/>
        <v>45835</v>
      </c>
      <c r="K4" s="139">
        <f t="shared" si="0"/>
        <v>45842</v>
      </c>
      <c r="L4" s="139">
        <f t="shared" si="0"/>
        <v>45849</v>
      </c>
      <c r="M4" s="139">
        <f t="shared" si="0"/>
        <v>45856</v>
      </c>
      <c r="N4" s="139">
        <f t="shared" si="0"/>
        <v>45863</v>
      </c>
      <c r="O4" s="139">
        <f t="shared" si="0"/>
        <v>45870</v>
      </c>
      <c r="P4" s="139">
        <f t="shared" si="0"/>
        <v>45877</v>
      </c>
      <c r="Q4" s="140">
        <v>45884</v>
      </c>
      <c r="R4" s="141" t="s">
        <v>9</v>
      </c>
      <c r="S4" s="142" t="s">
        <v>10</v>
      </c>
      <c r="T4" s="177" t="s">
        <v>11</v>
      </c>
      <c r="W4" s="203" t="s">
        <v>19</v>
      </c>
    </row>
    <row r="5" spans="2:25" ht="15.75" x14ac:dyDescent="0.25">
      <c r="B5" t="str">
        <f>$D$2</f>
        <v>PC Annual Direct</v>
      </c>
      <c r="D5" s="145" t="s">
        <v>423</v>
      </c>
      <c r="E5" s="146">
        <v>884.56986303800068</v>
      </c>
      <c r="F5" s="146">
        <v>985.29315071200062</v>
      </c>
      <c r="G5" s="146">
        <v>982.30136989000039</v>
      </c>
      <c r="H5" s="146">
        <v>872.60273975000064</v>
      </c>
      <c r="I5" s="146">
        <v>808.77808221400062</v>
      </c>
      <c r="J5" s="146">
        <v>846.67397262600014</v>
      </c>
      <c r="K5" s="146">
        <v>984.29589043800047</v>
      </c>
      <c r="L5" s="146">
        <v>869.61095892800074</v>
      </c>
      <c r="M5" s="146">
        <v>738.96986303400035</v>
      </c>
      <c r="N5" s="146">
        <v>727.00273974600054</v>
      </c>
      <c r="O5" s="146">
        <v>833.70958906400062</v>
      </c>
      <c r="P5" s="146">
        <v>616.30684933200041</v>
      </c>
      <c r="Q5" s="146">
        <v>740.96438358200021</v>
      </c>
      <c r="R5" s="147">
        <f t="shared" ref="R5:R9" si="1">AVERAGE(N5:Q5)</f>
        <v>729.49589043100048</v>
      </c>
      <c r="S5" s="146">
        <f>AVERAGE(F5:Q5)</f>
        <v>833.87579910966713</v>
      </c>
      <c r="T5" s="148">
        <v>1225.7422790422072</v>
      </c>
      <c r="U5" s="135"/>
      <c r="W5" s="204" t="s">
        <v>20</v>
      </c>
      <c r="Y5" s="32"/>
    </row>
    <row r="6" spans="2:25" ht="15.75" hidden="1" x14ac:dyDescent="0.25">
      <c r="B6" t="str">
        <f>$D$2&amp;"_W VYRs"</f>
        <v>PC Annual Direct_W VYRs</v>
      </c>
      <c r="D6" s="149" t="s">
        <v>426</v>
      </c>
      <c r="E6" s="7">
        <f ca="1">INDEX('Plan Figures'!$B$29:$AP$42,MATCH('Headline - Sales, NWP, GWP'!E$4,'Plan Figures'!$B$29:$B$42,0),MATCH('Headline - Sales, NWP, GWP'!$B6,'Plan Figures'!$B$1:$AP$1,0))</f>
        <v>518.00875313715926</v>
      </c>
      <c r="F6" s="7">
        <f ca="1">INDEX('Plan Figures'!$B$29:$AP$42,MATCH('Headline - Sales, NWP, GWP'!F$4,'Plan Figures'!$B$29:$B$42,0),MATCH('Headline - Sales, NWP, GWP'!$B6,'Plan Figures'!$B$1:$AP$1,0))</f>
        <v>518.00875313715926</v>
      </c>
      <c r="G6" s="7">
        <f ca="1">INDEX('Plan Figures'!$B$29:$AP$42,MATCH('Headline - Sales, NWP, GWP'!G$4,'Plan Figures'!$B$29:$B$42,0),MATCH('Headline - Sales, NWP, GWP'!$B6,'Plan Figures'!$B$1:$AP$1,0))</f>
        <v>531.65607687076795</v>
      </c>
      <c r="H6" s="7">
        <f ca="1">INDEX('Plan Figures'!$B$29:$AP$42,MATCH('Headline - Sales, NWP, GWP'!H$4,'Plan Figures'!$B$29:$B$42,0),MATCH('Headline - Sales, NWP, GWP'!$B6,'Plan Figures'!$B$1:$AP$1,0))</f>
        <v>533.93063082636945</v>
      </c>
      <c r="I6" s="7">
        <f ca="1">INDEX('Plan Figures'!$B$29:$AP$42,MATCH('Headline - Sales, NWP, GWP'!I$4,'Plan Figures'!$B$29:$B$42,0),MATCH('Headline - Sales, NWP, GWP'!$B6,'Plan Figures'!$B$1:$AP$1,0))</f>
        <v>533.93063082636945</v>
      </c>
      <c r="J6" s="7">
        <f ca="1">INDEX('Plan Figures'!$B$29:$AP$42,MATCH('Headline - Sales, NWP, GWP'!J$4,'Plan Figures'!$B$29:$B$42,0),MATCH('Headline - Sales, NWP, GWP'!$B6,'Plan Figures'!$B$1:$AP$1,0))</f>
        <v>533.93063082636945</v>
      </c>
      <c r="K6" s="7">
        <f ca="1">INDEX('Plan Figures'!$B$29:$AP$42,MATCH('Headline - Sales, NWP, GWP'!K$4,'Plan Figures'!$B$29:$B$42,0),MATCH('Headline - Sales, NWP, GWP'!$B6,'Plan Figures'!$B$1:$AP$1,0))</f>
        <v>526.50683438070644</v>
      </c>
      <c r="L6" s="7">
        <f ca="1">INDEX('Plan Figures'!$B$29:$AP$42,MATCH('Headline - Sales, NWP, GWP'!L$4,'Plan Figures'!$B$29:$B$42,0),MATCH('Headline - Sales, NWP, GWP'!$B6,'Plan Figures'!$B$1:$AP$1,0))</f>
        <v>520.93898704645915</v>
      </c>
      <c r="M6" s="7">
        <f ca="1">INDEX('Plan Figures'!$B$29:$AP$42,MATCH('Headline - Sales, NWP, GWP'!M$4,'Plan Figures'!$B$29:$B$42,0),MATCH('Headline - Sales, NWP, GWP'!$B6,'Plan Figures'!$B$1:$AP$1,0))</f>
        <v>520.93898704645915</v>
      </c>
      <c r="N6" s="7">
        <f ca="1">INDEX('Plan Figures'!$B$29:$AP$42,MATCH('Headline - Sales, NWP, GWP'!N$4,'Plan Figures'!$B$29:$B$42,0),MATCH('Headline - Sales, NWP, GWP'!$B6,'Plan Figures'!$B$1:$AP$1,0))</f>
        <v>520.93898704645915</v>
      </c>
      <c r="O6" s="7">
        <f ca="1">INDEX('Plan Figures'!$B$29:$AP$42,MATCH('Headline - Sales, NWP, GWP'!O$4,'Plan Figures'!$B$29:$B$42,0),MATCH('Headline - Sales, NWP, GWP'!$B6,'Plan Figures'!$B$1:$AP$1,0))</f>
        <v>520.9674160678278</v>
      </c>
      <c r="P6" s="7">
        <f ca="1">INDEX('Plan Figures'!$B$29:$AP$42,MATCH('Headline - Sales, NWP, GWP'!P$4,'Plan Figures'!$B$29:$B$42,0),MATCH('Headline - Sales, NWP, GWP'!$B6,'Plan Figures'!$B$1:$AP$1,0))</f>
        <v>521.13799019603937</v>
      </c>
      <c r="Q6" s="7">
        <f ca="1">INDEX('Plan Figures'!$B$29:$AP$42,MATCH('Headline - Sales, NWP, GWP'!Q$4,'Plan Figures'!$B$29:$B$42,0),MATCH('Headline - Sales, NWP, GWP'!$B6,'Plan Figures'!$B$1:$AP$1,0))</f>
        <v>521.13799019603937</v>
      </c>
      <c r="R6" s="150">
        <f t="shared" ca="1" si="1"/>
        <v>521.04559587659151</v>
      </c>
      <c r="S6" s="7">
        <f t="shared" ref="S6:S9" ca="1" si="2">AVERAGE(F6:Q6)</f>
        <v>525.33532620558549</v>
      </c>
      <c r="T6" s="151"/>
    </row>
    <row r="7" spans="2:25" ht="15.75" hidden="1" x14ac:dyDescent="0.25">
      <c r="B7" t="str">
        <f t="shared" ref="B7:B25" si="3">$D$2</f>
        <v>PC Annual Direct</v>
      </c>
      <c r="D7" s="152" t="s">
        <v>0</v>
      </c>
      <c r="E7" s="216">
        <f ca="1">(E5/E6)-1</f>
        <v>0.70763497273140241</v>
      </c>
      <c r="F7" s="216">
        <f t="shared" ref="F7:Q7" ca="1" si="4">(F5/F6)-1</f>
        <v>0.90207818834117837</v>
      </c>
      <c r="G7" s="216">
        <f t="shared" ca="1" si="4"/>
        <v>0.84762558470440053</v>
      </c>
      <c r="H7" s="216">
        <f t="shared" ca="1" si="4"/>
        <v>0.6342998310463388</v>
      </c>
      <c r="I7" s="216">
        <f t="shared" ca="1" si="4"/>
        <v>0.51476247197552083</v>
      </c>
      <c r="J7" s="216">
        <f t="shared" ca="1" si="4"/>
        <v>0.58573777892381806</v>
      </c>
      <c r="K7" s="216">
        <f t="shared" ca="1" si="4"/>
        <v>0.86948359672436082</v>
      </c>
      <c r="L7" s="216">
        <f t="shared" ca="1" si="4"/>
        <v>0.6693144121510064</v>
      </c>
      <c r="M7" s="216">
        <f t="shared" ca="1" si="4"/>
        <v>0.41853438005033872</v>
      </c>
      <c r="N7" s="216">
        <f t="shared" ca="1" si="4"/>
        <v>0.39556216336936201</v>
      </c>
      <c r="O7" s="216">
        <f t="shared" ca="1" si="4"/>
        <v>0.60031042892604836</v>
      </c>
      <c r="P7" s="216">
        <f t="shared" ca="1" si="4"/>
        <v>0.18261738911062864</v>
      </c>
      <c r="Q7" s="216">
        <f t="shared" ca="1" si="4"/>
        <v>0.42181993545177465</v>
      </c>
      <c r="R7" s="217">
        <f t="shared" ref="R7" ca="1" si="5">(R5/R6)-1</f>
        <v>0.40006152283797425</v>
      </c>
      <c r="S7" s="216">
        <f t="shared" ref="S7" ca="1" si="6">(S5/S6)-1</f>
        <v>0.58732100719862301</v>
      </c>
      <c r="T7" s="156"/>
    </row>
    <row r="8" spans="2:25" ht="15.75" x14ac:dyDescent="0.25">
      <c r="B8" t="str">
        <f t="shared" si="3"/>
        <v>PC Annual Direct</v>
      </c>
      <c r="D8" s="145" t="s">
        <v>5</v>
      </c>
      <c r="E8" s="146">
        <v>953103.93749995995</v>
      </c>
      <c r="F8" s="146">
        <v>1026261.2646431505</v>
      </c>
      <c r="G8" s="146">
        <v>1008617.2421435202</v>
      </c>
      <c r="H8" s="146">
        <v>941529.16071509954</v>
      </c>
      <c r="I8" s="146">
        <v>837941.95357232017</v>
      </c>
      <c r="J8" s="146">
        <v>920580.07535721012</v>
      </c>
      <c r="K8" s="146">
        <v>1053507.4617857398</v>
      </c>
      <c r="L8" s="146">
        <v>957454.29142917914</v>
      </c>
      <c r="M8" s="146">
        <v>795522.61250023008</v>
      </c>
      <c r="N8" s="146">
        <v>806869.89035676001</v>
      </c>
      <c r="O8" s="146">
        <v>871173.21964277013</v>
      </c>
      <c r="P8" s="146">
        <v>740951.1235709301</v>
      </c>
      <c r="Q8" s="146">
        <v>826916.67392845021</v>
      </c>
      <c r="R8" s="147">
        <f t="shared" si="1"/>
        <v>811477.72687472764</v>
      </c>
      <c r="S8" s="146">
        <f t="shared" si="2"/>
        <v>898943.74747044675</v>
      </c>
      <c r="T8" s="148">
        <v>1404881.314752867</v>
      </c>
      <c r="Y8" s="129"/>
    </row>
    <row r="9" spans="2:25" ht="15.75" x14ac:dyDescent="0.25">
      <c r="B9" t="str">
        <f>$D$2&amp;"_NWP"</f>
        <v>PC Annual Direct_NWP</v>
      </c>
      <c r="D9" s="149" t="s">
        <v>6</v>
      </c>
      <c r="E9" s="7">
        <f ca="1">INDEX('Plan Figures'!$B$29:$AP$42,MATCH('Headline - Sales, NWP, GWP'!E$4,'Plan Figures'!$B$29:$B$42,0),MATCH('Headline - Sales, NWP, GWP'!$B9,'Plan Figures'!$B$1:$AP$1,0))</f>
        <v>1008015.3350867983</v>
      </c>
      <c r="F9" s="7">
        <f ca="1">INDEX('Plan Figures'!$B$29:$AP$42,MATCH('Headline - Sales, NWP, GWP'!F$4,'Plan Figures'!$B$29:$B$42,0),MATCH('Headline - Sales, NWP, GWP'!$B9,'Plan Figures'!$B$1:$AP$1,0))</f>
        <v>1008015.3350867983</v>
      </c>
      <c r="G9" s="7">
        <f ca="1">INDEX('Plan Figures'!$B$29:$AP$42,MATCH('Headline - Sales, NWP, GWP'!G$4,'Plan Figures'!$B$29:$B$42,0),MATCH('Headline - Sales, NWP, GWP'!$B9,'Plan Figures'!$B$1:$AP$1,0))</f>
        <v>1025646.2463739109</v>
      </c>
      <c r="H9" s="7">
        <f ca="1">INDEX('Plan Figures'!$B$29:$AP$42,MATCH('Headline - Sales, NWP, GWP'!H$4,'Plan Figures'!$B$29:$B$42,0),MATCH('Headline - Sales, NWP, GWP'!$B9,'Plan Figures'!$B$1:$AP$1,0))</f>
        <v>1028584.7315884295</v>
      </c>
      <c r="I9" s="7">
        <f ca="1">INDEX('Plan Figures'!$B$29:$AP$42,MATCH('Headline - Sales, NWP, GWP'!I$4,'Plan Figures'!$B$29:$B$42,0),MATCH('Headline - Sales, NWP, GWP'!$B9,'Plan Figures'!$B$1:$AP$1,0))</f>
        <v>1028584.7315884295</v>
      </c>
      <c r="J9" s="7">
        <f ca="1">INDEX('Plan Figures'!$B$29:$AP$42,MATCH('Headline - Sales, NWP, GWP'!J$4,'Plan Figures'!$B$29:$B$42,0),MATCH('Headline - Sales, NWP, GWP'!$B9,'Plan Figures'!$B$1:$AP$1,0))</f>
        <v>1028584.7315884295</v>
      </c>
      <c r="K9" s="7">
        <f ca="1">INDEX('Plan Figures'!$B$29:$AP$42,MATCH('Headline - Sales, NWP, GWP'!K$4,'Plan Figures'!$B$29:$B$42,0),MATCH('Headline - Sales, NWP, GWP'!$B9,'Plan Figures'!$B$1:$AP$1,0))</f>
        <v>1044930.5913107597</v>
      </c>
      <c r="L9" s="7">
        <f ca="1">INDEX('Plan Figures'!$B$29:$AP$42,MATCH('Headline - Sales, NWP, GWP'!L$4,'Plan Figures'!$B$29:$B$42,0),MATCH('Headline - Sales, NWP, GWP'!$B9,'Plan Figures'!$B$1:$AP$1,0))</f>
        <v>1057189.9861025074</v>
      </c>
      <c r="M9" s="7">
        <f ca="1">INDEX('Plan Figures'!$B$29:$AP$42,MATCH('Headline - Sales, NWP, GWP'!M$4,'Plan Figures'!$B$29:$B$42,0),MATCH('Headline - Sales, NWP, GWP'!$B9,'Plan Figures'!$B$1:$AP$1,0))</f>
        <v>1057189.9861025074</v>
      </c>
      <c r="N9" s="7">
        <f ca="1">INDEX('Plan Figures'!$B$29:$AP$42,MATCH('Headline - Sales, NWP, GWP'!N$4,'Plan Figures'!$B$29:$B$42,0),MATCH('Headline - Sales, NWP, GWP'!$B9,'Plan Figures'!$B$1:$AP$1,0))</f>
        <v>1057189.9861025074</v>
      </c>
      <c r="O9" s="7">
        <f ca="1">INDEX('Plan Figures'!$B$29:$AP$42,MATCH('Headline - Sales, NWP, GWP'!O$4,'Plan Figures'!$B$29:$B$42,0),MATCH('Headline - Sales, NWP, GWP'!$B9,'Plan Figures'!$B$1:$AP$1,0))</f>
        <v>1062080.7144619715</v>
      </c>
      <c r="P9" s="7">
        <f ca="1">INDEX('Plan Figures'!$B$29:$AP$42,MATCH('Headline - Sales, NWP, GWP'!P$4,'Plan Figures'!$B$29:$B$42,0),MATCH('Headline - Sales, NWP, GWP'!$B9,'Plan Figures'!$B$1:$AP$1,0))</f>
        <v>1091425.0846187568</v>
      </c>
      <c r="Q9" s="7">
        <f ca="1">INDEX('Plan Figures'!$B$29:$AP$42,MATCH('Headline - Sales, NWP, GWP'!Q$4,'Plan Figures'!$B$29:$B$42,0),MATCH('Headline - Sales, NWP, GWP'!$B9,'Plan Figures'!$B$1:$AP$1,0))</f>
        <v>1091425.0846187568</v>
      </c>
      <c r="R9" s="150">
        <f t="shared" ca="1" si="1"/>
        <v>1075530.2174504981</v>
      </c>
      <c r="S9" s="7">
        <f t="shared" ca="1" si="2"/>
        <v>1048403.9341286471</v>
      </c>
      <c r="T9" s="151"/>
    </row>
    <row r="10" spans="2:25" ht="15.75" x14ac:dyDescent="0.25">
      <c r="B10" t="str">
        <f t="shared" si="3"/>
        <v>PC Annual Direct</v>
      </c>
      <c r="D10" s="152" t="s">
        <v>0</v>
      </c>
      <c r="E10" s="260">
        <f ca="1">IFERROR((E8/E9)-1,0)</f>
        <v>-5.4474764098812023E-2</v>
      </c>
      <c r="F10" s="260">
        <f t="shared" ref="F10:S10" ca="1" si="7">IFERROR((F8/F9)-1,0)</f>
        <v>1.8100845216586947E-2</v>
      </c>
      <c r="G10" s="260">
        <f t="shared" ca="1" si="7"/>
        <v>-1.6603194610807948E-2</v>
      </c>
      <c r="H10" s="260">
        <f t="shared" ca="1" si="7"/>
        <v>-8.4636265929099785E-2</v>
      </c>
      <c r="I10" s="260">
        <f t="shared" ca="1" si="7"/>
        <v>-0.18534474813922452</v>
      </c>
      <c r="J10" s="260">
        <f t="shared" ca="1" si="7"/>
        <v>-0.10500316883416039</v>
      </c>
      <c r="K10" s="260">
        <f t="shared" ca="1" si="7"/>
        <v>8.2080767338061911E-3</v>
      </c>
      <c r="L10" s="260">
        <f t="shared" ca="1" si="7"/>
        <v>-9.4340370211998703E-2</v>
      </c>
      <c r="M10" s="260">
        <f t="shared" ca="1" si="7"/>
        <v>-0.24751215679497129</v>
      </c>
      <c r="N10" s="260">
        <f t="shared" ca="1" si="7"/>
        <v>-0.23677872382105203</v>
      </c>
      <c r="O10" s="260">
        <f t="shared" ca="1" si="7"/>
        <v>-0.17974857486788209</v>
      </c>
      <c r="P10" s="260">
        <f t="shared" ca="1" si="7"/>
        <v>-0.32111591165256193</v>
      </c>
      <c r="Q10" s="260">
        <f t="shared" ca="1" si="7"/>
        <v>-0.24235141231218948</v>
      </c>
      <c r="R10" s="217">
        <f t="shared" ca="1" si="7"/>
        <v>-0.24550913241814487</v>
      </c>
      <c r="S10" s="216">
        <f t="shared" ca="1" si="7"/>
        <v>-0.14255973465267491</v>
      </c>
      <c r="T10" s="261"/>
    </row>
    <row r="11" spans="2:25" ht="15.75" x14ac:dyDescent="0.25">
      <c r="B11" t="str">
        <f t="shared" si="3"/>
        <v>PC Annual Direct</v>
      </c>
      <c r="D11" s="145" t="s">
        <v>12</v>
      </c>
      <c r="E11" s="146">
        <f>IFERROR(E8/E5,0)</f>
        <v>1077.4772884829958</v>
      </c>
      <c r="F11" s="146">
        <f t="shared" ref="F11:Q12" si="8">IFERROR(F8/F5,0)</f>
        <v>1041.5796191230449</v>
      </c>
      <c r="G11" s="146">
        <f t="shared" si="8"/>
        <v>1026.7900188884666</v>
      </c>
      <c r="H11" s="146">
        <f t="shared" si="8"/>
        <v>1078.9894620143482</v>
      </c>
      <c r="I11" s="146">
        <f t="shared" si="8"/>
        <v>1036.059176181536</v>
      </c>
      <c r="J11" s="146">
        <f t="shared" si="8"/>
        <v>1087.2899192849718</v>
      </c>
      <c r="K11" s="146">
        <f t="shared" si="8"/>
        <v>1070.3158186680439</v>
      </c>
      <c r="L11" s="146">
        <f t="shared" si="8"/>
        <v>1101.0145187331423</v>
      </c>
      <c r="M11" s="146">
        <f t="shared" si="8"/>
        <v>1076.5291689082424</v>
      </c>
      <c r="N11" s="146">
        <f t="shared" si="8"/>
        <v>1109.8581150308503</v>
      </c>
      <c r="O11" s="146">
        <f t="shared" si="8"/>
        <v>1044.9360677509176</v>
      </c>
      <c r="P11" s="146">
        <f t="shared" si="8"/>
        <v>1202.2438568937348</v>
      </c>
      <c r="Q11" s="146">
        <f t="shared" si="8"/>
        <v>1116.0005693268763</v>
      </c>
      <c r="R11" s="147">
        <f t="shared" ref="R11:T12" si="9">IFERROR(R8/R5,0)</f>
        <v>1112.3814918207293</v>
      </c>
      <c r="S11" s="146">
        <f t="shared" si="9"/>
        <v>1078.0307432236946</v>
      </c>
      <c r="T11" s="148">
        <f t="shared" si="9"/>
        <v>1146.1473906657104</v>
      </c>
    </row>
    <row r="12" spans="2:25" ht="15.75" hidden="1" x14ac:dyDescent="0.25">
      <c r="B12" t="str">
        <f t="shared" si="3"/>
        <v>PC Annual Direct</v>
      </c>
      <c r="D12" s="149" t="s">
        <v>13</v>
      </c>
      <c r="E12" s="7">
        <f ca="1">IFERROR(E9/E6,0)</f>
        <v>1945.9426679222431</v>
      </c>
      <c r="F12" s="7">
        <f t="shared" ca="1" si="8"/>
        <v>1945.9426679222431</v>
      </c>
      <c r="G12" s="7">
        <f t="shared" ca="1" si="8"/>
        <v>1929.1536220382927</v>
      </c>
      <c r="H12" s="7">
        <f t="shared" ca="1" si="8"/>
        <v>1926.4388896296871</v>
      </c>
      <c r="I12" s="7">
        <f t="shared" ca="1" si="8"/>
        <v>1926.4388896296871</v>
      </c>
      <c r="J12" s="7">
        <f t="shared" ca="1" si="8"/>
        <v>1926.4388896296871</v>
      </c>
      <c r="K12" s="7">
        <f t="shared" ca="1" si="8"/>
        <v>1984.6477254940844</v>
      </c>
      <c r="L12" s="7">
        <f t="shared" ca="1" si="8"/>
        <v>2029.393100517208</v>
      </c>
      <c r="M12" s="7">
        <f t="shared" ca="1" si="8"/>
        <v>2029.393100517208</v>
      </c>
      <c r="N12" s="7">
        <f t="shared" ca="1" si="8"/>
        <v>2029.393100517208</v>
      </c>
      <c r="O12" s="7">
        <f t="shared" ca="1" si="8"/>
        <v>2038.6701388704375</v>
      </c>
      <c r="P12" s="7">
        <f t="shared" ca="1" si="8"/>
        <v>2094.3111136614493</v>
      </c>
      <c r="Q12" s="7">
        <f t="shared" ca="1" si="8"/>
        <v>2094.3111136614493</v>
      </c>
      <c r="R12" s="150">
        <f t="shared" ca="1" si="9"/>
        <v>2064.1767744741387</v>
      </c>
      <c r="S12" s="7">
        <f t="shared" ca="1" si="9"/>
        <v>1995.6851973026523</v>
      </c>
      <c r="T12" s="151">
        <f t="shared" si="9"/>
        <v>0</v>
      </c>
      <c r="U12" s="1"/>
    </row>
    <row r="13" spans="2:25" ht="15.75" hidden="1" x14ac:dyDescent="0.25">
      <c r="B13" t="str">
        <f t="shared" si="3"/>
        <v>PC Annual Direct</v>
      </c>
      <c r="D13" s="152" t="s">
        <v>0</v>
      </c>
      <c r="E13" s="216">
        <f ca="1">(E11/E12)-1</f>
        <v>-0.44629546068103887</v>
      </c>
      <c r="F13" s="216">
        <f t="shared" ref="F13" ca="1" si="10">(F11/F12)-1</f>
        <v>-0.4647429051775821</v>
      </c>
      <c r="G13" s="216">
        <f t="shared" ref="G13" ca="1" si="11">(G11/G12)-1</f>
        <v>-0.46775103487943726</v>
      </c>
      <c r="H13" s="216">
        <f t="shared" ref="H13" ca="1" si="12">(H11/H12)-1</f>
        <v>-0.43990465110379973</v>
      </c>
      <c r="I13" s="216">
        <f t="shared" ref="I13" ca="1" si="13">(I11/I12)-1</f>
        <v>-0.46218944096342751</v>
      </c>
      <c r="J13" s="216">
        <f t="shared" ref="J13" ca="1" si="14">(J11/J12)-1</f>
        <v>-0.43559594589892348</v>
      </c>
      <c r="K13" s="216">
        <f t="shared" ref="K13" ca="1" si="15">(K11/K12)-1</f>
        <v>-0.46070236802272535</v>
      </c>
      <c r="L13" s="216">
        <f t="shared" ref="L13" ca="1" si="16">(L11/L12)-1</f>
        <v>-0.45746611711031271</v>
      </c>
      <c r="M13" s="216">
        <f t="shared" ref="M13" ca="1" si="17">(M11/M12)-1</f>
        <v>-0.46953147291479425</v>
      </c>
      <c r="N13" s="216">
        <f t="shared" ref="N13" ca="1" si="18">(N11/N12)-1</f>
        <v>-0.45310836291500467</v>
      </c>
      <c r="O13" s="216">
        <f t="shared" ref="O13" ca="1" si="19">(O11/O12)-1</f>
        <v>-0.48744230475172234</v>
      </c>
      <c r="P13" s="216">
        <f t="shared" ref="P13" ca="1" si="20">(P11/P12)-1</f>
        <v>-0.42594782167207634</v>
      </c>
      <c r="Q13" s="216">
        <f t="shared" ref="Q13" ca="1" si="21">(Q11/Q12)-1</f>
        <v>-0.46712760962444067</v>
      </c>
      <c r="R13" s="217">
        <f t="shared" ref="R13" ca="1" si="22">(R11/R12)-1</f>
        <v>-0.46110163355359179</v>
      </c>
      <c r="S13" s="216">
        <f t="shared" ref="S13" ca="1" si="23">(S11/S12)-1</f>
        <v>-0.45981924169165067</v>
      </c>
      <c r="T13" s="156"/>
    </row>
    <row r="14" spans="2:25" ht="15.75" x14ac:dyDescent="0.25">
      <c r="B14" t="str">
        <f t="shared" si="3"/>
        <v>PC Annual Direct</v>
      </c>
      <c r="D14" s="145" t="s">
        <v>7</v>
      </c>
      <c r="E14" s="146">
        <v>991934.6874998298</v>
      </c>
      <c r="F14" s="146">
        <v>1065277.5446430601</v>
      </c>
      <c r="G14" s="146">
        <v>1048194.4821436596</v>
      </c>
      <c r="H14" s="146">
        <v>978032.41071503004</v>
      </c>
      <c r="I14" s="146">
        <v>873078.30357217067</v>
      </c>
      <c r="J14" s="146">
        <v>957480.20535721036</v>
      </c>
      <c r="K14" s="146">
        <v>1097177.6517858605</v>
      </c>
      <c r="L14" s="146">
        <v>995829.82142917975</v>
      </c>
      <c r="M14" s="146">
        <v>830551.56250021013</v>
      </c>
      <c r="N14" s="146">
        <v>841264.58035674959</v>
      </c>
      <c r="O14" s="146">
        <v>905529.16964283015</v>
      </c>
      <c r="P14" s="146">
        <v>771143.80357090977</v>
      </c>
      <c r="Q14" s="146">
        <v>861429.38392842992</v>
      </c>
      <c r="R14" s="147">
        <f t="shared" ref="R14:R15" si="24">AVERAGE(N14:Q14)</f>
        <v>844841.7343747298</v>
      </c>
      <c r="S14" s="146">
        <f>AVERAGE(F14:Q14)</f>
        <v>935415.74330377497</v>
      </c>
      <c r="T14" s="148">
        <v>1531055.6751375133</v>
      </c>
    </row>
    <row r="15" spans="2:25" ht="15.75" hidden="1" x14ac:dyDescent="0.25">
      <c r="B15" t="str">
        <f>$D$2&amp;"_GWP"</f>
        <v>PC Annual Direct_GWP</v>
      </c>
      <c r="D15" s="149" t="s">
        <v>23</v>
      </c>
      <c r="E15" s="7">
        <f ca="1">INDEX('Plan Figures'!$B$29:$AP$42,MATCH('Headline - Sales, NWP, GWP'!E$4,'Plan Figures'!$B$29:$B$42,0),MATCH('Headline - Sales, NWP, GWP'!$B15,'Plan Figures'!$B$1:$AP$1,0))</f>
        <v>1044611.744947131</v>
      </c>
      <c r="F15" s="7">
        <f ca="1">INDEX('Plan Figures'!$B$29:$AP$42,MATCH('Headline - Sales, NWP, GWP'!F$4,'Plan Figures'!$B$29:$B$42,0),MATCH('Headline - Sales, NWP, GWP'!$B15,'Plan Figures'!$B$1:$AP$1,0))</f>
        <v>1044611.744947131</v>
      </c>
      <c r="G15" s="7">
        <f ca="1">INDEX('Plan Figures'!$B$29:$AP$42,MATCH('Headline - Sales, NWP, GWP'!G$4,'Plan Figures'!$B$29:$B$42,0),MATCH('Headline - Sales, NWP, GWP'!$B15,'Plan Figures'!$B$1:$AP$1,0))</f>
        <v>1062237.4512433698</v>
      </c>
      <c r="H15" s="7">
        <f ca="1">INDEX('Plan Figures'!$B$29:$AP$42,MATCH('Headline - Sales, NWP, GWP'!H$4,'Plan Figures'!$B$29:$B$42,0),MATCH('Headline - Sales, NWP, GWP'!$B15,'Plan Figures'!$B$1:$AP$1,0))</f>
        <v>1065175.0689594098</v>
      </c>
      <c r="I15" s="7">
        <f ca="1">INDEX('Plan Figures'!$B$29:$AP$42,MATCH('Headline - Sales, NWP, GWP'!I$4,'Plan Figures'!$B$29:$B$42,0),MATCH('Headline - Sales, NWP, GWP'!$B15,'Plan Figures'!$B$1:$AP$1,0))</f>
        <v>1065175.0689594098</v>
      </c>
      <c r="J15" s="7">
        <f ca="1">INDEX('Plan Figures'!$B$29:$AP$42,MATCH('Headline - Sales, NWP, GWP'!J$4,'Plan Figures'!$B$29:$B$42,0),MATCH('Headline - Sales, NWP, GWP'!$B15,'Plan Figures'!$B$1:$AP$1,0))</f>
        <v>1065175.0689594098</v>
      </c>
      <c r="K15" s="7">
        <f ca="1">INDEX('Plan Figures'!$B$29:$AP$42,MATCH('Headline - Sales, NWP, GWP'!K$4,'Plan Figures'!$B$29:$B$42,0),MATCH('Headline - Sales, NWP, GWP'!$B15,'Plan Figures'!$B$1:$AP$1,0))</f>
        <v>1081476.5665220735</v>
      </c>
      <c r="L15" s="7">
        <f ca="1">INDEX('Plan Figures'!$B$29:$AP$42,MATCH('Headline - Sales, NWP, GWP'!L$4,'Plan Figures'!$B$29:$B$42,0),MATCH('Headline - Sales, NWP, GWP'!$B15,'Plan Figures'!$B$1:$AP$1,0))</f>
        <v>1093702.6896940714</v>
      </c>
      <c r="M15" s="7">
        <f ca="1">INDEX('Plan Figures'!$B$29:$AP$42,MATCH('Headline - Sales, NWP, GWP'!M$4,'Plan Figures'!$B$29:$B$42,0),MATCH('Headline - Sales, NWP, GWP'!$B15,'Plan Figures'!$B$1:$AP$1,0))</f>
        <v>1093702.6896940714</v>
      </c>
      <c r="N15" s="7">
        <f ca="1">INDEX('Plan Figures'!$B$29:$AP$42,MATCH('Headline - Sales, NWP, GWP'!N$4,'Plan Figures'!$B$29:$B$42,0),MATCH('Headline - Sales, NWP, GWP'!$B15,'Plan Figures'!$B$1:$AP$1,0))</f>
        <v>1093702.6896940714</v>
      </c>
      <c r="O15" s="7">
        <f ca="1">INDEX('Plan Figures'!$B$29:$AP$42,MATCH('Headline - Sales, NWP, GWP'!O$4,'Plan Figures'!$B$29:$B$42,0),MATCH('Headline - Sales, NWP, GWP'!$B15,'Plan Figures'!$B$1:$AP$1,0))</f>
        <v>1098692.8367540506</v>
      </c>
      <c r="P15" s="7">
        <f ca="1">INDEX('Plan Figures'!$B$29:$AP$42,MATCH('Headline - Sales, NWP, GWP'!P$4,'Plan Figures'!$B$29:$B$42,0),MATCH('Headline - Sales, NWP, GWP'!$B15,'Plan Figures'!$B$1:$AP$1,0))</f>
        <v>1128633.719113925</v>
      </c>
      <c r="Q15" s="7">
        <f ca="1">INDEX('Plan Figures'!$B$29:$AP$42,MATCH('Headline - Sales, NWP, GWP'!Q$4,'Plan Figures'!$B$29:$B$42,0),MATCH('Headline - Sales, NWP, GWP'!$B15,'Plan Figures'!$B$1:$AP$1,0))</f>
        <v>1128633.719113925</v>
      </c>
      <c r="R15" s="150">
        <f t="shared" ca="1" si="24"/>
        <v>1112415.7411689931</v>
      </c>
      <c r="S15" s="7">
        <f t="shared" ref="S15" ca="1" si="25">AVERAGE(F15:Q15)</f>
        <v>1085076.6094712431</v>
      </c>
      <c r="T15" s="151"/>
      <c r="U15" s="1"/>
    </row>
    <row r="16" spans="2:25" ht="15.75" hidden="1" x14ac:dyDescent="0.25">
      <c r="B16" t="str">
        <f t="shared" si="3"/>
        <v>PC Annual Direct</v>
      </c>
      <c r="D16" s="152" t="s">
        <v>0</v>
      </c>
      <c r="E16" s="216">
        <f ca="1">(E14/E15)-1</f>
        <v>-5.0427403006049198E-2</v>
      </c>
      <c r="F16" s="216">
        <f t="shared" ref="F16" ca="1" si="26">(F14/F15)-1</f>
        <v>1.9783235059237292E-2</v>
      </c>
      <c r="G16" s="216">
        <f t="shared" ref="G16" ca="1" si="27">(G14/G15)-1</f>
        <v>-1.3220178862336951E-2</v>
      </c>
      <c r="H16" s="216">
        <f t="shared" ref="H16" ca="1" si="28">(H14/H15)-1</f>
        <v>-8.1810643887404444E-2</v>
      </c>
      <c r="I16" s="216">
        <f t="shared" ref="I16" ca="1" si="29">(I14/I15)-1</f>
        <v>-0.1803429041715201</v>
      </c>
      <c r="J16" s="216">
        <f t="shared" ref="J16" ca="1" si="30">(J14/J15)-1</f>
        <v>-0.10110531755818197</v>
      </c>
      <c r="K16" s="216">
        <f t="shared" ref="K16" ca="1" si="31">(K14/K15)-1</f>
        <v>1.4518192765174964E-2</v>
      </c>
      <c r="L16" s="216">
        <f t="shared" ref="L16" ca="1" si="32">(L14/L15)-1</f>
        <v>-8.9487636070702647E-2</v>
      </c>
      <c r="M16" s="216">
        <f t="shared" ref="M16" ca="1" si="33">(M14/M15)-1</f>
        <v>-0.24060572372503675</v>
      </c>
      <c r="N16" s="216">
        <f t="shared" ref="N16" ca="1" si="34">(N14/N15)-1</f>
        <v>-0.23081054084993924</v>
      </c>
      <c r="O16" s="216">
        <f t="shared" ref="O16" ca="1" si="35">(O14/O15)-1</f>
        <v>-0.17581225675585377</v>
      </c>
      <c r="P16" s="216">
        <f t="shared" ref="P16" ca="1" si="36">(P14/P15)-1</f>
        <v>-0.31674573379189463</v>
      </c>
      <c r="Q16" s="216">
        <f t="shared" ref="Q16" ca="1" si="37">(Q14/Q15)-1</f>
        <v>-0.23675026774432506</v>
      </c>
      <c r="R16" s="217">
        <f t="shared" ref="R16" ca="1" si="38">(R14/R15)-1</f>
        <v>-0.24053417880717909</v>
      </c>
      <c r="S16" s="216">
        <f t="shared" ref="S16" ca="1" si="39">(S14/S15)-1</f>
        <v>-0.13792654349115285</v>
      </c>
      <c r="T16" s="156"/>
    </row>
    <row r="17" spans="2:20" x14ac:dyDescent="0.25">
      <c r="B17" t="str">
        <f t="shared" si="3"/>
        <v>PC Annual Direct</v>
      </c>
      <c r="C17" s="162"/>
      <c r="D17" s="190" t="s">
        <v>17</v>
      </c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69"/>
      <c r="R17" s="144"/>
      <c r="S17" s="144"/>
      <c r="T17" s="180"/>
    </row>
    <row r="18" spans="2:20" ht="15.75" x14ac:dyDescent="0.25">
      <c r="B18" t="str">
        <f t="shared" si="3"/>
        <v>PC Annual Direct</v>
      </c>
      <c r="C18" s="162"/>
      <c r="D18" s="145" t="s">
        <v>14</v>
      </c>
      <c r="E18" s="157">
        <v>3.9146478582922431E-2</v>
      </c>
      <c r="F18" s="157">
        <v>3.6625459905834344E-2</v>
      </c>
      <c r="G18" s="157">
        <v>3.7757535146722664E-2</v>
      </c>
      <c r="H18" s="157">
        <v>3.7323149621639615E-2</v>
      </c>
      <c r="I18" s="157">
        <v>4.0244213899361399E-2</v>
      </c>
      <c r="J18" s="157">
        <v>3.8538791500377367E-2</v>
      </c>
      <c r="K18" s="157">
        <v>3.9802296309115144E-2</v>
      </c>
      <c r="L18" s="157">
        <v>3.8536232972943917E-2</v>
      </c>
      <c r="M18" s="157">
        <v>4.2175527181638618E-2</v>
      </c>
      <c r="N18" s="157">
        <v>4.0884509823775624E-2</v>
      </c>
      <c r="O18" s="157">
        <v>3.7940191384018086E-2</v>
      </c>
      <c r="P18" s="157">
        <v>3.9153112376923413E-2</v>
      </c>
      <c r="Q18" s="165">
        <v>4.0064468015462387E-2</v>
      </c>
      <c r="R18" s="157">
        <f>AVERAGE(N18:Q18)</f>
        <v>3.9510570400044881E-2</v>
      </c>
      <c r="S18" s="157">
        <f>AVERAGE(F18:Q18)</f>
        <v>3.9087124011484384E-2</v>
      </c>
      <c r="T18" s="165">
        <v>6.3336009807399091E-2</v>
      </c>
    </row>
    <row r="19" spans="2:20" ht="15.75" hidden="1" x14ac:dyDescent="0.25">
      <c r="C19" s="162"/>
      <c r="D19" s="149" t="s">
        <v>15</v>
      </c>
      <c r="E19" s="160" t="e">
        <f>'MICL Direct'!D6</f>
        <v>#DIV/0!</v>
      </c>
      <c r="F19" s="160" t="e">
        <f>'MICL Direct'!E6</f>
        <v>#DIV/0!</v>
      </c>
      <c r="G19" s="160" t="e">
        <f>'MICL Direct'!F6</f>
        <v>#DIV/0!</v>
      </c>
      <c r="H19" s="160" t="e">
        <f>'MICL Direct'!G6</f>
        <v>#DIV/0!</v>
      </c>
      <c r="I19" s="160" t="e">
        <f>'MICL Direct'!H6</f>
        <v>#DIV/0!</v>
      </c>
      <c r="J19" s="160" t="e">
        <f>'MICL Direct'!I6</f>
        <v>#DIV/0!</v>
      </c>
      <c r="K19" s="160" t="e">
        <f>'MICL Direct'!J6</f>
        <v>#DIV/0!</v>
      </c>
      <c r="L19" s="160" t="e">
        <f>'MICL Direct'!K6</f>
        <v>#DIV/0!</v>
      </c>
      <c r="M19" s="160" t="e">
        <f>'MICL Direct'!L6</f>
        <v>#DIV/0!</v>
      </c>
      <c r="N19" s="160" t="e">
        <f>'MICL Direct'!M6</f>
        <v>#DIV/0!</v>
      </c>
      <c r="O19" s="160" t="e">
        <f>'MICL Direct'!N6</f>
        <v>#DIV/0!</v>
      </c>
      <c r="P19" s="160" t="e">
        <f>'MICL Direct'!O6</f>
        <v>#DIV/0!</v>
      </c>
      <c r="Q19" s="170" t="e">
        <f>'MICL Direct'!P6</f>
        <v>#DIV/0!</v>
      </c>
      <c r="R19" s="3"/>
      <c r="S19" s="3"/>
      <c r="T19" s="166"/>
    </row>
    <row r="20" spans="2:20" ht="16.5" thickBot="1" x14ac:dyDescent="0.3">
      <c r="C20" s="162"/>
      <c r="D20" s="223" t="s">
        <v>297</v>
      </c>
      <c r="E20" s="224">
        <v>0.7004458011177499</v>
      </c>
      <c r="F20" s="224">
        <v>0.71399577994896413</v>
      </c>
      <c r="G20" s="224">
        <v>0.69504370600452747</v>
      </c>
      <c r="H20" s="224">
        <v>0.69222910377467428</v>
      </c>
      <c r="I20" s="224">
        <v>0.70831306799965033</v>
      </c>
      <c r="J20" s="224">
        <v>0.72075940559080864</v>
      </c>
      <c r="K20" s="224">
        <v>0.71465294918183531</v>
      </c>
      <c r="L20" s="224">
        <v>0.70124086186201728</v>
      </c>
      <c r="M20" s="224">
        <v>0.70065395115470186</v>
      </c>
      <c r="N20" s="224">
        <v>0.7265805429712936</v>
      </c>
      <c r="O20" s="224">
        <v>0.72876981165749033</v>
      </c>
      <c r="P20" s="224">
        <v>0.69850058121545755</v>
      </c>
      <c r="Q20" s="225">
        <v>0.75713245507122418</v>
      </c>
      <c r="R20" s="224">
        <v>0.72797068297714584</v>
      </c>
      <c r="S20" s="224">
        <v>0.71237949192083883</v>
      </c>
      <c r="T20" s="225">
        <v>1.0156317280654756</v>
      </c>
    </row>
    <row r="21" spans="2:20" ht="15.75" hidden="1" x14ac:dyDescent="0.25">
      <c r="B21" t="str">
        <f t="shared" si="3"/>
        <v>PC Annual Direct</v>
      </c>
      <c r="C21" s="162"/>
      <c r="D21" s="149" t="s">
        <v>298</v>
      </c>
      <c r="E21" s="161">
        <v>6614.47</v>
      </c>
      <c r="F21" s="161">
        <v>5384.4228571000003</v>
      </c>
      <c r="G21" s="161">
        <v>8221.1978571</v>
      </c>
      <c r="H21" s="161">
        <v>5372.2475000000004</v>
      </c>
      <c r="I21" s="161">
        <v>6541.75</v>
      </c>
      <c r="J21" s="161">
        <v>8050.9867856999999</v>
      </c>
      <c r="K21" s="161">
        <v>5939.0378571000001</v>
      </c>
      <c r="L21" s="161">
        <v>6470.4514286000003</v>
      </c>
      <c r="M21" s="161">
        <v>5309.0964285999999</v>
      </c>
      <c r="N21" s="161">
        <v>7910.8939286000004</v>
      </c>
      <c r="O21" s="161">
        <v>6751.9157143000002</v>
      </c>
      <c r="P21" s="161">
        <v>8561.4621428999999</v>
      </c>
      <c r="Q21" s="171">
        <v>6911.4875000000002</v>
      </c>
      <c r="R21" s="3"/>
      <c r="S21" s="3"/>
      <c r="T21" s="166"/>
    </row>
    <row r="22" spans="2:20" ht="15.75" hidden="1" x14ac:dyDescent="0.25">
      <c r="B22" t="str">
        <f t="shared" si="3"/>
        <v>PC Annual Direct</v>
      </c>
      <c r="C22" s="162"/>
      <c r="D22" s="174" t="s">
        <v>299</v>
      </c>
      <c r="E22" s="191">
        <v>349.99607142999997</v>
      </c>
      <c r="F22" s="159">
        <v>349.99642856999998</v>
      </c>
      <c r="G22" s="159">
        <v>349.99785714000001</v>
      </c>
      <c r="H22" s="159">
        <v>349.99571429000002</v>
      </c>
      <c r="I22" s="159">
        <v>349.99571429000002</v>
      </c>
      <c r="J22" s="159">
        <v>349.99571429000002</v>
      </c>
      <c r="K22" s="159">
        <v>349.99571429000002</v>
      </c>
      <c r="L22" s="159">
        <v>349.99642856999998</v>
      </c>
      <c r="M22" s="159">
        <v>349.99571429000002</v>
      </c>
      <c r="N22" s="159">
        <v>349.99607142999997</v>
      </c>
      <c r="O22" s="159">
        <v>349.99571429000002</v>
      </c>
      <c r="P22" s="159">
        <v>349.99892856999998</v>
      </c>
      <c r="Q22" s="172">
        <v>349.99642856999998</v>
      </c>
      <c r="R22" s="158"/>
      <c r="S22" s="158"/>
      <c r="T22" s="167"/>
    </row>
    <row r="23" spans="2:20" ht="15.75" hidden="1" x14ac:dyDescent="0.25">
      <c r="B23" t="str">
        <f t="shared" si="3"/>
        <v>PC Annual Direct</v>
      </c>
      <c r="C23" s="162"/>
      <c r="D23" s="149" t="s">
        <v>300</v>
      </c>
      <c r="E23" s="3">
        <v>1.0174436611586624E-2</v>
      </c>
      <c r="F23" s="3">
        <v>7.1044845840464868E-3</v>
      </c>
      <c r="G23" s="3">
        <v>4.0720700618059056E-3</v>
      </c>
      <c r="H23" s="3">
        <v>6.8759811615065414E-3</v>
      </c>
      <c r="I23" s="3">
        <v>6.1821655531424415E-3</v>
      </c>
      <c r="J23" s="3">
        <v>5.9054608522950804E-3</v>
      </c>
      <c r="K23" s="3">
        <v>1.1175501296774819E-2</v>
      </c>
      <c r="L23" s="3">
        <v>9.1995160799972827E-3</v>
      </c>
      <c r="M23" s="3">
        <v>1.4885586747525974E-2</v>
      </c>
      <c r="N23" s="3">
        <v>8.2530638083926251E-3</v>
      </c>
      <c r="O23" s="3">
        <v>4.797833745070354E-3</v>
      </c>
      <c r="P23" s="3">
        <v>1.6225683700966085E-3</v>
      </c>
      <c r="Q23" s="166">
        <v>5.3983701357722983E-3</v>
      </c>
      <c r="R23" s="3"/>
      <c r="S23" s="3"/>
      <c r="T23" s="166"/>
    </row>
    <row r="24" spans="2:20" ht="15.75" hidden="1" x14ac:dyDescent="0.25">
      <c r="B24" t="str">
        <f t="shared" si="3"/>
        <v>PC Annual Direct</v>
      </c>
      <c r="C24" s="162"/>
      <c r="D24" s="174" t="s">
        <v>301</v>
      </c>
      <c r="E24" s="192">
        <v>0.168096904811596</v>
      </c>
      <c r="F24" s="158">
        <v>0.16268283170901901</v>
      </c>
      <c r="G24" s="158">
        <v>0.17227507217502999</v>
      </c>
      <c r="H24" s="158">
        <v>0.167574016526121</v>
      </c>
      <c r="I24" s="158">
        <v>0.171587219581357</v>
      </c>
      <c r="J24" s="158">
        <v>0.14732466463916999</v>
      </c>
      <c r="K24" s="158">
        <v>0.17867078995955801</v>
      </c>
      <c r="L24" s="158">
        <v>0.170711021420801</v>
      </c>
      <c r="M24" s="158">
        <v>0.16052078271716499</v>
      </c>
      <c r="N24" s="158">
        <v>0.15154242119560901</v>
      </c>
      <c r="O24" s="158">
        <v>0.168677085938395</v>
      </c>
      <c r="P24" s="158">
        <v>0.15245366318199099</v>
      </c>
      <c r="Q24" s="167">
        <v>0.164289643408222</v>
      </c>
      <c r="R24" s="158"/>
      <c r="S24" s="158"/>
      <c r="T24" s="167"/>
    </row>
    <row r="25" spans="2:20" ht="16.5" hidden="1" thickBot="1" x14ac:dyDescent="0.3">
      <c r="B25" t="str">
        <f t="shared" si="3"/>
        <v>PC Annual Direct</v>
      </c>
      <c r="C25" s="162"/>
      <c r="D25" s="175" t="s">
        <v>302</v>
      </c>
      <c r="E25" s="163">
        <v>9.0693546505704603E-5</v>
      </c>
      <c r="F25" s="163">
        <v>9.0852455612688802E-5</v>
      </c>
      <c r="G25" s="163">
        <v>8.9242103468611903E-5</v>
      </c>
      <c r="H25" s="163">
        <v>8.9834431933111207E-5</v>
      </c>
      <c r="I25" s="163">
        <v>8.8435272091569303E-5</v>
      </c>
      <c r="J25" s="163">
        <v>8.8254089829264997E-5</v>
      </c>
      <c r="K25" s="163">
        <v>9.3107702334504995E-5</v>
      </c>
      <c r="L25" s="163">
        <v>8.9942645502771895E-5</v>
      </c>
      <c r="M25" s="163">
        <v>9.2755825258583599E-5</v>
      </c>
      <c r="N25" s="163">
        <v>9.0845454846721893E-5</v>
      </c>
      <c r="O25" s="163">
        <v>9.1597709402479994E-5</v>
      </c>
      <c r="P25" s="163">
        <v>9.4275062646254098E-5</v>
      </c>
      <c r="Q25" s="173">
        <v>9.25195722953909E-5</v>
      </c>
      <c r="R25" s="164"/>
      <c r="S25" s="164"/>
      <c r="T25" s="168"/>
    </row>
    <row r="26" spans="2:20" x14ac:dyDescent="0.25"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</row>
    <row r="27" spans="2:20" ht="15.75" thickBot="1" x14ac:dyDescent="0.3"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</row>
    <row r="28" spans="2:20" ht="18.75" x14ac:dyDescent="0.25">
      <c r="D28" s="205" t="s">
        <v>283</v>
      </c>
      <c r="Q28" s="162"/>
      <c r="T28" s="162"/>
    </row>
    <row r="29" spans="2:20" ht="15.75" thickBot="1" x14ac:dyDescent="0.3">
      <c r="D29" s="188"/>
      <c r="E29" s="266" t="s">
        <v>337</v>
      </c>
      <c r="F29" s="266"/>
      <c r="G29" s="266"/>
      <c r="H29" s="266"/>
      <c r="I29" s="266"/>
      <c r="J29" s="266"/>
      <c r="K29" s="266"/>
      <c r="L29" s="266"/>
      <c r="M29" s="266"/>
      <c r="N29" s="266"/>
      <c r="O29" s="266"/>
      <c r="P29" s="266"/>
      <c r="Q29" s="267"/>
      <c r="R29" s="263" t="s">
        <v>8</v>
      </c>
      <c r="S29" s="264"/>
      <c r="T29" s="265"/>
    </row>
    <row r="30" spans="2:20" x14ac:dyDescent="0.25">
      <c r="D30" s="189" t="s">
        <v>16</v>
      </c>
      <c r="E30" s="139">
        <f>E$4</f>
        <v>45800</v>
      </c>
      <c r="F30" s="139">
        <f t="shared" ref="F30:Q30" si="40">F$4</f>
        <v>45807</v>
      </c>
      <c r="G30" s="139">
        <f t="shared" si="40"/>
        <v>45814</v>
      </c>
      <c r="H30" s="139">
        <f t="shared" si="40"/>
        <v>45821</v>
      </c>
      <c r="I30" s="139">
        <f t="shared" si="40"/>
        <v>45828</v>
      </c>
      <c r="J30" s="139">
        <f t="shared" si="40"/>
        <v>45835</v>
      </c>
      <c r="K30" s="139">
        <f t="shared" si="40"/>
        <v>45842</v>
      </c>
      <c r="L30" s="139">
        <f t="shared" si="40"/>
        <v>45849</v>
      </c>
      <c r="M30" s="139">
        <f t="shared" si="40"/>
        <v>45856</v>
      </c>
      <c r="N30" s="139">
        <f t="shared" si="40"/>
        <v>45863</v>
      </c>
      <c r="O30" s="139">
        <f t="shared" si="40"/>
        <v>45870</v>
      </c>
      <c r="P30" s="139">
        <f t="shared" si="40"/>
        <v>45877</v>
      </c>
      <c r="Q30" s="140">
        <f t="shared" si="40"/>
        <v>45884</v>
      </c>
      <c r="R30" s="141" t="s">
        <v>9</v>
      </c>
      <c r="S30" s="142" t="s">
        <v>10</v>
      </c>
      <c r="T30" s="177" t="s">
        <v>11</v>
      </c>
    </row>
    <row r="31" spans="2:20" ht="15.75" x14ac:dyDescent="0.25">
      <c r="D31" s="145" t="s">
        <v>3</v>
      </c>
      <c r="E31" s="146">
        <f>E48+E70</f>
        <v>887</v>
      </c>
      <c r="F31" s="146">
        <f t="shared" ref="F31:T31" si="41">F48+F70</f>
        <v>988</v>
      </c>
      <c r="G31" s="146">
        <f t="shared" si="41"/>
        <v>985</v>
      </c>
      <c r="H31" s="146">
        <f t="shared" si="41"/>
        <v>875</v>
      </c>
      <c r="I31" s="146">
        <f t="shared" si="41"/>
        <v>811</v>
      </c>
      <c r="J31" s="146">
        <f t="shared" si="41"/>
        <v>849</v>
      </c>
      <c r="K31" s="146">
        <f t="shared" si="41"/>
        <v>987</v>
      </c>
      <c r="L31" s="146">
        <f t="shared" si="41"/>
        <v>872</v>
      </c>
      <c r="M31" s="146">
        <f t="shared" si="41"/>
        <v>741</v>
      </c>
      <c r="N31" s="146">
        <f t="shared" si="41"/>
        <v>729</v>
      </c>
      <c r="O31" s="146">
        <f t="shared" si="41"/>
        <v>836</v>
      </c>
      <c r="P31" s="146">
        <f t="shared" si="41"/>
        <v>618</v>
      </c>
      <c r="Q31" s="146">
        <f t="shared" si="41"/>
        <v>743</v>
      </c>
      <c r="R31" s="147">
        <f t="shared" si="41"/>
        <v>731.5</v>
      </c>
      <c r="S31" s="146">
        <f t="shared" si="41"/>
        <v>836.16666666666663</v>
      </c>
      <c r="T31" s="148">
        <f t="shared" si="41"/>
        <v>908.67307692307691</v>
      </c>
    </row>
    <row r="32" spans="2:20" ht="15.75" hidden="1" x14ac:dyDescent="0.25">
      <c r="D32" s="149" t="s">
        <v>4</v>
      </c>
      <c r="E32" s="7">
        <f ca="1">E49+E71</f>
        <v>518.00875313715926</v>
      </c>
      <c r="F32" s="7">
        <f t="shared" ref="F32:S32" ca="1" si="42">F49+F71</f>
        <v>518.00875313715926</v>
      </c>
      <c r="G32" s="7">
        <f t="shared" ca="1" si="42"/>
        <v>531.65607687076795</v>
      </c>
      <c r="H32" s="7">
        <f t="shared" ca="1" si="42"/>
        <v>533.93063082636945</v>
      </c>
      <c r="I32" s="7">
        <f t="shared" ca="1" si="42"/>
        <v>533.93063082636945</v>
      </c>
      <c r="J32" s="7">
        <f t="shared" ca="1" si="42"/>
        <v>533.93063082636945</v>
      </c>
      <c r="K32" s="7">
        <f t="shared" ca="1" si="42"/>
        <v>526.50683438070644</v>
      </c>
      <c r="L32" s="7">
        <f t="shared" ca="1" si="42"/>
        <v>520.93898704645915</v>
      </c>
      <c r="M32" s="7">
        <f t="shared" ca="1" si="42"/>
        <v>520.93898704645915</v>
      </c>
      <c r="N32" s="7">
        <f t="shared" ca="1" si="42"/>
        <v>520.93898704645915</v>
      </c>
      <c r="O32" s="7">
        <f t="shared" ca="1" si="42"/>
        <v>520.9674160678278</v>
      </c>
      <c r="P32" s="7">
        <f t="shared" ca="1" si="42"/>
        <v>521.13799019603937</v>
      </c>
      <c r="Q32" s="7">
        <f t="shared" ca="1" si="42"/>
        <v>521.13799019603937</v>
      </c>
      <c r="R32" s="150">
        <f t="shared" ca="1" si="42"/>
        <v>521.04559587659151</v>
      </c>
      <c r="S32" s="7">
        <f t="shared" ca="1" si="42"/>
        <v>525.33532620558549</v>
      </c>
      <c r="T32" s="151"/>
    </row>
    <row r="33" spans="2:20" ht="15.75" hidden="1" x14ac:dyDescent="0.25">
      <c r="D33" s="152" t="s">
        <v>0</v>
      </c>
      <c r="E33" s="216">
        <f ca="1">(E31/E32)-1</f>
        <v>0.71232627755450029</v>
      </c>
      <c r="F33" s="216">
        <f t="shared" ref="F33:S33" ca="1" si="43">(F31/F32)-1</f>
        <v>0.90730367781718857</v>
      </c>
      <c r="G33" s="216">
        <f t="shared" ca="1" si="43"/>
        <v>0.85270147911697514</v>
      </c>
      <c r="H33" s="216">
        <f t="shared" ca="1" si="43"/>
        <v>0.63878966570199247</v>
      </c>
      <c r="I33" s="216">
        <f t="shared" ca="1" si="43"/>
        <v>0.51892390729636118</v>
      </c>
      <c r="J33" s="216">
        <f t="shared" ca="1" si="43"/>
        <v>0.59009420134970481</v>
      </c>
      <c r="K33" s="216">
        <f t="shared" ca="1" si="43"/>
        <v>0.87461954061990443</v>
      </c>
      <c r="L33" s="216">
        <f t="shared" ca="1" si="43"/>
        <v>0.67390044070982924</v>
      </c>
      <c r="M33" s="216">
        <f t="shared" ca="1" si="43"/>
        <v>0.42243145248392611</v>
      </c>
      <c r="N33" s="216">
        <f t="shared" ca="1" si="43"/>
        <v>0.39939612531819435</v>
      </c>
      <c r="O33" s="216">
        <f t="shared" ca="1" si="43"/>
        <v>0.60470688610428613</v>
      </c>
      <c r="P33" s="216">
        <f t="shared" ca="1" si="43"/>
        <v>0.18586633794923202</v>
      </c>
      <c r="Q33" s="216">
        <f t="shared" ca="1" si="43"/>
        <v>0.42572603413637444</v>
      </c>
      <c r="R33" s="217">
        <f t="shared" ca="1" si="43"/>
        <v>0.40390784566434412</v>
      </c>
      <c r="S33" s="216">
        <f t="shared" ca="1" si="43"/>
        <v>0.59168177915269293</v>
      </c>
      <c r="T33" s="156">
        <f t="shared" ref="T33" si="44">T31-T32</f>
        <v>908.67307692307691</v>
      </c>
    </row>
    <row r="34" spans="2:20" ht="15.75" x14ac:dyDescent="0.25">
      <c r="D34" s="145" t="s">
        <v>5</v>
      </c>
      <c r="E34" s="146">
        <f t="shared" ref="E34:T34" si="45">E51+E73</f>
        <v>953103.93749996019</v>
      </c>
      <c r="F34" s="146">
        <f t="shared" si="45"/>
        <v>1026261.2646431503</v>
      </c>
      <c r="G34" s="146">
        <f t="shared" si="45"/>
        <v>1008617.24214352</v>
      </c>
      <c r="H34" s="146">
        <f t="shared" si="45"/>
        <v>941529.16071509977</v>
      </c>
      <c r="I34" s="146">
        <f t="shared" si="45"/>
        <v>837941.95357232029</v>
      </c>
      <c r="J34" s="146">
        <f t="shared" si="45"/>
        <v>920580.07535721012</v>
      </c>
      <c r="K34" s="146">
        <f t="shared" si="45"/>
        <v>1053507.46178574</v>
      </c>
      <c r="L34" s="146">
        <f t="shared" si="45"/>
        <v>957454.29142917995</v>
      </c>
      <c r="M34" s="146">
        <f t="shared" si="45"/>
        <v>795522.61250022985</v>
      </c>
      <c r="N34" s="146">
        <f t="shared" si="45"/>
        <v>806869.89035676001</v>
      </c>
      <c r="O34" s="146">
        <f t="shared" si="45"/>
        <v>871173.21964277013</v>
      </c>
      <c r="P34" s="146">
        <f t="shared" si="45"/>
        <v>740951.12357093021</v>
      </c>
      <c r="Q34" s="146">
        <f t="shared" si="45"/>
        <v>826916.67392845009</v>
      </c>
      <c r="R34" s="147">
        <f t="shared" si="45"/>
        <v>811477.72687472752</v>
      </c>
      <c r="S34" s="146">
        <f t="shared" si="45"/>
        <v>898943.74747044698</v>
      </c>
      <c r="T34" s="148">
        <f t="shared" si="45"/>
        <v>971099.79203980754</v>
      </c>
    </row>
    <row r="35" spans="2:20" ht="15.75" x14ac:dyDescent="0.25">
      <c r="D35" s="229" t="s">
        <v>6</v>
      </c>
      <c r="E35" s="230">
        <f t="shared" ref="E35:S35" ca="1" si="46">E52+E74</f>
        <v>1008015.3350867983</v>
      </c>
      <c r="F35" s="230">
        <f t="shared" ca="1" si="46"/>
        <v>1008015.3350867983</v>
      </c>
      <c r="G35" s="230">
        <f t="shared" ca="1" si="46"/>
        <v>1025646.2463739109</v>
      </c>
      <c r="H35" s="230">
        <f t="shared" ca="1" si="46"/>
        <v>1028584.7315884295</v>
      </c>
      <c r="I35" s="230">
        <f t="shared" ca="1" si="46"/>
        <v>1028584.7315884295</v>
      </c>
      <c r="J35" s="230">
        <f t="shared" ca="1" si="46"/>
        <v>1028584.7315884295</v>
      </c>
      <c r="K35" s="230">
        <f t="shared" ca="1" si="46"/>
        <v>1044930.5913107597</v>
      </c>
      <c r="L35" s="230">
        <f t="shared" ca="1" si="46"/>
        <v>1057189.9861025074</v>
      </c>
      <c r="M35" s="230">
        <f t="shared" ca="1" si="46"/>
        <v>1057189.9861025074</v>
      </c>
      <c r="N35" s="230">
        <f t="shared" ca="1" si="46"/>
        <v>1057189.9861025074</v>
      </c>
      <c r="O35" s="230">
        <f t="shared" ca="1" si="46"/>
        <v>1062080.7144619715</v>
      </c>
      <c r="P35" s="230">
        <f t="shared" ca="1" si="46"/>
        <v>1091425.0846187568</v>
      </c>
      <c r="Q35" s="230">
        <f t="shared" ca="1" si="46"/>
        <v>1091425.0846187568</v>
      </c>
      <c r="R35" s="231">
        <f t="shared" ca="1" si="46"/>
        <v>1075530.2174504981</v>
      </c>
      <c r="S35" s="230">
        <f t="shared" ca="1" si="46"/>
        <v>1048403.9341286471</v>
      </c>
      <c r="T35" s="232"/>
    </row>
    <row r="36" spans="2:20" ht="15.75" x14ac:dyDescent="0.25">
      <c r="D36" s="152" t="s">
        <v>0</v>
      </c>
      <c r="E36" s="260">
        <f ca="1">IFERROR((E34/E35)-1,0)</f>
        <v>-5.4474764098811801E-2</v>
      </c>
      <c r="F36" s="260">
        <f t="shared" ref="F36:R36" ca="1" si="47">IFERROR((F34/F35)-1,0)</f>
        <v>1.8100845216586725E-2</v>
      </c>
      <c r="G36" s="260">
        <f t="shared" ca="1" si="47"/>
        <v>-1.6603194610808059E-2</v>
      </c>
      <c r="H36" s="260">
        <f t="shared" ca="1" si="47"/>
        <v>-8.4636265929099563E-2</v>
      </c>
      <c r="I36" s="260">
        <f t="shared" ca="1" si="47"/>
        <v>-0.18534474813922441</v>
      </c>
      <c r="J36" s="260">
        <f t="shared" ca="1" si="47"/>
        <v>-0.10500316883416039</v>
      </c>
      <c r="K36" s="260">
        <f t="shared" ca="1" si="47"/>
        <v>8.2080767338064131E-3</v>
      </c>
      <c r="L36" s="260">
        <f t="shared" ca="1" si="47"/>
        <v>-9.4340370211997926E-2</v>
      </c>
      <c r="M36" s="260">
        <f t="shared" ca="1" si="47"/>
        <v>-0.24751215679497152</v>
      </c>
      <c r="N36" s="260">
        <f t="shared" ca="1" si="47"/>
        <v>-0.23677872382105203</v>
      </c>
      <c r="O36" s="260">
        <f t="shared" ca="1" si="47"/>
        <v>-0.17974857486788209</v>
      </c>
      <c r="P36" s="260">
        <f t="shared" ca="1" si="47"/>
        <v>-0.32111591165256193</v>
      </c>
      <c r="Q36" s="260">
        <f t="shared" ca="1" si="47"/>
        <v>-0.2423514123121896</v>
      </c>
      <c r="R36" s="217">
        <f t="shared" ca="1" si="47"/>
        <v>-0.24550913241814498</v>
      </c>
      <c r="S36" s="216">
        <f ca="1">IFERROR((S34/S35)-1,0)</f>
        <v>-0.14255973465267469</v>
      </c>
      <c r="T36" s="261"/>
    </row>
    <row r="37" spans="2:20" ht="15.75" x14ac:dyDescent="0.25">
      <c r="D37" s="145" t="s">
        <v>12</v>
      </c>
      <c r="E37" s="146">
        <f>IFERROR(E34/E31,0)</f>
        <v>1074.5252959413306</v>
      </c>
      <c r="F37" s="146">
        <f t="shared" ref="F37:T37" si="48">IFERROR(F34/F31,0)</f>
        <v>1038.7259763594639</v>
      </c>
      <c r="G37" s="146">
        <f t="shared" si="48"/>
        <v>1023.9768955771777</v>
      </c>
      <c r="H37" s="146">
        <f t="shared" si="48"/>
        <v>1076.0333265315426</v>
      </c>
      <c r="I37" s="146">
        <f t="shared" si="48"/>
        <v>1033.220657919014</v>
      </c>
      <c r="J37" s="146">
        <f t="shared" si="48"/>
        <v>1084.3110428235691</v>
      </c>
      <c r="K37" s="146">
        <f t="shared" si="48"/>
        <v>1067.3834465914285</v>
      </c>
      <c r="L37" s="146">
        <f t="shared" si="48"/>
        <v>1097.9980406297934</v>
      </c>
      <c r="M37" s="146">
        <f t="shared" si="48"/>
        <v>1073.5797739544262</v>
      </c>
      <c r="N37" s="146">
        <f t="shared" si="48"/>
        <v>1106.8174078967902</v>
      </c>
      <c r="O37" s="146">
        <f t="shared" si="48"/>
        <v>1042.0732292377634</v>
      </c>
      <c r="P37" s="146">
        <f t="shared" si="48"/>
        <v>1198.9500381406638</v>
      </c>
      <c r="Q37" s="146">
        <f t="shared" si="48"/>
        <v>1112.943033551077</v>
      </c>
      <c r="R37" s="147">
        <f t="shared" si="48"/>
        <v>1109.3338713256699</v>
      </c>
      <c r="S37" s="146">
        <f t="shared" si="48"/>
        <v>1075.0772343676863</v>
      </c>
      <c r="T37" s="148">
        <f t="shared" si="48"/>
        <v>1068.7009626477745</v>
      </c>
    </row>
    <row r="38" spans="2:20" ht="15.75" hidden="1" x14ac:dyDescent="0.25">
      <c r="D38" s="149" t="s">
        <v>13</v>
      </c>
      <c r="E38" s="7">
        <f ca="1">IFERROR(E35/E32,0)</f>
        <v>1945.9426679222431</v>
      </c>
      <c r="F38" s="7">
        <f t="shared" ref="F38:T38" ca="1" si="49">IFERROR(F35/F32,0)</f>
        <v>1945.9426679222431</v>
      </c>
      <c r="G38" s="7">
        <f t="shared" ca="1" si="49"/>
        <v>1929.1536220382927</v>
      </c>
      <c r="H38" s="7">
        <f t="shared" ca="1" si="49"/>
        <v>1926.4388896296871</v>
      </c>
      <c r="I38" s="7">
        <f t="shared" ca="1" si="49"/>
        <v>1926.4388896296871</v>
      </c>
      <c r="J38" s="7">
        <f t="shared" ca="1" si="49"/>
        <v>1926.4388896296871</v>
      </c>
      <c r="K38" s="7">
        <f t="shared" ca="1" si="49"/>
        <v>1984.6477254940844</v>
      </c>
      <c r="L38" s="7">
        <f t="shared" ca="1" si="49"/>
        <v>2029.393100517208</v>
      </c>
      <c r="M38" s="7">
        <f t="shared" ca="1" si="49"/>
        <v>2029.393100517208</v>
      </c>
      <c r="N38" s="7">
        <f t="shared" ca="1" si="49"/>
        <v>2029.393100517208</v>
      </c>
      <c r="O38" s="7">
        <f t="shared" ca="1" si="49"/>
        <v>2038.6701388704375</v>
      </c>
      <c r="P38" s="7">
        <f t="shared" ca="1" si="49"/>
        <v>2094.3111136614493</v>
      </c>
      <c r="Q38" s="7">
        <f t="shared" ca="1" si="49"/>
        <v>2094.3111136614493</v>
      </c>
      <c r="R38" s="150">
        <f t="shared" ca="1" si="49"/>
        <v>2064.1767744741387</v>
      </c>
      <c r="S38" s="7">
        <f t="shared" ca="1" si="49"/>
        <v>1995.6851973026523</v>
      </c>
      <c r="T38" s="151">
        <f t="shared" si="49"/>
        <v>0</v>
      </c>
    </row>
    <row r="39" spans="2:20" ht="15.75" hidden="1" x14ac:dyDescent="0.25">
      <c r="D39" s="152" t="s">
        <v>0</v>
      </c>
      <c r="E39" s="216">
        <f ca="1">(E37/E38)-1</f>
        <v>-0.44781245940372849</v>
      </c>
      <c r="F39" s="216">
        <f t="shared" ref="F39:S39" ca="1" si="50">(F37/F38)-1</f>
        <v>-0.46620936295695137</v>
      </c>
      <c r="G39" s="216">
        <f t="shared" ca="1" si="50"/>
        <v>-0.46920925120765089</v>
      </c>
      <c r="H39" s="216">
        <f t="shared" ca="1" si="50"/>
        <v>-0.44143915889364915</v>
      </c>
      <c r="I39" s="216">
        <f t="shared" ca="1" si="50"/>
        <v>-0.46366289453509391</v>
      </c>
      <c r="J39" s="216">
        <f t="shared" ca="1" si="50"/>
        <v>-0.4371422583604494</v>
      </c>
      <c r="K39" s="216">
        <f t="shared" ca="1" si="50"/>
        <v>-0.46217989576679153</v>
      </c>
      <c r="L39" s="216">
        <f t="shared" ca="1" si="50"/>
        <v>-0.45895251129514569</v>
      </c>
      <c r="M39" s="216">
        <f t="shared" ca="1" si="50"/>
        <v>-0.47098481133063119</v>
      </c>
      <c r="N39" s="216">
        <f t="shared" ca="1" si="50"/>
        <v>-0.45460669615230864</v>
      </c>
      <c r="O39" s="216">
        <f t="shared" ca="1" si="50"/>
        <v>-0.4888465723958938</v>
      </c>
      <c r="P39" s="216">
        <f t="shared" ca="1" si="50"/>
        <v>-0.42752056735039745</v>
      </c>
      <c r="Q39" s="216">
        <f t="shared" ca="1" si="50"/>
        <v>-0.46858753396703456</v>
      </c>
      <c r="R39" s="217">
        <f t="shared" ca="1" si="50"/>
        <v>-0.46257806741950225</v>
      </c>
      <c r="S39" s="216">
        <f t="shared" ca="1" si="50"/>
        <v>-0.4612991889598872</v>
      </c>
      <c r="T39" s="156">
        <f>T37-T38</f>
        <v>1068.7009626477745</v>
      </c>
    </row>
    <row r="40" spans="2:20" x14ac:dyDescent="0.25">
      <c r="D40" s="184" t="s">
        <v>17</v>
      </c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69"/>
      <c r="R40" s="144"/>
      <c r="S40" s="144"/>
      <c r="T40" s="180"/>
    </row>
    <row r="41" spans="2:20" ht="15.75" x14ac:dyDescent="0.25">
      <c r="D41" s="145" t="s">
        <v>7</v>
      </c>
      <c r="E41" s="146">
        <f>E58+E80</f>
        <v>991934.6874998298</v>
      </c>
      <c r="F41" s="146">
        <f t="shared" ref="F41:T41" si="51">F58+F80</f>
        <v>1065277.5446430598</v>
      </c>
      <c r="G41" s="146">
        <f t="shared" si="51"/>
        <v>1048194.4821436597</v>
      </c>
      <c r="H41" s="146">
        <f t="shared" si="51"/>
        <v>978032.41071502981</v>
      </c>
      <c r="I41" s="146">
        <f t="shared" si="51"/>
        <v>873078.30357217067</v>
      </c>
      <c r="J41" s="146">
        <f t="shared" si="51"/>
        <v>957480.20535721001</v>
      </c>
      <c r="K41" s="146">
        <f t="shared" si="51"/>
        <v>1097177.6517858603</v>
      </c>
      <c r="L41" s="146">
        <f t="shared" si="51"/>
        <v>995829.82142917986</v>
      </c>
      <c r="M41" s="146">
        <f t="shared" si="51"/>
        <v>830551.56250021013</v>
      </c>
      <c r="N41" s="146">
        <f t="shared" si="51"/>
        <v>841264.58035674994</v>
      </c>
      <c r="O41" s="146">
        <f t="shared" si="51"/>
        <v>905529.16964283027</v>
      </c>
      <c r="P41" s="146">
        <f t="shared" si="51"/>
        <v>771143.80357091001</v>
      </c>
      <c r="Q41" s="148">
        <f t="shared" si="51"/>
        <v>861429.38392843003</v>
      </c>
      <c r="R41" s="146">
        <f t="shared" si="51"/>
        <v>844841.73437473015</v>
      </c>
      <c r="S41" s="146">
        <f t="shared" si="51"/>
        <v>935415.74330377509</v>
      </c>
      <c r="T41" s="148">
        <f t="shared" si="51"/>
        <v>1034728.4974244497</v>
      </c>
    </row>
    <row r="42" spans="2:20" ht="15.75" x14ac:dyDescent="0.25">
      <c r="D42" s="229" t="s">
        <v>14</v>
      </c>
      <c r="E42" s="233">
        <f>IFERROR((E41-E34)/E41,"-")</f>
        <v>3.9146478582922105E-2</v>
      </c>
      <c r="F42" s="233">
        <f t="shared" ref="F42:T42" si="52">IFERROR((F41-F34)/F41,"-")</f>
        <v>3.66254599058339E-2</v>
      </c>
      <c r="G42" s="233">
        <f t="shared" si="52"/>
        <v>3.7757535146722372E-2</v>
      </c>
      <c r="H42" s="233">
        <f t="shared" si="52"/>
        <v>3.7323149621639705E-2</v>
      </c>
      <c r="I42" s="233">
        <f t="shared" si="52"/>
        <v>4.0244213899361815E-2</v>
      </c>
      <c r="J42" s="233">
        <f t="shared" si="52"/>
        <v>3.8538791500377229E-2</v>
      </c>
      <c r="K42" s="233">
        <f t="shared" si="52"/>
        <v>3.9802296309115463E-2</v>
      </c>
      <c r="L42" s="233">
        <f t="shared" si="52"/>
        <v>3.8536232972943812E-2</v>
      </c>
      <c r="M42" s="233">
        <f t="shared" si="52"/>
        <v>4.217552718163891E-2</v>
      </c>
      <c r="N42" s="233">
        <f t="shared" si="52"/>
        <v>4.0884509823775519E-2</v>
      </c>
      <c r="O42" s="233">
        <f t="shared" si="52"/>
        <v>3.7940191384018288E-2</v>
      </c>
      <c r="P42" s="233">
        <f t="shared" si="52"/>
        <v>3.9153112376923156E-2</v>
      </c>
      <c r="Q42" s="234">
        <f t="shared" si="52"/>
        <v>4.0064468015462255E-2</v>
      </c>
      <c r="R42" s="235">
        <f t="shared" si="52"/>
        <v>3.9491429154710767E-2</v>
      </c>
      <c r="S42" s="236">
        <f t="shared" si="52"/>
        <v>3.8990145391944592E-2</v>
      </c>
      <c r="T42" s="237">
        <f t="shared" si="52"/>
        <v>6.1493140995943184E-2</v>
      </c>
    </row>
    <row r="43" spans="2:20" ht="16.5" thickBot="1" x14ac:dyDescent="0.3">
      <c r="D43" s="223" t="s">
        <v>21</v>
      </c>
      <c r="E43" s="226">
        <f t="shared" ref="E43:T43" si="53">E34/E$8</f>
        <v>1.0000000000000002</v>
      </c>
      <c r="F43" s="227">
        <f t="shared" si="53"/>
        <v>0.99999999999999978</v>
      </c>
      <c r="G43" s="227">
        <f t="shared" si="53"/>
        <v>0.99999999999999989</v>
      </c>
      <c r="H43" s="227">
        <f t="shared" si="53"/>
        <v>1.0000000000000002</v>
      </c>
      <c r="I43" s="227">
        <f t="shared" si="53"/>
        <v>1.0000000000000002</v>
      </c>
      <c r="J43" s="227">
        <f t="shared" si="53"/>
        <v>1</v>
      </c>
      <c r="K43" s="227">
        <f t="shared" si="53"/>
        <v>1.0000000000000002</v>
      </c>
      <c r="L43" s="227">
        <f t="shared" si="53"/>
        <v>1.0000000000000009</v>
      </c>
      <c r="M43" s="227">
        <f t="shared" si="53"/>
        <v>0.99999999999999967</v>
      </c>
      <c r="N43" s="227">
        <f t="shared" si="53"/>
        <v>1</v>
      </c>
      <c r="O43" s="227">
        <f t="shared" si="53"/>
        <v>1</v>
      </c>
      <c r="P43" s="227">
        <f t="shared" si="53"/>
        <v>1.0000000000000002</v>
      </c>
      <c r="Q43" s="228">
        <f t="shared" si="53"/>
        <v>0.99999999999999989</v>
      </c>
      <c r="R43" s="226">
        <f t="shared" si="53"/>
        <v>0.99999999999999989</v>
      </c>
      <c r="S43" s="227">
        <f t="shared" si="53"/>
        <v>1.0000000000000002</v>
      </c>
      <c r="T43" s="228">
        <f t="shared" si="53"/>
        <v>0.69123262003853614</v>
      </c>
    </row>
    <row r="44" spans="2:20" ht="15.75" thickBot="1" x14ac:dyDescent="0.3">
      <c r="E44" s="186"/>
      <c r="F44" s="186"/>
      <c r="G44" s="186"/>
      <c r="H44" s="186"/>
      <c r="I44" s="186"/>
      <c r="J44" s="186"/>
      <c r="K44" s="186"/>
      <c r="L44" s="186"/>
      <c r="M44" s="186"/>
      <c r="N44" s="186"/>
      <c r="O44" s="186"/>
      <c r="P44" s="186"/>
      <c r="Q44" s="186"/>
      <c r="R44" s="186"/>
      <c r="S44" s="186"/>
      <c r="T44" s="186"/>
    </row>
    <row r="45" spans="2:20" ht="18.75" x14ac:dyDescent="0.25">
      <c r="C45" s="162"/>
      <c r="D45" s="252" t="s">
        <v>537</v>
      </c>
      <c r="E45" s="186"/>
      <c r="F45" s="186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7"/>
      <c r="R45" s="186"/>
      <c r="S45" s="186"/>
      <c r="T45" s="187"/>
    </row>
    <row r="46" spans="2:20" ht="15.75" thickBot="1" x14ac:dyDescent="0.3">
      <c r="C46" s="162"/>
      <c r="D46" s="188"/>
      <c r="E46" s="266" t="s">
        <v>337</v>
      </c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7"/>
      <c r="R46" s="263" t="s">
        <v>8</v>
      </c>
      <c r="S46" s="264"/>
      <c r="T46" s="265"/>
    </row>
    <row r="47" spans="2:20" x14ac:dyDescent="0.25">
      <c r="C47" s="162"/>
      <c r="D47" s="189" t="s">
        <v>16</v>
      </c>
      <c r="E47" s="139">
        <f>E$4</f>
        <v>45800</v>
      </c>
      <c r="F47" s="139">
        <f t="shared" ref="F47:Q47" si="54">F$4</f>
        <v>45807</v>
      </c>
      <c r="G47" s="139">
        <f t="shared" si="54"/>
        <v>45814</v>
      </c>
      <c r="H47" s="139">
        <f t="shared" si="54"/>
        <v>45821</v>
      </c>
      <c r="I47" s="139">
        <f t="shared" si="54"/>
        <v>45828</v>
      </c>
      <c r="J47" s="139">
        <f t="shared" si="54"/>
        <v>45835</v>
      </c>
      <c r="K47" s="139">
        <f t="shared" si="54"/>
        <v>45842</v>
      </c>
      <c r="L47" s="139">
        <f t="shared" si="54"/>
        <v>45849</v>
      </c>
      <c r="M47" s="139">
        <f t="shared" si="54"/>
        <v>45856</v>
      </c>
      <c r="N47" s="139">
        <f t="shared" si="54"/>
        <v>45863</v>
      </c>
      <c r="O47" s="139">
        <f t="shared" si="54"/>
        <v>45870</v>
      </c>
      <c r="P47" s="139">
        <f t="shared" si="54"/>
        <v>45877</v>
      </c>
      <c r="Q47" s="140">
        <f t="shared" si="54"/>
        <v>45884</v>
      </c>
      <c r="R47" s="141" t="s">
        <v>9</v>
      </c>
      <c r="S47" s="142" t="s">
        <v>10</v>
      </c>
      <c r="T47" s="177" t="s">
        <v>11</v>
      </c>
    </row>
    <row r="48" spans="2:20" ht="15.75" x14ac:dyDescent="0.25">
      <c r="B48" t="str">
        <f>$D$2</f>
        <v>PC Annual Direct</v>
      </c>
      <c r="C48" t="s">
        <v>71</v>
      </c>
      <c r="D48" s="145" t="s">
        <v>3</v>
      </c>
      <c r="E48" s="146">
        <v>197</v>
      </c>
      <c r="F48" s="146">
        <v>204</v>
      </c>
      <c r="G48" s="146">
        <v>204</v>
      </c>
      <c r="H48" s="146">
        <v>172</v>
      </c>
      <c r="I48" s="146">
        <v>185</v>
      </c>
      <c r="J48" s="146">
        <v>172</v>
      </c>
      <c r="K48" s="146">
        <v>204</v>
      </c>
      <c r="L48" s="146">
        <v>191</v>
      </c>
      <c r="M48" s="146">
        <v>154</v>
      </c>
      <c r="N48" s="146">
        <v>160</v>
      </c>
      <c r="O48" s="146">
        <v>160</v>
      </c>
      <c r="P48" s="146">
        <v>133</v>
      </c>
      <c r="Q48" s="146">
        <v>164</v>
      </c>
      <c r="R48" s="147">
        <f t="shared" ref="R48:R52" si="55">AVERAGE(N48:Q48)</f>
        <v>154.25</v>
      </c>
      <c r="S48" s="146">
        <f>AVERAGE(F48:Q48)</f>
        <v>175.25</v>
      </c>
      <c r="T48" s="148">
        <v>224.25</v>
      </c>
    </row>
    <row r="49" spans="2:23" ht="15.75" hidden="1" x14ac:dyDescent="0.25">
      <c r="B49" t="str">
        <f>$D$28&amp;"_W VYRs"</f>
        <v>PC Annual Direct - Annual_W VYRs</v>
      </c>
      <c r="C49" t="str">
        <f>$C48</f>
        <v>Boom Annual</v>
      </c>
      <c r="D49" s="149" t="s">
        <v>4</v>
      </c>
      <c r="E49" s="7">
        <f ca="1">INDEX('Plan Figures'!$B$29:$AP$42,MATCH('Headline - Sales, NWP, GWP'!E$4,'Plan Figures'!$B$29:$B$42,0),MATCH('Headline - Sales, NWP, GWP'!$B49,'Plan Figures'!$B$1:$AP$1,0))</f>
        <v>518.00875313715926</v>
      </c>
      <c r="F49" s="7">
        <f ca="1">INDEX('Plan Figures'!$B$29:$AP$42,MATCH('Headline - Sales, NWP, GWP'!F$4,'Plan Figures'!$B$29:$B$42,0),MATCH('Headline - Sales, NWP, GWP'!$B49,'Plan Figures'!$B$1:$AP$1,0))</f>
        <v>518.00875313715926</v>
      </c>
      <c r="G49" s="7">
        <f ca="1">INDEX('Plan Figures'!$B$29:$AP$42,MATCH('Headline - Sales, NWP, GWP'!G$4,'Plan Figures'!$B$29:$B$42,0),MATCH('Headline - Sales, NWP, GWP'!$B49,'Plan Figures'!$B$1:$AP$1,0))</f>
        <v>531.65607687076795</v>
      </c>
      <c r="H49" s="7">
        <f ca="1">INDEX('Plan Figures'!$B$29:$AP$42,MATCH('Headline - Sales, NWP, GWP'!H$4,'Plan Figures'!$B$29:$B$42,0),MATCH('Headline - Sales, NWP, GWP'!$B49,'Plan Figures'!$B$1:$AP$1,0))</f>
        <v>533.93063082636945</v>
      </c>
      <c r="I49" s="7">
        <f ca="1">INDEX('Plan Figures'!$B$29:$AP$42,MATCH('Headline - Sales, NWP, GWP'!I$4,'Plan Figures'!$B$29:$B$42,0),MATCH('Headline - Sales, NWP, GWP'!$B49,'Plan Figures'!$B$1:$AP$1,0))</f>
        <v>533.93063082636945</v>
      </c>
      <c r="J49" s="7">
        <f ca="1">INDEX('Plan Figures'!$B$29:$AP$42,MATCH('Headline - Sales, NWP, GWP'!J$4,'Plan Figures'!$B$29:$B$42,0),MATCH('Headline - Sales, NWP, GWP'!$B49,'Plan Figures'!$B$1:$AP$1,0))</f>
        <v>533.93063082636945</v>
      </c>
      <c r="K49" s="7">
        <f ca="1">INDEX('Plan Figures'!$B$29:$AP$42,MATCH('Headline - Sales, NWP, GWP'!K$4,'Plan Figures'!$B$29:$B$42,0),MATCH('Headline - Sales, NWP, GWP'!$B49,'Plan Figures'!$B$1:$AP$1,0))</f>
        <v>526.50683438070644</v>
      </c>
      <c r="L49" s="7">
        <f ca="1">INDEX('Plan Figures'!$B$29:$AP$42,MATCH('Headline - Sales, NWP, GWP'!L$4,'Plan Figures'!$B$29:$B$42,0),MATCH('Headline - Sales, NWP, GWP'!$B49,'Plan Figures'!$B$1:$AP$1,0))</f>
        <v>520.93898704645915</v>
      </c>
      <c r="M49" s="7">
        <f ca="1">INDEX('Plan Figures'!$B$29:$AP$42,MATCH('Headline - Sales, NWP, GWP'!M$4,'Plan Figures'!$B$29:$B$42,0),MATCH('Headline - Sales, NWP, GWP'!$B49,'Plan Figures'!$B$1:$AP$1,0))</f>
        <v>520.93898704645915</v>
      </c>
      <c r="N49" s="7">
        <f ca="1">INDEX('Plan Figures'!$B$29:$AP$42,MATCH('Headline - Sales, NWP, GWP'!N$4,'Plan Figures'!$B$29:$B$42,0),MATCH('Headline - Sales, NWP, GWP'!$B49,'Plan Figures'!$B$1:$AP$1,0))</f>
        <v>520.93898704645915</v>
      </c>
      <c r="O49" s="7">
        <f ca="1">INDEX('Plan Figures'!$B$29:$AP$42,MATCH('Headline - Sales, NWP, GWP'!O$4,'Plan Figures'!$B$29:$B$42,0),MATCH('Headline - Sales, NWP, GWP'!$B49,'Plan Figures'!$B$1:$AP$1,0))</f>
        <v>520.9674160678278</v>
      </c>
      <c r="P49" s="7">
        <f ca="1">INDEX('Plan Figures'!$B$29:$AP$42,MATCH('Headline - Sales, NWP, GWP'!P$4,'Plan Figures'!$B$29:$B$42,0),MATCH('Headline - Sales, NWP, GWP'!$B49,'Plan Figures'!$B$1:$AP$1,0))</f>
        <v>521.13799019603937</v>
      </c>
      <c r="Q49" s="7">
        <f ca="1">INDEX('Plan Figures'!$B$29:$AP$42,MATCH('Headline - Sales, NWP, GWP'!Q$4,'Plan Figures'!$B$29:$B$42,0),MATCH('Headline - Sales, NWP, GWP'!$B49,'Plan Figures'!$B$1:$AP$1,0))</f>
        <v>521.13799019603937</v>
      </c>
      <c r="R49" s="150">
        <f t="shared" ca="1" si="55"/>
        <v>521.04559587659151</v>
      </c>
      <c r="S49" s="7">
        <f t="shared" ref="S49:S52" ca="1" si="56">AVERAGE(F49:Q49)</f>
        <v>525.33532620558549</v>
      </c>
      <c r="T49" s="151"/>
    </row>
    <row r="50" spans="2:23" ht="15.75" hidden="1" x14ac:dyDescent="0.25">
      <c r="B50" t="str">
        <f t="shared" ref="B50:B59" si="57">$D$2</f>
        <v>PC Annual Direct</v>
      </c>
      <c r="C50" t="str">
        <f t="shared" ref="C50:C56" si="58">$C49</f>
        <v>Boom Annual</v>
      </c>
      <c r="D50" s="152" t="s">
        <v>0</v>
      </c>
      <c r="E50" s="216">
        <f ca="1">(E48/E49)-1</f>
        <v>-0.61969754602228122</v>
      </c>
      <c r="F50" s="216">
        <f t="shared" ref="F50" ca="1" si="59">(F48/F49)-1</f>
        <v>-0.60618426085556032</v>
      </c>
      <c r="G50" s="216">
        <f t="shared" ref="G50" ca="1" si="60">(G48/G49)-1</f>
        <v>-0.61629329772602748</v>
      </c>
      <c r="H50" s="216">
        <f t="shared" ref="H50" ca="1" si="61">(H48/H49)-1</f>
        <v>-0.67786077428486546</v>
      </c>
      <c r="I50" s="216">
        <f t="shared" ref="I50" ca="1" si="62">(I48/I49)-1</f>
        <v>-0.65351304210872163</v>
      </c>
      <c r="J50" s="216">
        <f t="shared" ref="J50" ca="1" si="63">(J48/J49)-1</f>
        <v>-0.67786077428486546</v>
      </c>
      <c r="K50" s="216">
        <f t="shared" ref="K50" ca="1" si="64">(K48/K49)-1</f>
        <v>-0.61254064206032366</v>
      </c>
      <c r="L50" s="216">
        <f t="shared" ref="L50" ca="1" si="65">(L48/L49)-1</f>
        <v>-0.63335437594543875</v>
      </c>
      <c r="M50" s="216">
        <f t="shared" ref="M50" ca="1" si="66">(M48/M49)-1</f>
        <v>-0.70437996803977787</v>
      </c>
      <c r="N50" s="216">
        <f t="shared" ref="N50" ca="1" si="67">(N48/N49)-1</f>
        <v>-0.69286230445691199</v>
      </c>
      <c r="O50" s="216">
        <f t="shared" ref="O50" ca="1" si="68">(O48/O49)-1</f>
        <v>-0.69287906486042372</v>
      </c>
      <c r="P50" s="216">
        <f t="shared" ref="P50" ca="1" si="69">(P48/P49)-1</f>
        <v>-0.74478928325688054</v>
      </c>
      <c r="Q50" s="216">
        <f t="shared" ref="Q50" ca="1" si="70">(Q48/Q49)-1</f>
        <v>-0.68530407860246911</v>
      </c>
      <c r="R50" s="217">
        <f t="shared" ref="R50" ca="1" si="71">(R48/R49)-1</f>
        <v>-0.70396064908581679</v>
      </c>
      <c r="S50" s="216">
        <f t="shared" ref="S50" ca="1" si="72">(S48/S49)-1</f>
        <v>-0.66640354977495386</v>
      </c>
      <c r="T50" s="156">
        <f t="shared" ref="T50" si="73">T48-T49</f>
        <v>224.25</v>
      </c>
    </row>
    <row r="51" spans="2:23" ht="15.75" x14ac:dyDescent="0.25">
      <c r="B51" t="str">
        <f t="shared" si="57"/>
        <v>PC Annual Direct</v>
      </c>
      <c r="C51" t="str">
        <f t="shared" si="58"/>
        <v>Boom Annual</v>
      </c>
      <c r="D51" s="145" t="s">
        <v>5</v>
      </c>
      <c r="E51" s="146">
        <v>160106.94928573008</v>
      </c>
      <c r="F51" s="146">
        <v>174314.16178590999</v>
      </c>
      <c r="G51" s="146">
        <v>175986.87785720002</v>
      </c>
      <c r="H51" s="146">
        <v>157791.67928603993</v>
      </c>
      <c r="I51" s="146">
        <v>157470.54071436994</v>
      </c>
      <c r="J51" s="146">
        <v>167559.77678565003</v>
      </c>
      <c r="K51" s="146">
        <v>193792.86321420007</v>
      </c>
      <c r="L51" s="146">
        <v>175226.69178609006</v>
      </c>
      <c r="M51" s="146">
        <v>147777.13142838003</v>
      </c>
      <c r="N51" s="146">
        <v>162268.09178566001</v>
      </c>
      <c r="O51" s="146">
        <v>127811.77821454997</v>
      </c>
      <c r="P51" s="146">
        <v>129132.79964255002</v>
      </c>
      <c r="Q51" s="146">
        <v>144760.69499998004</v>
      </c>
      <c r="R51" s="147">
        <f t="shared" si="55"/>
        <v>140993.341160685</v>
      </c>
      <c r="S51" s="146">
        <f t="shared" si="56"/>
        <v>159491.09062504835</v>
      </c>
      <c r="T51" s="148">
        <v>202217.33458105262</v>
      </c>
      <c r="W51" s="32"/>
    </row>
    <row r="52" spans="2:23" ht="15.75" x14ac:dyDescent="0.25">
      <c r="B52" t="str">
        <f>$D$28&amp;"_NWP"</f>
        <v>PC Annual Direct - Annual_NWP</v>
      </c>
      <c r="C52" t="str">
        <f t="shared" si="58"/>
        <v>Boom Annual</v>
      </c>
      <c r="D52" s="229" t="s">
        <v>6</v>
      </c>
      <c r="E52" s="230">
        <f ca="1">INDEX('Plan Figures'!$B$29:$AP$42,MATCH('Headline - Sales, NWP, GWP'!E$4,'Plan Figures'!$B$29:$B$42,0),MATCH('Headline - Sales, NWP, GWP'!$B52,'Plan Figures'!$B$1:$AP$1,0))</f>
        <v>172044.91522722205</v>
      </c>
      <c r="F52" s="230">
        <f ca="1">INDEX('Plan Figures'!$B$29:$AP$42,MATCH('Headline - Sales, NWP, GWP'!F$4,'Plan Figures'!$B$29:$B$42,0),MATCH('Headline - Sales, NWP, GWP'!$B52,'Plan Figures'!$B$1:$AP$1,0))</f>
        <v>172044.91522722205</v>
      </c>
      <c r="G52" s="230">
        <f ca="1">INDEX('Plan Figures'!$B$29:$AP$42,MATCH('Headline - Sales, NWP, GWP'!G$4,'Plan Figures'!$B$29:$B$42,0),MATCH('Headline - Sales, NWP, GWP'!$B52,'Plan Figures'!$B$1:$AP$1,0))</f>
        <v>175054.10420697974</v>
      </c>
      <c r="H52" s="230">
        <f ca="1">INDEX('Plan Figures'!$B$29:$AP$42,MATCH('Headline - Sales, NWP, GWP'!H$4,'Plan Figures'!$B$29:$B$42,0),MATCH('Headline - Sales, NWP, GWP'!$B52,'Plan Figures'!$B$1:$AP$1,0))</f>
        <v>175555.63570360601</v>
      </c>
      <c r="I52" s="230">
        <f ca="1">INDEX('Plan Figures'!$B$29:$AP$42,MATCH('Headline - Sales, NWP, GWP'!I$4,'Plan Figures'!$B$29:$B$42,0),MATCH('Headline - Sales, NWP, GWP'!$B52,'Plan Figures'!$B$1:$AP$1,0))</f>
        <v>175555.63570360601</v>
      </c>
      <c r="J52" s="230">
        <f ca="1">INDEX('Plan Figures'!$B$29:$AP$42,MATCH('Headline - Sales, NWP, GWP'!J$4,'Plan Figures'!$B$29:$B$42,0),MATCH('Headline - Sales, NWP, GWP'!$B52,'Plan Figures'!$B$1:$AP$1,0))</f>
        <v>175555.63570360601</v>
      </c>
      <c r="K52" s="230">
        <f ca="1">INDEX('Plan Figures'!$B$29:$AP$42,MATCH('Headline - Sales, NWP, GWP'!K$4,'Plan Figures'!$B$29:$B$42,0),MATCH('Headline - Sales, NWP, GWP'!$B52,'Plan Figures'!$B$1:$AP$1,0))</f>
        <v>178345.49608802385</v>
      </c>
      <c r="L52" s="230">
        <f ca="1">INDEX('Plan Figures'!$B$29:$AP$42,MATCH('Headline - Sales, NWP, GWP'!L$4,'Plan Figures'!$B$29:$B$42,0),MATCH('Headline - Sales, NWP, GWP'!$B52,'Plan Figures'!$B$1:$AP$1,0))</f>
        <v>180437.89137633727</v>
      </c>
      <c r="M52" s="230">
        <f ca="1">INDEX('Plan Figures'!$B$29:$AP$42,MATCH('Headline - Sales, NWP, GWP'!M$4,'Plan Figures'!$B$29:$B$42,0),MATCH('Headline - Sales, NWP, GWP'!$B52,'Plan Figures'!$B$1:$AP$1,0))</f>
        <v>180437.89137633727</v>
      </c>
      <c r="N52" s="230">
        <f ca="1">INDEX('Plan Figures'!$B$29:$AP$42,MATCH('Headline - Sales, NWP, GWP'!N$4,'Plan Figures'!$B$29:$B$42,0),MATCH('Headline - Sales, NWP, GWP'!$B52,'Plan Figures'!$B$1:$AP$1,0))</f>
        <v>180437.89137633727</v>
      </c>
      <c r="O52" s="230">
        <f ca="1">INDEX('Plan Figures'!$B$29:$AP$42,MATCH('Headline - Sales, NWP, GWP'!O$4,'Plan Figures'!$B$29:$B$42,0),MATCH('Headline - Sales, NWP, GWP'!$B52,'Plan Figures'!$B$1:$AP$1,0))</f>
        <v>181272.62564744925</v>
      </c>
      <c r="P52" s="230">
        <f ca="1">INDEX('Plan Figures'!$B$29:$AP$42,MATCH('Headline - Sales, NWP, GWP'!P$4,'Plan Figures'!$B$29:$B$42,0),MATCH('Headline - Sales, NWP, GWP'!$B52,'Plan Figures'!$B$1:$AP$1,0))</f>
        <v>186281.03127412123</v>
      </c>
      <c r="Q52" s="230">
        <f ca="1">INDEX('Plan Figures'!$B$29:$AP$42,MATCH('Headline - Sales, NWP, GWP'!Q$4,'Plan Figures'!$B$29:$B$42,0),MATCH('Headline - Sales, NWP, GWP'!$B52,'Plan Figures'!$B$1:$AP$1,0))</f>
        <v>186281.03127412123</v>
      </c>
      <c r="R52" s="231">
        <f t="shared" ca="1" si="55"/>
        <v>183568.14489300727</v>
      </c>
      <c r="S52" s="230">
        <f t="shared" ca="1" si="56"/>
        <v>178938.31541314558</v>
      </c>
      <c r="T52" s="232"/>
    </row>
    <row r="53" spans="2:23" ht="15.75" x14ac:dyDescent="0.25">
      <c r="B53" t="str">
        <f t="shared" si="57"/>
        <v>PC Annual Direct</v>
      </c>
      <c r="C53" t="str">
        <f t="shared" si="58"/>
        <v>Boom Annual</v>
      </c>
      <c r="D53" s="152" t="s">
        <v>0</v>
      </c>
      <c r="E53" s="260">
        <f ca="1">IFERROR((E51/E52)-1,0)</f>
        <v>-6.9388658919244062E-2</v>
      </c>
      <c r="F53" s="260">
        <f t="shared" ref="F53" ca="1" si="74">IFERROR((F51/F52)-1,0)</f>
        <v>1.3189849613927329E-2</v>
      </c>
      <c r="G53" s="260">
        <f t="shared" ref="G53" ca="1" si="75">IFERROR((G51/G52)-1,0)</f>
        <v>5.3284877520916041E-3</v>
      </c>
      <c r="H53" s="260">
        <f t="shared" ref="H53" ca="1" si="76">IFERROR((H51/H52)-1,0)</f>
        <v>-0.10118704732189465</v>
      </c>
      <c r="I53" s="260">
        <f t="shared" ref="I53" ca="1" si="77">IFERROR((I51/I52)-1,0)</f>
        <v>-0.10301631683171641</v>
      </c>
      <c r="J53" s="260">
        <f t="shared" ref="J53" ca="1" si="78">IFERROR((J51/J52)-1,0)</f>
        <v>-4.5546011017587262E-2</v>
      </c>
      <c r="K53" s="260">
        <f t="shared" ref="K53" ca="1" si="79">IFERROR((K51/K52)-1,0)</f>
        <v>8.6614842903305123E-2</v>
      </c>
      <c r="L53" s="260">
        <f t="shared" ref="L53" ca="1" si="80">IFERROR((L51/L52)-1,0)</f>
        <v>-2.888084952942771E-2</v>
      </c>
      <c r="M53" s="260">
        <f t="shared" ref="M53" ca="1" si="81">IFERROR((M51/M52)-1,0)</f>
        <v>-0.18100832202609296</v>
      </c>
      <c r="N53" s="260">
        <f t="shared" ref="N53" ca="1" si="82">IFERROR((N51/N52)-1,0)</f>
        <v>-0.10069835915329284</v>
      </c>
      <c r="O53" s="260">
        <f t="shared" ref="O53" ca="1" si="83">IFERROR((O51/O52)-1,0)</f>
        <v>-0.29491958447644162</v>
      </c>
      <c r="P53" s="260">
        <f t="shared" ref="P53" ca="1" si="84">IFERROR((P51/P52)-1,0)</f>
        <v>-0.30678502926835804</v>
      </c>
      <c r="Q53" s="260">
        <f t="shared" ref="Q53" ca="1" si="85">IFERROR((Q51/Q52)-1,0)</f>
        <v>-0.22289084395846015</v>
      </c>
      <c r="R53" s="217">
        <f t="shared" ref="R53" ca="1" si="86">IFERROR((R51/R52)-1,0)</f>
        <v>-0.23192914956533994</v>
      </c>
      <c r="S53" s="216">
        <f ca="1">IFERROR((S51/S52)-1,0)</f>
        <v>-0.10868116615044732</v>
      </c>
      <c r="T53" s="261"/>
    </row>
    <row r="54" spans="2:23" ht="15.75" x14ac:dyDescent="0.25">
      <c r="B54" t="str">
        <f t="shared" si="57"/>
        <v>PC Annual Direct</v>
      </c>
      <c r="C54" t="str">
        <f t="shared" si="58"/>
        <v>Boom Annual</v>
      </c>
      <c r="D54" s="145" t="s">
        <v>12</v>
      </c>
      <c r="E54" s="146">
        <f>IFERROR(E51/E48,0)</f>
        <v>812.72563089203084</v>
      </c>
      <c r="F54" s="146">
        <f t="shared" ref="F54:T54" si="87">IFERROR(F51/F48,0)</f>
        <v>854.48118522504899</v>
      </c>
      <c r="G54" s="146">
        <f t="shared" si="87"/>
        <v>862.68077380980401</v>
      </c>
      <c r="H54" s="146">
        <f t="shared" si="87"/>
        <v>917.39348422116234</v>
      </c>
      <c r="I54" s="146">
        <f t="shared" si="87"/>
        <v>851.19211196956724</v>
      </c>
      <c r="J54" s="146">
        <f t="shared" si="87"/>
        <v>974.18474875377922</v>
      </c>
      <c r="K54" s="146">
        <f t="shared" si="87"/>
        <v>949.96501575588275</v>
      </c>
      <c r="L54" s="146">
        <f t="shared" si="87"/>
        <v>917.41723448214691</v>
      </c>
      <c r="M54" s="146">
        <f t="shared" si="87"/>
        <v>959.59176252194823</v>
      </c>
      <c r="N54" s="146">
        <f t="shared" si="87"/>
        <v>1014.1755736603751</v>
      </c>
      <c r="O54" s="146">
        <f t="shared" si="87"/>
        <v>798.82361384093724</v>
      </c>
      <c r="P54" s="146">
        <f t="shared" si="87"/>
        <v>970.92330558308288</v>
      </c>
      <c r="Q54" s="146">
        <f t="shared" si="87"/>
        <v>882.68716463402461</v>
      </c>
      <c r="R54" s="147">
        <f t="shared" si="87"/>
        <v>914.05731708709891</v>
      </c>
      <c r="S54" s="146">
        <f t="shared" si="87"/>
        <v>910.07754992894922</v>
      </c>
      <c r="T54" s="148">
        <f t="shared" si="87"/>
        <v>901.74954105263157</v>
      </c>
    </row>
    <row r="55" spans="2:23" ht="15.75" hidden="1" x14ac:dyDescent="0.25">
      <c r="B55" t="str">
        <f t="shared" si="57"/>
        <v>PC Annual Direct</v>
      </c>
      <c r="C55" t="str">
        <f t="shared" si="58"/>
        <v>Boom Annual</v>
      </c>
      <c r="D55" s="149" t="s">
        <v>13</v>
      </c>
      <c r="E55" s="7">
        <f ca="1">IFERROR(E52/E49,0)</f>
        <v>332.12742870711241</v>
      </c>
      <c r="F55" s="7">
        <f t="shared" ref="F55:T55" ca="1" si="88">IFERROR(F52/F49,0)</f>
        <v>332.12742870711241</v>
      </c>
      <c r="G55" s="7">
        <f t="shared" ca="1" si="88"/>
        <v>329.26192669012028</v>
      </c>
      <c r="H55" s="7">
        <f t="shared" ca="1" si="88"/>
        <v>328.79858462492945</v>
      </c>
      <c r="I55" s="7">
        <f t="shared" ca="1" si="88"/>
        <v>328.79858462492945</v>
      </c>
      <c r="J55" s="7">
        <f t="shared" ca="1" si="88"/>
        <v>328.79858462492945</v>
      </c>
      <c r="K55" s="7">
        <f t="shared" ca="1" si="88"/>
        <v>338.73348728283713</v>
      </c>
      <c r="L55" s="7">
        <f t="shared" ca="1" si="88"/>
        <v>346.37048841238908</v>
      </c>
      <c r="M55" s="7">
        <f t="shared" ca="1" si="88"/>
        <v>346.37048841238908</v>
      </c>
      <c r="N55" s="7">
        <f t="shared" ca="1" si="88"/>
        <v>346.37048841238908</v>
      </c>
      <c r="O55" s="7">
        <f t="shared" ca="1" si="88"/>
        <v>347.95386440031848</v>
      </c>
      <c r="P55" s="7">
        <f t="shared" ca="1" si="88"/>
        <v>357.45049253470631</v>
      </c>
      <c r="Q55" s="7">
        <f t="shared" ca="1" si="88"/>
        <v>357.45049253470631</v>
      </c>
      <c r="R55" s="150">
        <f t="shared" ca="1" si="88"/>
        <v>352.30725745638</v>
      </c>
      <c r="S55" s="7">
        <f t="shared" ca="1" si="88"/>
        <v>340.61732856533541</v>
      </c>
      <c r="T55" s="151">
        <f t="shared" si="88"/>
        <v>0</v>
      </c>
      <c r="U55" s="1"/>
    </row>
    <row r="56" spans="2:23" ht="15.75" hidden="1" x14ac:dyDescent="0.25">
      <c r="B56" t="str">
        <f t="shared" si="57"/>
        <v>PC Annual Direct</v>
      </c>
      <c r="C56" t="str">
        <f t="shared" si="58"/>
        <v>Boom Annual</v>
      </c>
      <c r="D56" s="152" t="s">
        <v>0</v>
      </c>
      <c r="E56" s="216">
        <f ca="1">(E54/E55)-1</f>
        <v>1.4470295454240709</v>
      </c>
      <c r="F56" s="216">
        <f t="shared" ref="F56" ca="1" si="89">(F54/F55)-1</f>
        <v>1.5727510327928256</v>
      </c>
      <c r="G56" s="216">
        <f t="shared" ref="G56" ca="1" si="90">(G54/G55)-1</f>
        <v>1.6200441164936223</v>
      </c>
      <c r="H56" s="216">
        <f t="shared" ref="H56" ca="1" si="91">(H54/H55)-1</f>
        <v>1.7901381791763522</v>
      </c>
      <c r="I56" s="216">
        <f t="shared" ref="I56" ca="1" si="92">(I54/I55)-1</f>
        <v>1.588794939432443</v>
      </c>
      <c r="J56" s="216">
        <f t="shared" ref="J56" ca="1" si="93">(J54/J55)-1</f>
        <v>1.9628617466983971</v>
      </c>
      <c r="K56" s="216">
        <f t="shared" ref="K56" ca="1" si="94">(K54/K55)-1</f>
        <v>1.8044614761181759</v>
      </c>
      <c r="L56" s="216">
        <f t="shared" ref="L56" ca="1" si="95">(L54/L55)-1</f>
        <v>1.6486587777359052</v>
      </c>
      <c r="M56" s="216">
        <f t="shared" ref="M56" ca="1" si="96">(M54/M55)-1</f>
        <v>1.7704200982026426</v>
      </c>
      <c r="N56" s="216">
        <f t="shared" ref="N56" ca="1" si="97">(N54/N55)-1</f>
        <v>1.9280080364493886</v>
      </c>
      <c r="O56" s="216">
        <f t="shared" ref="O56" ca="1" si="98">(O54/O55)-1</f>
        <v>1.2957745137208656</v>
      </c>
      <c r="P56" s="216">
        <f t="shared" ref="P56" ca="1" si="99">(P54/P55)-1</f>
        <v>1.7162455385029634</v>
      </c>
      <c r="Q56" s="216">
        <f t="shared" ref="Q56" ca="1" si="100">(Q54/Q55)-1</f>
        <v>1.4693969740391979</v>
      </c>
      <c r="R56" s="217">
        <f t="shared" ref="R56" ca="1" si="101">(R54/R55)-1</f>
        <v>1.5944890368892572</v>
      </c>
      <c r="S56" s="216">
        <f t="shared" ref="S56" ca="1" si="102">(S54/S55)-1</f>
        <v>1.6718474769388689</v>
      </c>
      <c r="T56" s="156">
        <f>T54-T55</f>
        <v>901.74954105263157</v>
      </c>
    </row>
    <row r="57" spans="2:23" x14ac:dyDescent="0.25">
      <c r="B57" t="str">
        <f t="shared" si="57"/>
        <v>PC Annual Direct</v>
      </c>
      <c r="C57" s="162" t="str">
        <f t="shared" ref="C57:C58" si="103">$C56</f>
        <v>Boom Annual</v>
      </c>
      <c r="D57" s="184" t="s">
        <v>17</v>
      </c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69"/>
      <c r="R57" s="144"/>
      <c r="S57" s="144"/>
      <c r="T57" s="180"/>
    </row>
    <row r="58" spans="2:23" ht="15.75" x14ac:dyDescent="0.25">
      <c r="B58" t="str">
        <f t="shared" si="57"/>
        <v>PC Annual Direct</v>
      </c>
      <c r="C58" s="162" t="str">
        <f t="shared" si="103"/>
        <v>Boom Annual</v>
      </c>
      <c r="D58" s="145" t="s">
        <v>7</v>
      </c>
      <c r="E58" s="146">
        <v>175307.83928581001</v>
      </c>
      <c r="F58" s="146">
        <v>190575.90178588999</v>
      </c>
      <c r="G58" s="146">
        <v>192374.51785731004</v>
      </c>
      <c r="H58" s="146">
        <v>172462.58928606001</v>
      </c>
      <c r="I58" s="146">
        <v>172607.16071425992</v>
      </c>
      <c r="J58" s="146">
        <v>182371.27678566999</v>
      </c>
      <c r="K58" s="146">
        <v>211610.97321425998</v>
      </c>
      <c r="L58" s="146">
        <v>190301.65178605006</v>
      </c>
      <c r="M58" s="146">
        <v>161217.3214283</v>
      </c>
      <c r="N58" s="146">
        <v>176862.40178573999</v>
      </c>
      <c r="O58" s="146">
        <v>139718.09821457</v>
      </c>
      <c r="P58" s="146">
        <v>140769.66964258999</v>
      </c>
      <c r="Q58" s="148">
        <v>157594.62499996001</v>
      </c>
      <c r="R58" s="146">
        <f t="shared" ref="R58" si="104">AVERAGE(N58:Q58)</f>
        <v>153736.19866071502</v>
      </c>
      <c r="S58" s="146">
        <f>AVERAGE(F58:Q58)</f>
        <v>174038.84895838835</v>
      </c>
      <c r="T58" s="148">
        <v>225320.8528502805</v>
      </c>
    </row>
    <row r="59" spans="2:23" ht="15.75" x14ac:dyDescent="0.25">
      <c r="B59" t="str">
        <f t="shared" si="57"/>
        <v>PC Annual Direct</v>
      </c>
      <c r="C59" s="162" t="str">
        <f t="shared" ref="C59:C65" si="105">$C58</f>
        <v>Boom Annual</v>
      </c>
      <c r="D59" s="229" t="s">
        <v>14</v>
      </c>
      <c r="E59" s="233">
        <v>8.670969913272103E-2</v>
      </c>
      <c r="F59" s="233">
        <v>8.5329466357451089E-2</v>
      </c>
      <c r="G59" s="233">
        <v>8.5186126430035786E-2</v>
      </c>
      <c r="H59" s="233">
        <v>8.5067202462591307E-2</v>
      </c>
      <c r="I59" s="233">
        <v>8.7694044309944374E-2</v>
      </c>
      <c r="J59" s="233">
        <v>8.1216188541724521E-2</v>
      </c>
      <c r="K59" s="233">
        <v>8.4202202416123459E-2</v>
      </c>
      <c r="L59" s="233">
        <v>7.9216127965658911E-2</v>
      </c>
      <c r="M59" s="233">
        <v>8.3366910458795851E-2</v>
      </c>
      <c r="N59" s="233">
        <v>8.2517877472682286E-2</v>
      </c>
      <c r="O59" s="233">
        <v>8.5216733924727839E-2</v>
      </c>
      <c r="P59" s="233">
        <v>8.2666031891569181E-2</v>
      </c>
      <c r="Q59" s="234">
        <v>8.1436343403103101E-2</v>
      </c>
      <c r="R59" s="235">
        <f>AVERAGE(N59:Q59)</f>
        <v>8.2959246673020598E-2</v>
      </c>
      <c r="S59" s="236">
        <f>AVERAGE(F59:Q59)</f>
        <v>8.3592937969533973E-2</v>
      </c>
      <c r="T59" s="237">
        <v>0.10253608566171879</v>
      </c>
    </row>
    <row r="60" spans="2:23" ht="16.5" thickBot="1" x14ac:dyDescent="0.3">
      <c r="B60" t="str">
        <f t="shared" ref="B60:B65" si="106">$D$2</f>
        <v>PC Annual Direct</v>
      </c>
      <c r="C60" s="162" t="str">
        <f t="shared" si="105"/>
        <v>Boom Annual</v>
      </c>
      <c r="D60" s="223" t="s">
        <v>21</v>
      </c>
      <c r="E60" s="226">
        <f>E51/E$8</f>
        <v>0.16798477373380571</v>
      </c>
      <c r="F60" s="227">
        <f t="shared" ref="F60:T60" si="107">F51/F$8</f>
        <v>0.16985359166461589</v>
      </c>
      <c r="G60" s="227">
        <f t="shared" si="107"/>
        <v>0.17448331289993765</v>
      </c>
      <c r="H60" s="227">
        <f t="shared" si="107"/>
        <v>0.16759085737312246</v>
      </c>
      <c r="I60" s="227">
        <f t="shared" si="107"/>
        <v>0.1879253569331866</v>
      </c>
      <c r="J60" s="227">
        <f t="shared" si="107"/>
        <v>0.18201542839239951</v>
      </c>
      <c r="K60" s="227">
        <f t="shared" si="107"/>
        <v>0.18395015720696745</v>
      </c>
      <c r="L60" s="227">
        <f t="shared" si="107"/>
        <v>0.18301311441670132</v>
      </c>
      <c r="M60" s="227">
        <f t="shared" si="107"/>
        <v>0.18576106964946554</v>
      </c>
      <c r="N60" s="227">
        <f t="shared" si="107"/>
        <v>0.20110812626049621</v>
      </c>
      <c r="O60" s="227">
        <f t="shared" si="107"/>
        <v>0.14671224428473589</v>
      </c>
      <c r="P60" s="227">
        <f t="shared" si="107"/>
        <v>0.17427978112808454</v>
      </c>
      <c r="Q60" s="228">
        <f t="shared" si="107"/>
        <v>0.17506080063939503</v>
      </c>
      <c r="R60" s="226">
        <f t="shared" si="107"/>
        <v>0.17374887380297863</v>
      </c>
      <c r="S60" s="227">
        <f t="shared" si="107"/>
        <v>0.17742054613967012</v>
      </c>
      <c r="T60" s="228">
        <f t="shared" si="107"/>
        <v>0.14393908756386636</v>
      </c>
    </row>
    <row r="61" spans="2:23" ht="15.75" hidden="1" x14ac:dyDescent="0.25">
      <c r="B61" t="str">
        <f t="shared" si="106"/>
        <v>PC Annual Direct</v>
      </c>
      <c r="C61" s="162" t="str">
        <f t="shared" si="105"/>
        <v>Boom Annual</v>
      </c>
      <c r="D61" s="149" t="s">
        <v>298</v>
      </c>
      <c r="E61" s="161">
        <v>3473.1935714000001</v>
      </c>
      <c r="F61" s="161">
        <v>4961.3635714000002</v>
      </c>
      <c r="G61" s="161">
        <v>4073.5339285999999</v>
      </c>
      <c r="H61" s="161">
        <v>3892.9657142999999</v>
      </c>
      <c r="I61" s="161">
        <v>2876.4071429000001</v>
      </c>
      <c r="J61" s="161">
        <v>8050.9867856999999</v>
      </c>
      <c r="K61" s="161">
        <v>5189.3074999999999</v>
      </c>
      <c r="L61" s="161">
        <v>6470.4514286000003</v>
      </c>
      <c r="M61" s="161">
        <v>2793.6571429000001</v>
      </c>
      <c r="N61" s="161">
        <v>7737.4896429</v>
      </c>
      <c r="O61" s="161">
        <v>3401.7089286</v>
      </c>
      <c r="P61" s="161">
        <v>3803.7364286000002</v>
      </c>
      <c r="Q61" s="171">
        <v>3904.4410714000001</v>
      </c>
      <c r="R61" s="3"/>
      <c r="S61" s="3"/>
      <c r="T61" s="166"/>
    </row>
    <row r="62" spans="2:23" ht="15.75" hidden="1" x14ac:dyDescent="0.25">
      <c r="B62" t="str">
        <f t="shared" si="106"/>
        <v>PC Annual Direct</v>
      </c>
      <c r="C62" s="162" t="str">
        <f t="shared" si="105"/>
        <v>Boom Annual</v>
      </c>
      <c r="D62" s="174" t="s">
        <v>299</v>
      </c>
      <c r="E62" s="159">
        <v>349.99607142999997</v>
      </c>
      <c r="F62" s="159">
        <v>349.99642856999998</v>
      </c>
      <c r="G62" s="159">
        <v>349.99785714000001</v>
      </c>
      <c r="H62" s="159">
        <v>349.9975</v>
      </c>
      <c r="I62" s="159">
        <v>349.99785714000001</v>
      </c>
      <c r="J62" s="159">
        <v>349.99571429000002</v>
      </c>
      <c r="K62" s="159">
        <v>349.99678570999998</v>
      </c>
      <c r="L62" s="159">
        <v>349.99857143000003</v>
      </c>
      <c r="M62" s="159">
        <v>349.99821429000002</v>
      </c>
      <c r="N62" s="159">
        <v>349.99607142999997</v>
      </c>
      <c r="O62" s="159">
        <v>349.99571429000002</v>
      </c>
      <c r="P62" s="159">
        <v>350.00142856999997</v>
      </c>
      <c r="Q62" s="172">
        <v>349.99642856999998</v>
      </c>
      <c r="R62" s="178"/>
      <c r="S62" s="178"/>
      <c r="T62" s="181"/>
    </row>
    <row r="63" spans="2:23" ht="15.75" hidden="1" x14ac:dyDescent="0.25">
      <c r="B63" t="str">
        <f t="shared" si="106"/>
        <v>PC Annual Direct</v>
      </c>
      <c r="C63" s="162" t="str">
        <f t="shared" si="105"/>
        <v>Boom Annual</v>
      </c>
      <c r="D63" s="149" t="s">
        <v>300</v>
      </c>
      <c r="E63" s="160">
        <v>1.015228426395939E-2</v>
      </c>
      <c r="F63" s="160">
        <v>0</v>
      </c>
      <c r="G63" s="160">
        <v>0</v>
      </c>
      <c r="H63" s="160">
        <v>0</v>
      </c>
      <c r="I63" s="160">
        <v>0</v>
      </c>
      <c r="J63" s="160">
        <v>0</v>
      </c>
      <c r="K63" s="160">
        <v>4.9019607843137254E-3</v>
      </c>
      <c r="L63" s="160">
        <v>0</v>
      </c>
      <c r="M63" s="160">
        <v>0</v>
      </c>
      <c r="N63" s="160">
        <v>0</v>
      </c>
      <c r="O63" s="160">
        <v>1.2500000000000001E-2</v>
      </c>
      <c r="P63" s="160">
        <v>0</v>
      </c>
      <c r="Q63" s="170">
        <v>0</v>
      </c>
      <c r="R63" s="3"/>
      <c r="S63" s="3"/>
      <c r="T63" s="166"/>
    </row>
    <row r="64" spans="2:23" ht="15.75" hidden="1" x14ac:dyDescent="0.25">
      <c r="B64" t="str">
        <f t="shared" si="106"/>
        <v>PC Annual Direct</v>
      </c>
      <c r="C64" s="162" t="str">
        <f t="shared" si="105"/>
        <v>Boom Annual</v>
      </c>
      <c r="D64" s="174" t="s">
        <v>301</v>
      </c>
      <c r="E64" s="158">
        <v>0.16369403492575901</v>
      </c>
      <c r="F64" s="158">
        <v>0.16268283170901901</v>
      </c>
      <c r="G64" s="158">
        <v>0.16633293425433901</v>
      </c>
      <c r="H64" s="158">
        <v>0.14348137179446999</v>
      </c>
      <c r="I64" s="158">
        <v>0.15161410232679201</v>
      </c>
      <c r="J64" s="158">
        <v>0.147119481154634</v>
      </c>
      <c r="K64" s="158">
        <v>0.15279524319719801</v>
      </c>
      <c r="L64" s="158">
        <v>0.163745867359439</v>
      </c>
      <c r="M64" s="158">
        <v>0.12498073342095301</v>
      </c>
      <c r="N64" s="158">
        <v>0.123741949313407</v>
      </c>
      <c r="O64" s="158">
        <v>0.154419381759622</v>
      </c>
      <c r="P64" s="158">
        <v>0.14399260245408901</v>
      </c>
      <c r="Q64" s="167">
        <v>0.16373835031318101</v>
      </c>
      <c r="R64" s="178"/>
      <c r="S64" s="178"/>
      <c r="T64" s="181"/>
    </row>
    <row r="65" spans="2:20" ht="16.5" hidden="1" thickBot="1" x14ac:dyDescent="0.3">
      <c r="B65" t="str">
        <f t="shared" si="106"/>
        <v>PC Annual Direct</v>
      </c>
      <c r="C65" s="162" t="str">
        <f t="shared" si="105"/>
        <v>Boom Annual</v>
      </c>
      <c r="D65" s="175" t="s">
        <v>302</v>
      </c>
      <c r="E65" s="182">
        <v>2.66939766316086E-2</v>
      </c>
      <c r="F65" s="182">
        <v>6.3422012473486299E-3</v>
      </c>
      <c r="G65" s="182">
        <v>3.2420991564142902E-2</v>
      </c>
      <c r="H65" s="182">
        <v>5.2335297151104902E-2</v>
      </c>
      <c r="I65" s="182">
        <v>6.1124654352624902E-2</v>
      </c>
      <c r="J65" s="182">
        <v>4.01801670104462E-3</v>
      </c>
      <c r="K65" s="182">
        <v>1.00200380882987E-4</v>
      </c>
      <c r="L65" s="182">
        <v>6.7481297772924399E-3</v>
      </c>
      <c r="M65" s="182">
        <v>1.8539872354874001E-2</v>
      </c>
      <c r="N65" s="182">
        <v>4.3297464419734998E-2</v>
      </c>
      <c r="O65" s="182">
        <v>6.0406514500250799E-3</v>
      </c>
      <c r="P65" s="182">
        <v>2.5544671724691399E-2</v>
      </c>
      <c r="Q65" s="183">
        <v>1.03086359712423E-2</v>
      </c>
      <c r="R65" s="179"/>
      <c r="S65" s="164"/>
      <c r="T65" s="168"/>
    </row>
    <row r="66" spans="2:20" ht="15.75" thickBot="1" x14ac:dyDescent="0.3">
      <c r="D66" s="254"/>
      <c r="E66" s="254"/>
      <c r="F66" s="254"/>
      <c r="G66" s="254"/>
      <c r="H66" s="254"/>
      <c r="I66" s="254"/>
      <c r="J66" s="254"/>
      <c r="K66" s="254"/>
      <c r="L66" s="254"/>
      <c r="M66" s="254"/>
      <c r="N66" s="254"/>
      <c r="O66" s="254"/>
      <c r="P66" s="254"/>
      <c r="Q66" s="254"/>
      <c r="R66" s="254"/>
      <c r="S66" s="254"/>
      <c r="T66" s="254"/>
    </row>
    <row r="67" spans="2:20" ht="18.75" x14ac:dyDescent="0.25">
      <c r="D67" s="253" t="s">
        <v>538</v>
      </c>
      <c r="Q67" s="162"/>
      <c r="T67" s="162"/>
    </row>
    <row r="68" spans="2:20" ht="15.75" thickBot="1" x14ac:dyDescent="0.3">
      <c r="D68" s="188"/>
      <c r="E68" s="266" t="s">
        <v>337</v>
      </c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7"/>
      <c r="R68" s="263" t="s">
        <v>8</v>
      </c>
      <c r="S68" s="264"/>
      <c r="T68" s="265"/>
    </row>
    <row r="69" spans="2:20" x14ac:dyDescent="0.25">
      <c r="D69" s="189" t="s">
        <v>16</v>
      </c>
      <c r="E69" s="139">
        <f>E$4</f>
        <v>45800</v>
      </c>
      <c r="F69" s="139">
        <f t="shared" ref="F69:Q69" si="108">F$4</f>
        <v>45807</v>
      </c>
      <c r="G69" s="139">
        <f t="shared" si="108"/>
        <v>45814</v>
      </c>
      <c r="H69" s="139">
        <f t="shared" si="108"/>
        <v>45821</v>
      </c>
      <c r="I69" s="139">
        <f t="shared" si="108"/>
        <v>45828</v>
      </c>
      <c r="J69" s="139">
        <f t="shared" si="108"/>
        <v>45835</v>
      </c>
      <c r="K69" s="139">
        <f t="shared" si="108"/>
        <v>45842</v>
      </c>
      <c r="L69" s="139">
        <f t="shared" si="108"/>
        <v>45849</v>
      </c>
      <c r="M69" s="139">
        <f t="shared" si="108"/>
        <v>45856</v>
      </c>
      <c r="N69" s="139">
        <f t="shared" si="108"/>
        <v>45863</v>
      </c>
      <c r="O69" s="139">
        <f t="shared" si="108"/>
        <v>45870</v>
      </c>
      <c r="P69" s="139">
        <f t="shared" si="108"/>
        <v>45877</v>
      </c>
      <c r="Q69" s="140">
        <f t="shared" si="108"/>
        <v>45884</v>
      </c>
      <c r="R69" s="141" t="s">
        <v>9</v>
      </c>
      <c r="S69" s="142" t="s">
        <v>10</v>
      </c>
      <c r="T69" s="177" t="s">
        <v>11</v>
      </c>
    </row>
    <row r="70" spans="2:20" ht="15.75" x14ac:dyDescent="0.25">
      <c r="B70" t="str">
        <f>$D$2</f>
        <v>PC Annual Direct</v>
      </c>
      <c r="C70" t="s">
        <v>454</v>
      </c>
      <c r="D70" s="145" t="s">
        <v>3</v>
      </c>
      <c r="E70" s="146">
        <v>690</v>
      </c>
      <c r="F70" s="146">
        <v>784</v>
      </c>
      <c r="G70" s="146">
        <v>781</v>
      </c>
      <c r="H70" s="146">
        <v>703</v>
      </c>
      <c r="I70" s="146">
        <v>626</v>
      </c>
      <c r="J70" s="146">
        <v>677</v>
      </c>
      <c r="K70" s="146">
        <v>783</v>
      </c>
      <c r="L70" s="146">
        <v>681</v>
      </c>
      <c r="M70" s="146">
        <v>587</v>
      </c>
      <c r="N70" s="146">
        <v>569</v>
      </c>
      <c r="O70" s="146">
        <v>676</v>
      </c>
      <c r="P70" s="146">
        <v>485</v>
      </c>
      <c r="Q70" s="146">
        <v>579</v>
      </c>
      <c r="R70" s="147">
        <f t="shared" ref="R70:R71" si="109">AVERAGE(N70:Q70)</f>
        <v>577.25</v>
      </c>
      <c r="S70" s="146">
        <f>AVERAGE(F70:Q70)</f>
        <v>660.91666666666663</v>
      </c>
      <c r="T70" s="148">
        <v>684.42307692307691</v>
      </c>
    </row>
    <row r="71" spans="2:20" ht="15.75" hidden="1" x14ac:dyDescent="0.25">
      <c r="B71" t="str">
        <f>"PC Annual Direct - Premium Finance_W VYRs"</f>
        <v>PC Annual Direct - Premium Finance_W VYRs</v>
      </c>
      <c r="C71" t="str">
        <f t="shared" ref="C71:C87" si="110">$C70</f>
        <v>Boom Premium Finance</v>
      </c>
      <c r="D71" s="149" t="s">
        <v>4</v>
      </c>
      <c r="E71" s="7">
        <f>INDEX('Plan Figures'!$B$29:$AP$42,MATCH('Headline - Sales, NWP, GWP'!E$4,'Plan Figures'!$B$29:$B$42,0),MATCH('Headline - Sales, NWP, GWP'!$B71,'Plan Figures'!$B$1:$AP$1,0))</f>
        <v>0</v>
      </c>
      <c r="F71" s="7">
        <f>INDEX('Plan Figures'!$B$29:$AP$42,MATCH('Headline - Sales, NWP, GWP'!F$4,'Plan Figures'!$B$29:$B$42,0),MATCH('Headline - Sales, NWP, GWP'!$B71,'Plan Figures'!$B$1:$AP$1,0))</f>
        <v>0</v>
      </c>
      <c r="G71" s="7">
        <f>INDEX('Plan Figures'!$B$29:$AP$42,MATCH('Headline - Sales, NWP, GWP'!G$4,'Plan Figures'!$B$29:$B$42,0),MATCH('Headline - Sales, NWP, GWP'!$B71,'Plan Figures'!$B$1:$AP$1,0))</f>
        <v>0</v>
      </c>
      <c r="H71" s="7">
        <f>INDEX('Plan Figures'!$B$29:$AP$42,MATCH('Headline - Sales, NWP, GWP'!H$4,'Plan Figures'!$B$29:$B$42,0),MATCH('Headline - Sales, NWP, GWP'!$B71,'Plan Figures'!$B$1:$AP$1,0))</f>
        <v>0</v>
      </c>
      <c r="I71" s="7">
        <f>INDEX('Plan Figures'!$B$29:$AP$42,MATCH('Headline - Sales, NWP, GWP'!I$4,'Plan Figures'!$B$29:$B$42,0),MATCH('Headline - Sales, NWP, GWP'!$B71,'Plan Figures'!$B$1:$AP$1,0))</f>
        <v>0</v>
      </c>
      <c r="J71" s="7">
        <f>INDEX('Plan Figures'!$B$29:$AP$42,MATCH('Headline - Sales, NWP, GWP'!J$4,'Plan Figures'!$B$29:$B$42,0),MATCH('Headline - Sales, NWP, GWP'!$B71,'Plan Figures'!$B$1:$AP$1,0))</f>
        <v>0</v>
      </c>
      <c r="K71" s="7">
        <f>INDEX('Plan Figures'!$B$29:$AP$42,MATCH('Headline - Sales, NWP, GWP'!K$4,'Plan Figures'!$B$29:$B$42,0),MATCH('Headline - Sales, NWP, GWP'!$B71,'Plan Figures'!$B$1:$AP$1,0))</f>
        <v>0</v>
      </c>
      <c r="L71" s="7">
        <f>INDEX('Plan Figures'!$B$29:$AP$42,MATCH('Headline - Sales, NWP, GWP'!L$4,'Plan Figures'!$B$29:$B$42,0),MATCH('Headline - Sales, NWP, GWP'!$B71,'Plan Figures'!$B$1:$AP$1,0))</f>
        <v>0</v>
      </c>
      <c r="M71" s="7">
        <f>INDEX('Plan Figures'!$B$29:$AP$42,MATCH('Headline - Sales, NWP, GWP'!M$4,'Plan Figures'!$B$29:$B$42,0),MATCH('Headline - Sales, NWP, GWP'!$B71,'Plan Figures'!$B$1:$AP$1,0))</f>
        <v>0</v>
      </c>
      <c r="N71" s="7">
        <f>INDEX('Plan Figures'!$B$29:$AP$42,MATCH('Headline - Sales, NWP, GWP'!N$4,'Plan Figures'!$B$29:$B$42,0),MATCH('Headline - Sales, NWP, GWP'!$B71,'Plan Figures'!$B$1:$AP$1,0))</f>
        <v>0</v>
      </c>
      <c r="O71" s="7">
        <f>INDEX('Plan Figures'!$B$29:$AP$42,MATCH('Headline - Sales, NWP, GWP'!O$4,'Plan Figures'!$B$29:$B$42,0),MATCH('Headline - Sales, NWP, GWP'!$B71,'Plan Figures'!$B$1:$AP$1,0))</f>
        <v>0</v>
      </c>
      <c r="P71" s="7">
        <f>INDEX('Plan Figures'!$B$29:$AP$42,MATCH('Headline - Sales, NWP, GWP'!P$4,'Plan Figures'!$B$29:$B$42,0),MATCH('Headline - Sales, NWP, GWP'!$B71,'Plan Figures'!$B$1:$AP$1,0))</f>
        <v>0</v>
      </c>
      <c r="Q71" s="7">
        <f>INDEX('Plan Figures'!$B$29:$AP$42,MATCH('Headline - Sales, NWP, GWP'!Q$4,'Plan Figures'!$B$29:$B$42,0),MATCH('Headline - Sales, NWP, GWP'!$B71,'Plan Figures'!$B$1:$AP$1,0))</f>
        <v>0</v>
      </c>
      <c r="R71" s="150">
        <f t="shared" si="109"/>
        <v>0</v>
      </c>
      <c r="S71" s="7">
        <f t="shared" ref="S71" si="111">AVERAGE(F71:Q71)</f>
        <v>0</v>
      </c>
      <c r="T71" s="151"/>
    </row>
    <row r="72" spans="2:20" ht="15.75" hidden="1" x14ac:dyDescent="0.25">
      <c r="B72" t="str">
        <f t="shared" ref="B72:B87" si="112">$D$2</f>
        <v>PC Annual Direct</v>
      </c>
      <c r="C72" t="str">
        <f t="shared" si="110"/>
        <v>Boom Premium Finance</v>
      </c>
      <c r="D72" s="152" t="s">
        <v>0</v>
      </c>
      <c r="E72" s="216" t="e">
        <f>(E70/E71)-1</f>
        <v>#DIV/0!</v>
      </c>
      <c r="F72" s="216" t="e">
        <f t="shared" ref="F72:S72" si="113">(F70/F71)-1</f>
        <v>#DIV/0!</v>
      </c>
      <c r="G72" s="216" t="e">
        <f t="shared" si="113"/>
        <v>#DIV/0!</v>
      </c>
      <c r="H72" s="216" t="e">
        <f t="shared" si="113"/>
        <v>#DIV/0!</v>
      </c>
      <c r="I72" s="216" t="e">
        <f t="shared" si="113"/>
        <v>#DIV/0!</v>
      </c>
      <c r="J72" s="216" t="e">
        <f t="shared" si="113"/>
        <v>#DIV/0!</v>
      </c>
      <c r="K72" s="216" t="e">
        <f t="shared" si="113"/>
        <v>#DIV/0!</v>
      </c>
      <c r="L72" s="216" t="e">
        <f t="shared" si="113"/>
        <v>#DIV/0!</v>
      </c>
      <c r="M72" s="216" t="e">
        <f t="shared" si="113"/>
        <v>#DIV/0!</v>
      </c>
      <c r="N72" s="216" t="e">
        <f t="shared" si="113"/>
        <v>#DIV/0!</v>
      </c>
      <c r="O72" s="216" t="e">
        <f t="shared" si="113"/>
        <v>#DIV/0!</v>
      </c>
      <c r="P72" s="216" t="e">
        <f t="shared" si="113"/>
        <v>#DIV/0!</v>
      </c>
      <c r="Q72" s="216" t="e">
        <f t="shared" si="113"/>
        <v>#DIV/0!</v>
      </c>
      <c r="R72" s="217" t="e">
        <f t="shared" si="113"/>
        <v>#DIV/0!</v>
      </c>
      <c r="S72" s="216" t="e">
        <f t="shared" si="113"/>
        <v>#DIV/0!</v>
      </c>
      <c r="T72" s="156">
        <f t="shared" ref="T72" si="114">T70-T71</f>
        <v>684.42307692307691</v>
      </c>
    </row>
    <row r="73" spans="2:20" ht="15.75" x14ac:dyDescent="0.25">
      <c r="B73" t="str">
        <f t="shared" si="112"/>
        <v>PC Annual Direct</v>
      </c>
      <c r="C73" t="str">
        <f t="shared" si="110"/>
        <v>Boom Premium Finance</v>
      </c>
      <c r="D73" s="145" t="s">
        <v>5</v>
      </c>
      <c r="E73" s="146">
        <v>792996.98821423005</v>
      </c>
      <c r="F73" s="146">
        <v>851947.10285724024</v>
      </c>
      <c r="G73" s="146">
        <v>832630.36428632005</v>
      </c>
      <c r="H73" s="146">
        <v>783737.48142905987</v>
      </c>
      <c r="I73" s="146">
        <v>680471.41285795032</v>
      </c>
      <c r="J73" s="146">
        <v>753020.29857156007</v>
      </c>
      <c r="K73" s="146">
        <v>859714.59857153997</v>
      </c>
      <c r="L73" s="146">
        <v>782227.59964308992</v>
      </c>
      <c r="M73" s="146">
        <v>647745.48107184982</v>
      </c>
      <c r="N73" s="146">
        <v>644601.79857109999</v>
      </c>
      <c r="O73" s="146">
        <v>743361.44142822013</v>
      </c>
      <c r="P73" s="146">
        <v>611818.32392838015</v>
      </c>
      <c r="Q73" s="146">
        <v>682155.97892847005</v>
      </c>
      <c r="R73" s="147">
        <f t="shared" ref="R73:R74" si="115">AVERAGE(N73:Q73)</f>
        <v>670484.38571404258</v>
      </c>
      <c r="S73" s="146">
        <f t="shared" ref="S73:S74" si="116">AVERAGE(F73:Q73)</f>
        <v>739452.6568453986</v>
      </c>
      <c r="T73" s="148">
        <v>768882.45745875489</v>
      </c>
    </row>
    <row r="74" spans="2:20" ht="15.75" x14ac:dyDescent="0.25">
      <c r="B74" t="str">
        <f>"PC Annual Direct - Premium Finance_NWP"</f>
        <v>PC Annual Direct - Premium Finance_NWP</v>
      </c>
      <c r="C74" t="str">
        <f t="shared" si="110"/>
        <v>Boom Premium Finance</v>
      </c>
      <c r="D74" s="229" t="s">
        <v>6</v>
      </c>
      <c r="E74" s="230">
        <f ca="1">INDEX('Plan Figures'!$B$29:$AP$42,MATCH('Headline - Sales, NWP, GWP'!E$4,'Plan Figures'!$B$29:$B$42,0),MATCH('Headline - Sales, NWP, GWP'!$B74,'Plan Figures'!$B$1:$AP$1,0))</f>
        <v>835970.41985957627</v>
      </c>
      <c r="F74" s="230">
        <f ca="1">INDEX('Plan Figures'!$B$29:$AP$42,MATCH('Headline - Sales, NWP, GWP'!F$4,'Plan Figures'!$B$29:$B$42,0),MATCH('Headline - Sales, NWP, GWP'!$B74,'Plan Figures'!$B$1:$AP$1,0))</f>
        <v>835970.41985957627</v>
      </c>
      <c r="G74" s="230">
        <f ca="1">INDEX('Plan Figures'!$B$29:$AP$42,MATCH('Headline - Sales, NWP, GWP'!G$4,'Plan Figures'!$B$29:$B$42,0),MATCH('Headline - Sales, NWP, GWP'!$B74,'Plan Figures'!$B$1:$AP$1,0))</f>
        <v>850592.14216693118</v>
      </c>
      <c r="H74" s="230">
        <f ca="1">INDEX('Plan Figures'!$B$29:$AP$42,MATCH('Headline - Sales, NWP, GWP'!H$4,'Plan Figures'!$B$29:$B$42,0),MATCH('Headline - Sales, NWP, GWP'!$B74,'Plan Figures'!$B$1:$AP$1,0))</f>
        <v>853029.09588482347</v>
      </c>
      <c r="I74" s="230">
        <f ca="1">INDEX('Plan Figures'!$B$29:$AP$42,MATCH('Headline - Sales, NWP, GWP'!I$4,'Plan Figures'!$B$29:$B$42,0),MATCH('Headline - Sales, NWP, GWP'!$B74,'Plan Figures'!$B$1:$AP$1,0))</f>
        <v>853029.09588482347</v>
      </c>
      <c r="J74" s="230">
        <f ca="1">INDEX('Plan Figures'!$B$29:$AP$42,MATCH('Headline - Sales, NWP, GWP'!J$4,'Plan Figures'!$B$29:$B$42,0),MATCH('Headline - Sales, NWP, GWP'!$B74,'Plan Figures'!$B$1:$AP$1,0))</f>
        <v>853029.09588482347</v>
      </c>
      <c r="K74" s="230">
        <f ca="1">INDEX('Plan Figures'!$B$29:$AP$42,MATCH('Headline - Sales, NWP, GWP'!K$4,'Plan Figures'!$B$29:$B$42,0),MATCH('Headline - Sales, NWP, GWP'!$B74,'Plan Figures'!$B$1:$AP$1,0))</f>
        <v>866585.09522273578</v>
      </c>
      <c r="L74" s="230">
        <f ca="1">INDEX('Plan Figures'!$B$29:$AP$42,MATCH('Headline - Sales, NWP, GWP'!L$4,'Plan Figures'!$B$29:$B$42,0),MATCH('Headline - Sales, NWP, GWP'!$B74,'Plan Figures'!$B$1:$AP$1,0))</f>
        <v>876752.09472617006</v>
      </c>
      <c r="M74" s="230">
        <f ca="1">INDEX('Plan Figures'!$B$29:$AP$42,MATCH('Headline - Sales, NWP, GWP'!M$4,'Plan Figures'!$B$29:$B$42,0),MATCH('Headline - Sales, NWP, GWP'!$B74,'Plan Figures'!$B$1:$AP$1,0))</f>
        <v>876752.09472617006</v>
      </c>
      <c r="N74" s="230">
        <f ca="1">INDEX('Plan Figures'!$B$29:$AP$42,MATCH('Headline - Sales, NWP, GWP'!N$4,'Plan Figures'!$B$29:$B$42,0),MATCH('Headline - Sales, NWP, GWP'!$B74,'Plan Figures'!$B$1:$AP$1,0))</f>
        <v>876752.09472617006</v>
      </c>
      <c r="O74" s="230">
        <f ca="1">INDEX('Plan Figures'!$B$29:$AP$42,MATCH('Headline - Sales, NWP, GWP'!O$4,'Plan Figures'!$B$29:$B$42,0),MATCH('Headline - Sales, NWP, GWP'!$B74,'Plan Figures'!$B$1:$AP$1,0))</f>
        <v>880808.08881452226</v>
      </c>
      <c r="P74" s="230">
        <f ca="1">INDEX('Plan Figures'!$B$29:$AP$42,MATCH('Headline - Sales, NWP, GWP'!P$4,'Plan Figures'!$B$29:$B$42,0),MATCH('Headline - Sales, NWP, GWP'!$B74,'Plan Figures'!$B$1:$AP$1,0))</f>
        <v>905144.05334463553</v>
      </c>
      <c r="Q74" s="230">
        <f ca="1">INDEX('Plan Figures'!$B$29:$AP$42,MATCH('Headline - Sales, NWP, GWP'!Q$4,'Plan Figures'!$B$29:$B$42,0),MATCH('Headline - Sales, NWP, GWP'!$B74,'Plan Figures'!$B$1:$AP$1,0))</f>
        <v>905144.05334463553</v>
      </c>
      <c r="R74" s="231">
        <f t="shared" ca="1" si="115"/>
        <v>891962.07255749078</v>
      </c>
      <c r="S74" s="230">
        <f t="shared" ca="1" si="116"/>
        <v>869465.61871550151</v>
      </c>
      <c r="T74" s="232"/>
    </row>
    <row r="75" spans="2:20" ht="15.75" x14ac:dyDescent="0.25">
      <c r="B75" t="str">
        <f t="shared" si="112"/>
        <v>PC Annual Direct</v>
      </c>
      <c r="C75" t="str">
        <f t="shared" si="110"/>
        <v>Boom Premium Finance</v>
      </c>
      <c r="D75" s="152" t="s">
        <v>0</v>
      </c>
      <c r="E75" s="260">
        <f ca="1">IFERROR((E73/E74)-1,0)</f>
        <v>-5.1405445245975012E-2</v>
      </c>
      <c r="F75" s="260">
        <f t="shared" ref="F75" ca="1" si="117">IFERROR((F73/F74)-1,0)</f>
        <v>1.9111541052311054E-2</v>
      </c>
      <c r="G75" s="260">
        <f t="shared" ref="G75" ca="1" si="118">IFERROR((G73/G74)-1,0)</f>
        <v>-2.1116792632074555E-2</v>
      </c>
      <c r="H75" s="260">
        <f t="shared" ref="H75" ca="1" si="119">IFERROR((H73/H74)-1,0)</f>
        <v>-8.1230071506399604E-2</v>
      </c>
      <c r="I75" s="260">
        <f t="shared" ref="I75" ca="1" si="120">IFERROR((I73/I74)-1,0)</f>
        <v>-0.20228815624147478</v>
      </c>
      <c r="J75" s="260">
        <f t="shared" ref="J75" ca="1" si="121">IFERROR((J73/J74)-1,0)</f>
        <v>-0.11723960858512927</v>
      </c>
      <c r="K75" s="260">
        <f t="shared" ref="K75" ca="1" si="122">IFERROR((K73/K74)-1,0)</f>
        <v>-7.9282423492754717E-3</v>
      </c>
      <c r="L75" s="260">
        <f t="shared" ref="L75" ca="1" si="123">IFERROR((L73/L74)-1,0)</f>
        <v>-0.10781211205728836</v>
      </c>
      <c r="M75" s="260">
        <f t="shared" ref="M75" ca="1" si="124">IFERROR((M73/M74)-1,0)</f>
        <v>-0.26119882123103944</v>
      </c>
      <c r="N75" s="260">
        <f t="shared" ref="N75" ca="1" si="125">IFERROR((N73/N74)-1,0)</f>
        <v>-0.26478442144763392</v>
      </c>
      <c r="O75" s="260">
        <f t="shared" ref="O75" ca="1" si="126">IFERROR((O73/O74)-1,0)</f>
        <v>-0.15604607760958611</v>
      </c>
      <c r="P75" s="260">
        <f t="shared" ref="P75" ca="1" si="127">IFERROR((P73/P74)-1,0)</f>
        <v>-0.32406524500975864</v>
      </c>
      <c r="Q75" s="260">
        <f t="shared" ref="Q75" ca="1" si="128">IFERROR((Q73/Q74)-1,0)</f>
        <v>-0.24635644855887073</v>
      </c>
      <c r="R75" s="217">
        <f t="shared" ref="R75" ca="1" si="129">IFERROR((R73/R74)-1,0)</f>
        <v>-0.24830392867312534</v>
      </c>
      <c r="S75" s="216">
        <f t="shared" ref="S75" ca="1" si="130">IFERROR((S73/S74)-1,0)</f>
        <v>-0.14953203332200371</v>
      </c>
      <c r="T75" s="261"/>
    </row>
    <row r="76" spans="2:20" ht="15.75" x14ac:dyDescent="0.25">
      <c r="B76" t="str">
        <f t="shared" si="112"/>
        <v>PC Annual Direct</v>
      </c>
      <c r="C76" t="str">
        <f t="shared" si="110"/>
        <v>Boom Premium Finance</v>
      </c>
      <c r="D76" s="145" t="s">
        <v>12</v>
      </c>
      <c r="E76" s="146">
        <f>IFERROR(E73/E70,0)</f>
        <v>1149.2709974119275</v>
      </c>
      <c r="F76" s="146">
        <f t="shared" ref="F76:T76" si="131">IFERROR(F73/F70,0)</f>
        <v>1086.6672230321942</v>
      </c>
      <c r="G76" s="146">
        <f t="shared" si="131"/>
        <v>1066.1080208531628</v>
      </c>
      <c r="H76" s="146">
        <f t="shared" si="131"/>
        <v>1114.8470575093313</v>
      </c>
      <c r="I76" s="146">
        <f t="shared" si="131"/>
        <v>1087.0150365142977</v>
      </c>
      <c r="J76" s="146">
        <f t="shared" si="131"/>
        <v>1112.2899535768981</v>
      </c>
      <c r="K76" s="146">
        <f t="shared" si="131"/>
        <v>1097.9752216750192</v>
      </c>
      <c r="L76" s="146">
        <f t="shared" si="131"/>
        <v>1148.6455207681204</v>
      </c>
      <c r="M76" s="146">
        <f t="shared" si="131"/>
        <v>1103.4846355568141</v>
      </c>
      <c r="N76" s="146">
        <f t="shared" si="131"/>
        <v>1132.8678358015818</v>
      </c>
      <c r="O76" s="146">
        <f t="shared" si="131"/>
        <v>1099.6471027044677</v>
      </c>
      <c r="P76" s="146">
        <f t="shared" si="131"/>
        <v>1261.4810802647014</v>
      </c>
      <c r="Q76" s="146">
        <f t="shared" si="131"/>
        <v>1178.1623124844043</v>
      </c>
      <c r="R76" s="147">
        <f t="shared" si="131"/>
        <v>1161.5147435496624</v>
      </c>
      <c r="S76" s="146">
        <f t="shared" si="131"/>
        <v>1118.8288843960136</v>
      </c>
      <c r="T76" s="148">
        <f t="shared" si="131"/>
        <v>1123.402298057186</v>
      </c>
    </row>
    <row r="77" spans="2:20" ht="15.75" hidden="1" x14ac:dyDescent="0.25">
      <c r="B77" t="str">
        <f t="shared" si="112"/>
        <v>PC Annual Direct</v>
      </c>
      <c r="C77" t="str">
        <f t="shared" si="110"/>
        <v>Boom Premium Finance</v>
      </c>
      <c r="D77" s="149" t="s">
        <v>13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150"/>
      <c r="S77" s="7"/>
      <c r="T77" s="151"/>
    </row>
    <row r="78" spans="2:20" ht="15.75" hidden="1" x14ac:dyDescent="0.25">
      <c r="B78" t="str">
        <f t="shared" si="112"/>
        <v>PC Annual Direct</v>
      </c>
      <c r="C78" t="str">
        <f t="shared" si="110"/>
        <v>Boom Premium Finance</v>
      </c>
      <c r="D78" s="152" t="s">
        <v>0</v>
      </c>
      <c r="E78" s="216" t="e">
        <f>(E76/E77)-1</f>
        <v>#DIV/0!</v>
      </c>
      <c r="F78" s="216" t="e">
        <f t="shared" ref="F78:S78" si="132">(F76/F77)-1</f>
        <v>#DIV/0!</v>
      </c>
      <c r="G78" s="216" t="e">
        <f t="shared" si="132"/>
        <v>#DIV/0!</v>
      </c>
      <c r="H78" s="216" t="e">
        <f t="shared" si="132"/>
        <v>#DIV/0!</v>
      </c>
      <c r="I78" s="216" t="e">
        <f t="shared" si="132"/>
        <v>#DIV/0!</v>
      </c>
      <c r="J78" s="216" t="e">
        <f t="shared" si="132"/>
        <v>#DIV/0!</v>
      </c>
      <c r="K78" s="216" t="e">
        <f t="shared" si="132"/>
        <v>#DIV/0!</v>
      </c>
      <c r="L78" s="216" t="e">
        <f t="shared" si="132"/>
        <v>#DIV/0!</v>
      </c>
      <c r="M78" s="216" t="e">
        <f t="shared" si="132"/>
        <v>#DIV/0!</v>
      </c>
      <c r="N78" s="216" t="e">
        <f t="shared" si="132"/>
        <v>#DIV/0!</v>
      </c>
      <c r="O78" s="216" t="e">
        <f t="shared" si="132"/>
        <v>#DIV/0!</v>
      </c>
      <c r="P78" s="216" t="e">
        <f t="shared" si="132"/>
        <v>#DIV/0!</v>
      </c>
      <c r="Q78" s="216" t="e">
        <f t="shared" si="132"/>
        <v>#DIV/0!</v>
      </c>
      <c r="R78" s="217" t="e">
        <f t="shared" si="132"/>
        <v>#DIV/0!</v>
      </c>
      <c r="S78" s="216" t="e">
        <f t="shared" si="132"/>
        <v>#DIV/0!</v>
      </c>
      <c r="T78" s="156">
        <f>T76-T77</f>
        <v>1123.402298057186</v>
      </c>
    </row>
    <row r="79" spans="2:20" x14ac:dyDescent="0.25">
      <c r="B79" t="str">
        <f t="shared" si="112"/>
        <v>PC Annual Direct</v>
      </c>
      <c r="C79" s="162" t="str">
        <f t="shared" si="110"/>
        <v>Boom Premium Finance</v>
      </c>
      <c r="D79" s="184" t="s">
        <v>17</v>
      </c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69"/>
      <c r="R79" s="144"/>
      <c r="S79" s="144"/>
      <c r="T79" s="180"/>
    </row>
    <row r="80" spans="2:20" ht="15.75" x14ac:dyDescent="0.25">
      <c r="B80" t="str">
        <f t="shared" si="112"/>
        <v>PC Annual Direct</v>
      </c>
      <c r="C80" s="162" t="str">
        <f t="shared" si="110"/>
        <v>Boom Premium Finance</v>
      </c>
      <c r="D80" s="145" t="s">
        <v>7</v>
      </c>
      <c r="E80" s="146">
        <v>816626.84821401979</v>
      </c>
      <c r="F80" s="146">
        <v>874701.64285716997</v>
      </c>
      <c r="G80" s="146">
        <v>855819.96428634971</v>
      </c>
      <c r="H80" s="146">
        <v>805569.82142896985</v>
      </c>
      <c r="I80" s="146">
        <v>700471.14285791072</v>
      </c>
      <c r="J80" s="146">
        <v>775108.92857154005</v>
      </c>
      <c r="K80" s="146">
        <v>885566.67857160023</v>
      </c>
      <c r="L80" s="146">
        <v>805528.1696431298</v>
      </c>
      <c r="M80" s="146">
        <v>669334.24107191013</v>
      </c>
      <c r="N80" s="146">
        <v>664402.17857101001</v>
      </c>
      <c r="O80" s="146">
        <v>765811.0714282603</v>
      </c>
      <c r="P80" s="146">
        <v>630374.13392832002</v>
      </c>
      <c r="Q80" s="148">
        <v>703834.75892847008</v>
      </c>
      <c r="R80" s="146">
        <f t="shared" ref="R80" si="133">AVERAGE(N80:Q80)</f>
        <v>691105.53571401513</v>
      </c>
      <c r="S80" s="146">
        <f>AVERAGE(F80:Q80)</f>
        <v>761376.89434538677</v>
      </c>
      <c r="T80" s="148">
        <v>809407.64457416919</v>
      </c>
    </row>
    <row r="81" spans="2:21" ht="15.75" x14ac:dyDescent="0.25">
      <c r="B81" t="str">
        <f t="shared" si="112"/>
        <v>PC Annual Direct</v>
      </c>
      <c r="C81" s="162" t="str">
        <f t="shared" si="110"/>
        <v>Boom Premium Finance</v>
      </c>
      <c r="D81" s="229" t="s">
        <v>14</v>
      </c>
      <c r="E81" s="233">
        <v>2.8935933286382821E-2</v>
      </c>
      <c r="F81" s="233">
        <v>2.6014058834511189E-2</v>
      </c>
      <c r="G81" s="233">
        <v>2.7096353167417975E-2</v>
      </c>
      <c r="H81" s="233">
        <v>2.7101735217913717E-2</v>
      </c>
      <c r="I81" s="233">
        <v>2.8551825730266989E-2</v>
      </c>
      <c r="J81" s="233">
        <v>2.8497452662153568E-2</v>
      </c>
      <c r="K81" s="233">
        <v>2.9192697315304186E-2</v>
      </c>
      <c r="L81" s="233">
        <v>2.8925828888594598E-2</v>
      </c>
      <c r="M81" s="233">
        <v>3.2254079763626826E-2</v>
      </c>
      <c r="N81" s="233">
        <v>2.9801798727536518E-2</v>
      </c>
      <c r="O81" s="233">
        <v>2.9314841267795665E-2</v>
      </c>
      <c r="P81" s="233">
        <v>2.9436185593950736E-2</v>
      </c>
      <c r="Q81" s="234">
        <v>3.0800951111030917E-2</v>
      </c>
      <c r="R81" s="235">
        <f>AVERAGE(N81:Q81)</f>
        <v>2.9838444175078457E-2</v>
      </c>
      <c r="S81" s="236">
        <f>AVERAGE(F81:Q81)</f>
        <v>2.8915650690008569E-2</v>
      </c>
      <c r="T81" s="237">
        <v>5.0067709870383212E-2</v>
      </c>
    </row>
    <row r="82" spans="2:21" ht="16.5" thickBot="1" x14ac:dyDescent="0.3">
      <c r="B82" t="str">
        <f t="shared" si="112"/>
        <v>PC Annual Direct</v>
      </c>
      <c r="C82" s="162" t="str">
        <f t="shared" si="110"/>
        <v>Boom Premium Finance</v>
      </c>
      <c r="D82" s="223" t="s">
        <v>21</v>
      </c>
      <c r="E82" s="226">
        <f>E73/E$8</f>
        <v>0.83201522626619451</v>
      </c>
      <c r="F82" s="227">
        <f t="shared" ref="F82:T82" si="134">F73/F$8</f>
        <v>0.83014640833538389</v>
      </c>
      <c r="G82" s="227">
        <f t="shared" si="134"/>
        <v>0.82551668710006221</v>
      </c>
      <c r="H82" s="227">
        <f t="shared" si="134"/>
        <v>0.83240914262687782</v>
      </c>
      <c r="I82" s="227">
        <f t="shared" si="134"/>
        <v>0.81207464306681354</v>
      </c>
      <c r="J82" s="227">
        <f t="shared" si="134"/>
        <v>0.81798457160760041</v>
      </c>
      <c r="K82" s="227">
        <f t="shared" si="134"/>
        <v>0.81604984279303283</v>
      </c>
      <c r="L82" s="227">
        <f t="shared" si="134"/>
        <v>0.81698688558329957</v>
      </c>
      <c r="M82" s="227">
        <f t="shared" si="134"/>
        <v>0.81423893035053418</v>
      </c>
      <c r="N82" s="227">
        <f t="shared" si="134"/>
        <v>0.79889187373950377</v>
      </c>
      <c r="O82" s="227">
        <f t="shared" si="134"/>
        <v>0.85328775571526405</v>
      </c>
      <c r="P82" s="227">
        <f t="shared" si="134"/>
        <v>0.8257202188719156</v>
      </c>
      <c r="Q82" s="228">
        <f t="shared" si="134"/>
        <v>0.82493919936060489</v>
      </c>
      <c r="R82" s="226">
        <f t="shared" si="134"/>
        <v>0.82625112619702135</v>
      </c>
      <c r="S82" s="227">
        <f t="shared" si="134"/>
        <v>0.82257945386033016</v>
      </c>
      <c r="T82" s="228">
        <f t="shared" si="134"/>
        <v>0.54729353247466972</v>
      </c>
    </row>
    <row r="83" spans="2:21" ht="15.75" hidden="1" x14ac:dyDescent="0.25">
      <c r="B83" t="str">
        <f t="shared" si="112"/>
        <v>PC Annual Direct</v>
      </c>
      <c r="C83" s="162" t="str">
        <f t="shared" si="110"/>
        <v>Boom Premium Finance</v>
      </c>
      <c r="D83" s="149" t="s">
        <v>298</v>
      </c>
      <c r="E83" s="161">
        <v>6614.47</v>
      </c>
      <c r="F83" s="161">
        <v>5384.4228571000003</v>
      </c>
      <c r="G83" s="161">
        <v>8221.1978571</v>
      </c>
      <c r="H83" s="161">
        <v>5372.2475000000004</v>
      </c>
      <c r="I83" s="161">
        <v>6541.75</v>
      </c>
      <c r="J83" s="161">
        <v>5319.9764286</v>
      </c>
      <c r="K83" s="161">
        <v>5939.0378571000001</v>
      </c>
      <c r="L83" s="161">
        <v>4626.7821428999996</v>
      </c>
      <c r="M83" s="161">
        <v>5309.0964285999999</v>
      </c>
      <c r="N83" s="161">
        <v>7910.8939286000004</v>
      </c>
      <c r="O83" s="161">
        <v>6751.9157143000002</v>
      </c>
      <c r="P83" s="161">
        <v>8561.4621428999999</v>
      </c>
      <c r="Q83" s="171">
        <v>6911.4875000000002</v>
      </c>
      <c r="R83" s="3"/>
      <c r="S83" s="3"/>
      <c r="T83" s="166"/>
    </row>
    <row r="84" spans="2:21" ht="15.75" hidden="1" x14ac:dyDescent="0.25">
      <c r="B84" t="str">
        <f t="shared" si="112"/>
        <v>PC Annual Direct</v>
      </c>
      <c r="C84" s="162" t="str">
        <f t="shared" si="110"/>
        <v>Boom Premium Finance</v>
      </c>
      <c r="D84" s="174" t="s">
        <v>299</v>
      </c>
      <c r="E84" s="159">
        <v>349.99607142999997</v>
      </c>
      <c r="F84" s="159">
        <v>349.99928570999998</v>
      </c>
      <c r="G84" s="159">
        <v>350</v>
      </c>
      <c r="H84" s="159">
        <v>349.99571429000002</v>
      </c>
      <c r="I84" s="159">
        <v>349.99571429000002</v>
      </c>
      <c r="J84" s="159">
        <v>350</v>
      </c>
      <c r="K84" s="159">
        <v>349.99571429000002</v>
      </c>
      <c r="L84" s="159">
        <v>349.99642856999998</v>
      </c>
      <c r="M84" s="159">
        <v>349.99571429000002</v>
      </c>
      <c r="N84" s="159">
        <v>349.99607142999997</v>
      </c>
      <c r="O84" s="159">
        <v>349.99857143000003</v>
      </c>
      <c r="P84" s="159">
        <v>349.99892856999998</v>
      </c>
      <c r="Q84" s="172">
        <v>349.99642856999998</v>
      </c>
      <c r="R84" s="178"/>
      <c r="S84" s="178"/>
      <c r="T84" s="181"/>
    </row>
    <row r="85" spans="2:21" ht="15.75" hidden="1" x14ac:dyDescent="0.25">
      <c r="B85" t="str">
        <f t="shared" si="112"/>
        <v>PC Annual Direct</v>
      </c>
      <c r="C85" s="162" t="str">
        <f t="shared" si="110"/>
        <v>Boom Premium Finance</v>
      </c>
      <c r="D85" s="149" t="s">
        <v>300</v>
      </c>
      <c r="E85" s="160">
        <v>0</v>
      </c>
      <c r="F85" s="160">
        <v>4.9019607843137254E-3</v>
      </c>
      <c r="G85" s="160">
        <v>4.9019607843137254E-3</v>
      </c>
      <c r="H85" s="160">
        <v>0</v>
      </c>
      <c r="I85" s="160">
        <v>0</v>
      </c>
      <c r="J85" s="160">
        <v>0</v>
      </c>
      <c r="K85" s="160">
        <v>0</v>
      </c>
      <c r="L85" s="160">
        <v>0</v>
      </c>
      <c r="M85" s="160">
        <v>0</v>
      </c>
      <c r="N85" s="160">
        <v>6.2500000000000003E-3</v>
      </c>
      <c r="O85" s="160">
        <v>0</v>
      </c>
      <c r="P85" s="160">
        <v>0</v>
      </c>
      <c r="Q85" s="170">
        <v>0</v>
      </c>
      <c r="R85" s="3"/>
      <c r="S85" s="3"/>
      <c r="T85" s="166"/>
    </row>
    <row r="86" spans="2:21" ht="15.75" hidden="1" x14ac:dyDescent="0.25">
      <c r="B86" t="str">
        <f t="shared" si="112"/>
        <v>PC Annual Direct</v>
      </c>
      <c r="C86" s="162" t="str">
        <f t="shared" si="110"/>
        <v>Boom Premium Finance</v>
      </c>
      <c r="D86" s="174" t="s">
        <v>301</v>
      </c>
      <c r="E86" s="158">
        <v>0.110786569493737</v>
      </c>
      <c r="F86" s="158">
        <v>0.113428359235557</v>
      </c>
      <c r="G86" s="158">
        <v>0.105843268665594</v>
      </c>
      <c r="H86" s="158">
        <v>0.117720401927685</v>
      </c>
      <c r="I86" s="158">
        <v>0.108242776946568</v>
      </c>
      <c r="J86" s="158">
        <v>0.116325082360028</v>
      </c>
      <c r="K86" s="158">
        <v>0.14322508218298299</v>
      </c>
      <c r="L86" s="158">
        <v>0.124281131190667</v>
      </c>
      <c r="M86" s="158">
        <v>0.11360727454870299</v>
      </c>
      <c r="N86" s="158">
        <v>0.118439460801187</v>
      </c>
      <c r="O86" s="158">
        <v>0.12246170508427801</v>
      </c>
      <c r="P86" s="158">
        <v>0.113463855063243</v>
      </c>
      <c r="Q86" s="167">
        <v>0.116939241075732</v>
      </c>
      <c r="R86" s="178"/>
      <c r="S86" s="178"/>
      <c r="T86" s="181"/>
    </row>
    <row r="87" spans="2:21" ht="16.5" hidden="1" thickBot="1" x14ac:dyDescent="0.3">
      <c r="B87" t="str">
        <f t="shared" si="112"/>
        <v>PC Annual Direct</v>
      </c>
      <c r="C87" s="162" t="str">
        <f t="shared" si="110"/>
        <v>Boom Premium Finance</v>
      </c>
      <c r="D87" s="175" t="s">
        <v>302</v>
      </c>
      <c r="E87" s="182">
        <v>9.3982578912354993E-5</v>
      </c>
      <c r="F87" s="182">
        <v>9.2029228045298298E-5</v>
      </c>
      <c r="G87" s="182">
        <v>9.5936572221066996E-5</v>
      </c>
      <c r="H87" s="182">
        <v>8.9834431933111207E-5</v>
      </c>
      <c r="I87" s="182">
        <v>9.4869989996748699E-5</v>
      </c>
      <c r="J87" s="182">
        <v>9.3443284931327101E-5</v>
      </c>
      <c r="K87" s="182">
        <v>9.3107702334504995E-5</v>
      </c>
      <c r="L87" s="182">
        <v>9.61287025977864E-5</v>
      </c>
      <c r="M87" s="182">
        <v>9.5372882426447703E-5</v>
      </c>
      <c r="N87" s="182">
        <v>9.0845454846721893E-5</v>
      </c>
      <c r="O87" s="182">
        <v>9.6002946703421799E-5</v>
      </c>
      <c r="P87" s="182">
        <v>9.6971903875031602E-5</v>
      </c>
      <c r="Q87" s="183">
        <v>9.7108381190924602E-5</v>
      </c>
      <c r="R87" s="179"/>
      <c r="S87" s="164"/>
      <c r="T87" s="168"/>
    </row>
    <row r="89" spans="2:21" ht="15.75" thickBot="1" x14ac:dyDescent="0.3">
      <c r="E89" s="176"/>
    </row>
    <row r="90" spans="2:21" ht="18.75" x14ac:dyDescent="0.25">
      <c r="D90" s="205" t="s">
        <v>303</v>
      </c>
      <c r="E90" s="186" t="s">
        <v>420</v>
      </c>
      <c r="F90" s="186"/>
      <c r="G90" s="186"/>
      <c r="H90" s="186"/>
      <c r="I90" s="186"/>
      <c r="J90" s="186"/>
      <c r="K90" s="186"/>
      <c r="L90" s="186"/>
      <c r="M90" s="186"/>
      <c r="N90" s="186"/>
      <c r="O90" s="186"/>
      <c r="P90" s="186"/>
      <c r="Q90" s="187"/>
      <c r="R90" s="186"/>
      <c r="S90" s="186"/>
      <c r="T90" s="187"/>
    </row>
    <row r="91" spans="2:21" ht="15.75" thickBot="1" x14ac:dyDescent="0.3">
      <c r="D91" s="188"/>
      <c r="E91" s="266" t="s">
        <v>337</v>
      </c>
      <c r="F91" s="266"/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7"/>
      <c r="R91" s="263" t="s">
        <v>8</v>
      </c>
      <c r="S91" s="264"/>
      <c r="T91" s="265"/>
    </row>
    <row r="92" spans="2:21" x14ac:dyDescent="0.25">
      <c r="D92" s="189" t="s">
        <v>16</v>
      </c>
      <c r="E92" s="139">
        <f>E$4</f>
        <v>45800</v>
      </c>
      <c r="F92" s="139">
        <f t="shared" ref="F92:Q92" si="135">F$4</f>
        <v>45807</v>
      </c>
      <c r="G92" s="139">
        <f t="shared" si="135"/>
        <v>45814</v>
      </c>
      <c r="H92" s="139">
        <f t="shared" si="135"/>
        <v>45821</v>
      </c>
      <c r="I92" s="139">
        <f t="shared" si="135"/>
        <v>45828</v>
      </c>
      <c r="J92" s="139">
        <f t="shared" si="135"/>
        <v>45835</v>
      </c>
      <c r="K92" s="139">
        <f t="shared" si="135"/>
        <v>45842</v>
      </c>
      <c r="L92" s="139">
        <f t="shared" si="135"/>
        <v>45849</v>
      </c>
      <c r="M92" s="139">
        <f t="shared" si="135"/>
        <v>45856</v>
      </c>
      <c r="N92" s="139">
        <f t="shared" si="135"/>
        <v>45863</v>
      </c>
      <c r="O92" s="139">
        <f t="shared" si="135"/>
        <v>45870</v>
      </c>
      <c r="P92" s="139">
        <f t="shared" si="135"/>
        <v>45877</v>
      </c>
      <c r="Q92" s="140">
        <f t="shared" si="135"/>
        <v>45884</v>
      </c>
      <c r="R92" s="141" t="s">
        <v>9</v>
      </c>
      <c r="S92" s="142" t="s">
        <v>10</v>
      </c>
      <c r="T92" s="177" t="s">
        <v>11</v>
      </c>
    </row>
    <row r="93" spans="2:21" ht="15.75" x14ac:dyDescent="0.25">
      <c r="B93" t="str">
        <f>$D$2</f>
        <v>PC Annual Direct</v>
      </c>
      <c r="C93" t="s">
        <v>72</v>
      </c>
      <c r="D93" s="145" t="s">
        <v>424</v>
      </c>
      <c r="E93" s="146">
        <v>0</v>
      </c>
      <c r="F93" s="146">
        <v>0</v>
      </c>
      <c r="G93" s="146">
        <v>0</v>
      </c>
      <c r="H93" s="146">
        <v>0</v>
      </c>
      <c r="I93" s="146">
        <v>0</v>
      </c>
      <c r="J93" s="146">
        <v>0</v>
      </c>
      <c r="K93" s="146">
        <v>0</v>
      </c>
      <c r="L93" s="146">
        <v>0</v>
      </c>
      <c r="M93" s="146">
        <v>0</v>
      </c>
      <c r="N93" s="146">
        <v>0</v>
      </c>
      <c r="O93" s="146">
        <v>0</v>
      </c>
      <c r="P93" s="146">
        <v>0</v>
      </c>
      <c r="Q93" s="146">
        <v>0</v>
      </c>
      <c r="R93" s="147">
        <f t="shared" ref="R93:R100" si="136">AVERAGE(N93:Q93)</f>
        <v>0</v>
      </c>
      <c r="S93" s="146">
        <f t="shared" ref="S93:S100" si="137">AVERAGE(F93:Q93)</f>
        <v>0</v>
      </c>
      <c r="T93" s="148">
        <v>1.9230769230769232E-2</v>
      </c>
    </row>
    <row r="94" spans="2:21" ht="15.75" hidden="1" x14ac:dyDescent="0.25">
      <c r="B94" t="str">
        <f>$D$90&amp;"_W VYRs"</f>
        <v>PC Annual Direct - Subscription_W VYRs</v>
      </c>
      <c r="C94" t="str">
        <f>$C93</f>
        <v>Boom Subscription</v>
      </c>
      <c r="D94" s="149" t="s">
        <v>425</v>
      </c>
      <c r="E94" s="7">
        <f ca="1">INDEX('Plan Figures'!$B$29:$AP$42,MATCH('Headline - Sales, NWP, GWP'!E$4,'Plan Figures'!$B$29:$B$42,0),MATCH('Headline - Sales, NWP, GWP'!$B94,'Plan Figures'!$B$1:$AP$1,0))*12</f>
        <v>0</v>
      </c>
      <c r="F94" s="7">
        <f ca="1">INDEX('Plan Figures'!$B$29:$AP$42,MATCH('Headline - Sales, NWP, GWP'!F$4,'Plan Figures'!$B$29:$B$42,0),MATCH('Headline - Sales, NWP, GWP'!$B94,'Plan Figures'!$B$1:$AP$1,0))*12</f>
        <v>0</v>
      </c>
      <c r="G94" s="7">
        <f ca="1">INDEX('Plan Figures'!$B$29:$AP$42,MATCH('Headline - Sales, NWP, GWP'!G$4,'Plan Figures'!$B$29:$B$42,0),MATCH('Headline - Sales, NWP, GWP'!$B94,'Plan Figures'!$B$1:$AP$1,0))*12</f>
        <v>0</v>
      </c>
      <c r="H94" s="7">
        <f ca="1">INDEX('Plan Figures'!$B$29:$AP$42,MATCH('Headline - Sales, NWP, GWP'!H$4,'Plan Figures'!$B$29:$B$42,0),MATCH('Headline - Sales, NWP, GWP'!$B94,'Plan Figures'!$B$1:$AP$1,0))*12</f>
        <v>0</v>
      </c>
      <c r="I94" s="7">
        <f ca="1">INDEX('Plan Figures'!$B$29:$AP$42,MATCH('Headline - Sales, NWP, GWP'!I$4,'Plan Figures'!$B$29:$B$42,0),MATCH('Headline - Sales, NWP, GWP'!$B94,'Plan Figures'!$B$1:$AP$1,0))*12</f>
        <v>0</v>
      </c>
      <c r="J94" s="7">
        <f ca="1">INDEX('Plan Figures'!$B$29:$AP$42,MATCH('Headline - Sales, NWP, GWP'!J$4,'Plan Figures'!$B$29:$B$42,0),MATCH('Headline - Sales, NWP, GWP'!$B94,'Plan Figures'!$B$1:$AP$1,0))*12</f>
        <v>0</v>
      </c>
      <c r="K94" s="7">
        <f ca="1">INDEX('Plan Figures'!$B$29:$AP$42,MATCH('Headline - Sales, NWP, GWP'!K$4,'Plan Figures'!$B$29:$B$42,0),MATCH('Headline - Sales, NWP, GWP'!$B94,'Plan Figures'!$B$1:$AP$1,0))*12</f>
        <v>0</v>
      </c>
      <c r="L94" s="7">
        <f ca="1">INDEX('Plan Figures'!$B$29:$AP$42,MATCH('Headline - Sales, NWP, GWP'!L$4,'Plan Figures'!$B$29:$B$42,0),MATCH('Headline - Sales, NWP, GWP'!$B94,'Plan Figures'!$B$1:$AP$1,0))*12</f>
        <v>0</v>
      </c>
      <c r="M94" s="7">
        <f ca="1">INDEX('Plan Figures'!$B$29:$AP$42,MATCH('Headline - Sales, NWP, GWP'!M$4,'Plan Figures'!$B$29:$B$42,0),MATCH('Headline - Sales, NWP, GWP'!$B94,'Plan Figures'!$B$1:$AP$1,0))*12</f>
        <v>0</v>
      </c>
      <c r="N94" s="7">
        <f ca="1">INDEX('Plan Figures'!$B$29:$AP$42,MATCH('Headline - Sales, NWP, GWP'!N$4,'Plan Figures'!$B$29:$B$42,0),MATCH('Headline - Sales, NWP, GWP'!$B94,'Plan Figures'!$B$1:$AP$1,0))*12</f>
        <v>0</v>
      </c>
      <c r="O94" s="7">
        <f ca="1">INDEX('Plan Figures'!$B$29:$AP$42,MATCH('Headline - Sales, NWP, GWP'!O$4,'Plan Figures'!$B$29:$B$42,0),MATCH('Headline - Sales, NWP, GWP'!$B94,'Plan Figures'!$B$1:$AP$1,0))*12</f>
        <v>0</v>
      </c>
      <c r="P94" s="7">
        <f ca="1">INDEX('Plan Figures'!$B$29:$AP$42,MATCH('Headline - Sales, NWP, GWP'!P$4,'Plan Figures'!$B$29:$B$42,0),MATCH('Headline - Sales, NWP, GWP'!$B94,'Plan Figures'!$B$1:$AP$1,0))*12</f>
        <v>0</v>
      </c>
      <c r="Q94" s="7">
        <f ca="1">INDEX('Plan Figures'!$B$29:$AP$42,MATCH('Headline - Sales, NWP, GWP'!Q$4,'Plan Figures'!$B$29:$B$42,0),MATCH('Headline - Sales, NWP, GWP'!$B94,'Plan Figures'!$B$1:$AP$1,0))*12</f>
        <v>0</v>
      </c>
      <c r="R94" s="150">
        <f t="shared" ca="1" si="136"/>
        <v>0</v>
      </c>
      <c r="S94" s="7">
        <f t="shared" ca="1" si="137"/>
        <v>0</v>
      </c>
      <c r="T94" s="151"/>
      <c r="U94" s="1" t="s">
        <v>419</v>
      </c>
    </row>
    <row r="95" spans="2:21" ht="15.75" hidden="1" x14ac:dyDescent="0.25">
      <c r="B95" t="str">
        <f t="shared" ref="B95:B108" si="138">$D$2</f>
        <v>PC Annual Direct</v>
      </c>
      <c r="C95" t="str">
        <f>$C94</f>
        <v>Boom Subscription</v>
      </c>
      <c r="D95" s="152" t="s">
        <v>0</v>
      </c>
      <c r="E95" s="216" t="e">
        <f ca="1">(E93/E94)-1</f>
        <v>#DIV/0!</v>
      </c>
      <c r="F95" s="216" t="e">
        <f t="shared" ref="F95" ca="1" si="139">(F93/F94)-1</f>
        <v>#DIV/0!</v>
      </c>
      <c r="G95" s="216" t="e">
        <f t="shared" ref="G95" ca="1" si="140">(G93/G94)-1</f>
        <v>#DIV/0!</v>
      </c>
      <c r="H95" s="216" t="e">
        <f t="shared" ref="H95" ca="1" si="141">(H93/H94)-1</f>
        <v>#DIV/0!</v>
      </c>
      <c r="I95" s="216" t="e">
        <f t="shared" ref="I95" ca="1" si="142">(I93/I94)-1</f>
        <v>#DIV/0!</v>
      </c>
      <c r="J95" s="216" t="e">
        <f t="shared" ref="J95" ca="1" si="143">(J93/J94)-1</f>
        <v>#DIV/0!</v>
      </c>
      <c r="K95" s="216" t="e">
        <f t="shared" ref="K95" ca="1" si="144">(K93/K94)-1</f>
        <v>#DIV/0!</v>
      </c>
      <c r="L95" s="216" t="e">
        <f t="shared" ref="L95" ca="1" si="145">(L93/L94)-1</f>
        <v>#DIV/0!</v>
      </c>
      <c r="M95" s="216" t="e">
        <f t="shared" ref="M95" ca="1" si="146">(M93/M94)-1</f>
        <v>#DIV/0!</v>
      </c>
      <c r="N95" s="216" t="e">
        <f t="shared" ref="N95" ca="1" si="147">(N93/N94)-1</f>
        <v>#DIV/0!</v>
      </c>
      <c r="O95" s="216" t="e">
        <f t="shared" ref="O95" ca="1" si="148">(O93/O94)-1</f>
        <v>#DIV/0!</v>
      </c>
      <c r="P95" s="216" t="e">
        <f t="shared" ref="P95" ca="1" si="149">(P93/P94)-1</f>
        <v>#DIV/0!</v>
      </c>
      <c r="Q95" s="216" t="e">
        <f t="shared" ref="Q95" ca="1" si="150">(Q93/Q94)-1</f>
        <v>#DIV/0!</v>
      </c>
      <c r="R95" s="217" t="e">
        <f t="shared" ref="R95" ca="1" si="151">(R93/R94)-1</f>
        <v>#DIV/0!</v>
      </c>
      <c r="S95" s="216" t="e">
        <f t="shared" ref="S95" ca="1" si="152">(S93/S94)-1</f>
        <v>#DIV/0!</v>
      </c>
      <c r="T95" s="156">
        <f>T93-T94</f>
        <v>1.9230769230769232E-2</v>
      </c>
    </row>
    <row r="96" spans="2:21" ht="15.75" x14ac:dyDescent="0.25">
      <c r="B96" t="str">
        <f>$D$2</f>
        <v>PC Annual Direct</v>
      </c>
      <c r="C96" t="s">
        <v>72</v>
      </c>
      <c r="D96" s="145" t="s">
        <v>430</v>
      </c>
      <c r="E96" s="146">
        <v>0</v>
      </c>
      <c r="F96" s="146">
        <v>0</v>
      </c>
      <c r="G96" s="146">
        <v>0</v>
      </c>
      <c r="H96" s="146">
        <v>0</v>
      </c>
      <c r="I96" s="146">
        <v>0</v>
      </c>
      <c r="J96" s="146">
        <v>0</v>
      </c>
      <c r="K96" s="146">
        <v>0</v>
      </c>
      <c r="L96" s="146">
        <v>0</v>
      </c>
      <c r="M96" s="146">
        <v>0</v>
      </c>
      <c r="N96" s="146">
        <v>0</v>
      </c>
      <c r="O96" s="146">
        <v>0</v>
      </c>
      <c r="P96" s="146">
        <v>0</v>
      </c>
      <c r="Q96" s="146">
        <v>0</v>
      </c>
      <c r="R96" s="147">
        <f t="shared" si="136"/>
        <v>0</v>
      </c>
      <c r="S96" s="146">
        <f t="shared" si="137"/>
        <v>0</v>
      </c>
      <c r="T96" s="148">
        <v>35.145732346038542</v>
      </c>
    </row>
    <row r="97" spans="2:20" ht="15.75" hidden="1" x14ac:dyDescent="0.25">
      <c r="B97" t="str">
        <f>$D$90&amp;"_W VYRs"</f>
        <v>PC Annual Direct - Subscription_W VYRs</v>
      </c>
      <c r="C97" t="str">
        <f>$C96</f>
        <v>Boom Subscription</v>
      </c>
      <c r="D97" s="149" t="s">
        <v>431</v>
      </c>
      <c r="E97" s="7">
        <f ca="1">INDEX('Plan Figures'!$B$29:$AP$42,MATCH('Headline - Sales, NWP, GWP'!E$4,'Plan Figures'!$B$29:$B$42,0),MATCH('Headline - Sales, NWP, GWP'!$B97,'Plan Figures'!$B$1:$AP$1,0))</f>
        <v>0</v>
      </c>
      <c r="F97" s="7">
        <f ca="1">INDEX('Plan Figures'!$B$29:$AP$42,MATCH('Headline - Sales, NWP, GWP'!F$4,'Plan Figures'!$B$29:$B$42,0),MATCH('Headline - Sales, NWP, GWP'!$B97,'Plan Figures'!$B$1:$AP$1,0))</f>
        <v>0</v>
      </c>
      <c r="G97" s="7">
        <f ca="1">INDEX('Plan Figures'!$B$29:$AP$42,MATCH('Headline - Sales, NWP, GWP'!G$4,'Plan Figures'!$B$29:$B$42,0),MATCH('Headline - Sales, NWP, GWP'!$B97,'Plan Figures'!$B$1:$AP$1,0))</f>
        <v>0</v>
      </c>
      <c r="H97" s="7">
        <f ca="1">INDEX('Plan Figures'!$B$29:$AP$42,MATCH('Headline - Sales, NWP, GWP'!H$4,'Plan Figures'!$B$29:$B$42,0),MATCH('Headline - Sales, NWP, GWP'!$B97,'Plan Figures'!$B$1:$AP$1,0))</f>
        <v>0</v>
      </c>
      <c r="I97" s="7">
        <f ca="1">INDEX('Plan Figures'!$B$29:$AP$42,MATCH('Headline - Sales, NWP, GWP'!I$4,'Plan Figures'!$B$29:$B$42,0),MATCH('Headline - Sales, NWP, GWP'!$B97,'Plan Figures'!$B$1:$AP$1,0))</f>
        <v>0</v>
      </c>
      <c r="J97" s="7">
        <f ca="1">INDEX('Plan Figures'!$B$29:$AP$42,MATCH('Headline - Sales, NWP, GWP'!J$4,'Plan Figures'!$B$29:$B$42,0),MATCH('Headline - Sales, NWP, GWP'!$B97,'Plan Figures'!$B$1:$AP$1,0))</f>
        <v>0</v>
      </c>
      <c r="K97" s="7">
        <f ca="1">INDEX('Plan Figures'!$B$29:$AP$42,MATCH('Headline - Sales, NWP, GWP'!K$4,'Plan Figures'!$B$29:$B$42,0),MATCH('Headline - Sales, NWP, GWP'!$B97,'Plan Figures'!$B$1:$AP$1,0))</f>
        <v>0</v>
      </c>
      <c r="L97" s="7">
        <f ca="1">INDEX('Plan Figures'!$B$29:$AP$42,MATCH('Headline - Sales, NWP, GWP'!L$4,'Plan Figures'!$B$29:$B$42,0),MATCH('Headline - Sales, NWP, GWP'!$B97,'Plan Figures'!$B$1:$AP$1,0))</f>
        <v>0</v>
      </c>
      <c r="M97" s="7">
        <f ca="1">INDEX('Plan Figures'!$B$29:$AP$42,MATCH('Headline - Sales, NWP, GWP'!M$4,'Plan Figures'!$B$29:$B$42,0),MATCH('Headline - Sales, NWP, GWP'!$B97,'Plan Figures'!$B$1:$AP$1,0))</f>
        <v>0</v>
      </c>
      <c r="N97" s="7">
        <f ca="1">INDEX('Plan Figures'!$B$29:$AP$42,MATCH('Headline - Sales, NWP, GWP'!N$4,'Plan Figures'!$B$29:$B$42,0),MATCH('Headline - Sales, NWP, GWP'!$B97,'Plan Figures'!$B$1:$AP$1,0))</f>
        <v>0</v>
      </c>
      <c r="O97" s="7">
        <f ca="1">INDEX('Plan Figures'!$B$29:$AP$42,MATCH('Headline - Sales, NWP, GWP'!O$4,'Plan Figures'!$B$29:$B$42,0),MATCH('Headline - Sales, NWP, GWP'!$B97,'Plan Figures'!$B$1:$AP$1,0))</f>
        <v>0</v>
      </c>
      <c r="P97" s="7">
        <f ca="1">INDEX('Plan Figures'!$B$29:$AP$42,MATCH('Headline - Sales, NWP, GWP'!P$4,'Plan Figures'!$B$29:$B$42,0),MATCH('Headline - Sales, NWP, GWP'!$B97,'Plan Figures'!$B$1:$AP$1,0))</f>
        <v>0</v>
      </c>
      <c r="Q97" s="7">
        <f ca="1">INDEX('Plan Figures'!$B$29:$AP$42,MATCH('Headline - Sales, NWP, GWP'!Q$4,'Plan Figures'!$B$29:$B$42,0),MATCH('Headline - Sales, NWP, GWP'!$B97,'Plan Figures'!$B$1:$AP$1,0))</f>
        <v>0</v>
      </c>
      <c r="R97" s="150">
        <f t="shared" ca="1" si="136"/>
        <v>0</v>
      </c>
      <c r="S97" s="7">
        <f t="shared" ca="1" si="137"/>
        <v>0</v>
      </c>
      <c r="T97" s="151"/>
    </row>
    <row r="98" spans="2:20" ht="15.75" hidden="1" x14ac:dyDescent="0.25">
      <c r="B98" t="str">
        <f t="shared" si="138"/>
        <v>PC Annual Direct</v>
      </c>
      <c r="C98" t="str">
        <f>$C97</f>
        <v>Boom Subscription</v>
      </c>
      <c r="D98" s="152" t="s">
        <v>0</v>
      </c>
      <c r="E98" s="216" t="e">
        <f ca="1">(E96/E97)-1</f>
        <v>#DIV/0!</v>
      </c>
      <c r="F98" s="216" t="e">
        <f t="shared" ref="F98" ca="1" si="153">(F96/F97)-1</f>
        <v>#DIV/0!</v>
      </c>
      <c r="G98" s="216" t="e">
        <f t="shared" ref="G98" ca="1" si="154">(G96/G97)-1</f>
        <v>#DIV/0!</v>
      </c>
      <c r="H98" s="216" t="e">
        <f t="shared" ref="H98" ca="1" si="155">(H96/H97)-1</f>
        <v>#DIV/0!</v>
      </c>
      <c r="I98" s="216" t="e">
        <f t="shared" ref="I98" ca="1" si="156">(I96/I97)-1</f>
        <v>#DIV/0!</v>
      </c>
      <c r="J98" s="216" t="e">
        <f t="shared" ref="J98" ca="1" si="157">(J96/J97)-1</f>
        <v>#DIV/0!</v>
      </c>
      <c r="K98" s="216" t="e">
        <f t="shared" ref="K98" ca="1" si="158">(K96/K97)-1</f>
        <v>#DIV/0!</v>
      </c>
      <c r="L98" s="216" t="e">
        <f t="shared" ref="L98" ca="1" si="159">(L96/L97)-1</f>
        <v>#DIV/0!</v>
      </c>
      <c r="M98" s="216" t="e">
        <f t="shared" ref="M98" ca="1" si="160">(M96/M97)-1</f>
        <v>#DIV/0!</v>
      </c>
      <c r="N98" s="216" t="e">
        <f t="shared" ref="N98" ca="1" si="161">(N96/N97)-1</f>
        <v>#DIV/0!</v>
      </c>
      <c r="O98" s="216" t="e">
        <f t="shared" ref="O98" ca="1" si="162">(O96/O97)-1</f>
        <v>#DIV/0!</v>
      </c>
      <c r="P98" s="216" t="e">
        <f t="shared" ref="P98" ca="1" si="163">(P96/P97)-1</f>
        <v>#DIV/0!</v>
      </c>
      <c r="Q98" s="216" t="e">
        <f t="shared" ref="Q98" ca="1" si="164">(Q96/Q97)-1</f>
        <v>#DIV/0!</v>
      </c>
      <c r="R98" s="217" t="e">
        <f t="shared" ref="R98" ca="1" si="165">(R96/R97)-1</f>
        <v>#DIV/0!</v>
      </c>
      <c r="S98" s="216" t="e">
        <f t="shared" ref="S98" ca="1" si="166">(S96/S97)-1</f>
        <v>#DIV/0!</v>
      </c>
      <c r="T98" s="156">
        <f>T96-T97</f>
        <v>35.145732346038542</v>
      </c>
    </row>
    <row r="99" spans="2:20" ht="15.75" x14ac:dyDescent="0.25">
      <c r="B99" t="str">
        <f t="shared" si="138"/>
        <v>PC Annual Direct</v>
      </c>
      <c r="C99" t="str">
        <f>$C95</f>
        <v>Boom Subscription</v>
      </c>
      <c r="D99" s="145" t="s">
        <v>5</v>
      </c>
      <c r="E99" s="146">
        <v>0</v>
      </c>
      <c r="F99" s="146">
        <v>0</v>
      </c>
      <c r="G99" s="146">
        <v>0</v>
      </c>
      <c r="H99" s="146">
        <v>0</v>
      </c>
      <c r="I99" s="146">
        <v>0</v>
      </c>
      <c r="J99" s="146">
        <v>0</v>
      </c>
      <c r="K99" s="146">
        <v>0</v>
      </c>
      <c r="L99" s="146">
        <v>0</v>
      </c>
      <c r="M99" s="146">
        <v>0</v>
      </c>
      <c r="N99" s="146">
        <v>0</v>
      </c>
      <c r="O99" s="146">
        <v>0</v>
      </c>
      <c r="P99" s="146">
        <v>0</v>
      </c>
      <c r="Q99" s="146">
        <v>0</v>
      </c>
      <c r="R99" s="147">
        <f t="shared" si="136"/>
        <v>0</v>
      </c>
      <c r="S99" s="146">
        <f t="shared" si="137"/>
        <v>0</v>
      </c>
      <c r="T99" s="148">
        <v>47019.259739012647</v>
      </c>
    </row>
    <row r="100" spans="2:20" ht="15.75" x14ac:dyDescent="0.25">
      <c r="B100" t="str">
        <f>$D$90&amp;"_NWP"</f>
        <v>PC Annual Direct - Subscription_NWP</v>
      </c>
      <c r="C100" t="str">
        <f t="shared" ref="C100:C107" si="167">$C99</f>
        <v>Boom Subscription</v>
      </c>
      <c r="D100" s="229" t="s">
        <v>6</v>
      </c>
      <c r="E100" s="230">
        <f ca="1">INDEX('Plan Figures'!$B$29:$AP$42,MATCH('Headline - Sales, NWP, GWP'!E$4,'Plan Figures'!$B$29:$B$42,0),MATCH('Headline - Sales, NWP, GWP'!$B100,'Plan Figures'!$B$1:$AP$1,0))</f>
        <v>0</v>
      </c>
      <c r="F100" s="230">
        <f ca="1">INDEX('Plan Figures'!$B$29:$AP$42,MATCH('Headline - Sales, NWP, GWP'!F$4,'Plan Figures'!$B$29:$B$42,0),MATCH('Headline - Sales, NWP, GWP'!$B100,'Plan Figures'!$B$1:$AP$1,0))</f>
        <v>0</v>
      </c>
      <c r="G100" s="230">
        <f ca="1">INDEX('Plan Figures'!$B$29:$AP$42,MATCH('Headline - Sales, NWP, GWP'!G$4,'Plan Figures'!$B$29:$B$42,0),MATCH('Headline - Sales, NWP, GWP'!$B100,'Plan Figures'!$B$1:$AP$1,0))</f>
        <v>0</v>
      </c>
      <c r="H100" s="230">
        <f ca="1">INDEX('Plan Figures'!$B$29:$AP$42,MATCH('Headline - Sales, NWP, GWP'!H$4,'Plan Figures'!$B$29:$B$42,0),MATCH('Headline - Sales, NWP, GWP'!$B100,'Plan Figures'!$B$1:$AP$1,0))</f>
        <v>0</v>
      </c>
      <c r="I100" s="230">
        <f ca="1">INDEX('Plan Figures'!$B$29:$AP$42,MATCH('Headline - Sales, NWP, GWP'!I$4,'Plan Figures'!$B$29:$B$42,0),MATCH('Headline - Sales, NWP, GWP'!$B100,'Plan Figures'!$B$1:$AP$1,0))</f>
        <v>0</v>
      </c>
      <c r="J100" s="230">
        <f ca="1">INDEX('Plan Figures'!$B$29:$AP$42,MATCH('Headline - Sales, NWP, GWP'!J$4,'Plan Figures'!$B$29:$B$42,0),MATCH('Headline - Sales, NWP, GWP'!$B100,'Plan Figures'!$B$1:$AP$1,0))</f>
        <v>0</v>
      </c>
      <c r="K100" s="230">
        <f ca="1">INDEX('Plan Figures'!$B$29:$AP$42,MATCH('Headline - Sales, NWP, GWP'!K$4,'Plan Figures'!$B$29:$B$42,0),MATCH('Headline - Sales, NWP, GWP'!$B100,'Plan Figures'!$B$1:$AP$1,0))</f>
        <v>0</v>
      </c>
      <c r="L100" s="230">
        <f ca="1">INDEX('Plan Figures'!$B$29:$AP$42,MATCH('Headline - Sales, NWP, GWP'!L$4,'Plan Figures'!$B$29:$B$42,0),MATCH('Headline - Sales, NWP, GWP'!$B100,'Plan Figures'!$B$1:$AP$1,0))</f>
        <v>0</v>
      </c>
      <c r="M100" s="230">
        <f ca="1">INDEX('Plan Figures'!$B$29:$AP$42,MATCH('Headline - Sales, NWP, GWP'!M$4,'Plan Figures'!$B$29:$B$42,0),MATCH('Headline - Sales, NWP, GWP'!$B100,'Plan Figures'!$B$1:$AP$1,0))</f>
        <v>0</v>
      </c>
      <c r="N100" s="230">
        <f ca="1">INDEX('Plan Figures'!$B$29:$AP$42,MATCH('Headline - Sales, NWP, GWP'!N$4,'Plan Figures'!$B$29:$B$42,0),MATCH('Headline - Sales, NWP, GWP'!$B100,'Plan Figures'!$B$1:$AP$1,0))</f>
        <v>0</v>
      </c>
      <c r="O100" s="230">
        <f ca="1">INDEX('Plan Figures'!$B$29:$AP$42,MATCH('Headline - Sales, NWP, GWP'!O$4,'Plan Figures'!$B$29:$B$42,0),MATCH('Headline - Sales, NWP, GWP'!$B100,'Plan Figures'!$B$1:$AP$1,0))</f>
        <v>0</v>
      </c>
      <c r="P100" s="230">
        <f ca="1">INDEX('Plan Figures'!$B$29:$AP$42,MATCH('Headline - Sales, NWP, GWP'!P$4,'Plan Figures'!$B$29:$B$42,0),MATCH('Headline - Sales, NWP, GWP'!$B100,'Plan Figures'!$B$1:$AP$1,0))</f>
        <v>0</v>
      </c>
      <c r="Q100" s="230">
        <f ca="1">INDEX('Plan Figures'!$B$29:$AP$42,MATCH('Headline - Sales, NWP, GWP'!Q$4,'Plan Figures'!$B$29:$B$42,0),MATCH('Headline - Sales, NWP, GWP'!$B100,'Plan Figures'!$B$1:$AP$1,0))</f>
        <v>0</v>
      </c>
      <c r="R100" s="231">
        <f t="shared" ca="1" si="136"/>
        <v>0</v>
      </c>
      <c r="S100" s="230">
        <f t="shared" ca="1" si="137"/>
        <v>0</v>
      </c>
      <c r="T100" s="232"/>
    </row>
    <row r="101" spans="2:20" ht="15.75" x14ac:dyDescent="0.25">
      <c r="B101" t="str">
        <f t="shared" si="138"/>
        <v>PC Annual Direct</v>
      </c>
      <c r="C101" t="str">
        <f t="shared" si="167"/>
        <v>Boom Subscription</v>
      </c>
      <c r="D101" s="152" t="s">
        <v>0</v>
      </c>
      <c r="E101" s="216">
        <f ca="1">IFERROR((E99/E100)-1,0)</f>
        <v>0</v>
      </c>
      <c r="F101" s="216">
        <f t="shared" ref="F101" ca="1" si="168">IFERROR((F99/F100)-1,0)</f>
        <v>0</v>
      </c>
      <c r="G101" s="216">
        <f t="shared" ref="G101" ca="1" si="169">IFERROR((G99/G100)-1,0)</f>
        <v>0</v>
      </c>
      <c r="H101" s="216">
        <f t="shared" ref="H101" ca="1" si="170">IFERROR((H99/H100)-1,0)</f>
        <v>0</v>
      </c>
      <c r="I101" s="216">
        <f t="shared" ref="I101" ca="1" si="171">IFERROR((I99/I100)-1,0)</f>
        <v>0</v>
      </c>
      <c r="J101" s="216">
        <f t="shared" ref="J101" ca="1" si="172">IFERROR((J99/J100)-1,0)</f>
        <v>0</v>
      </c>
      <c r="K101" s="216">
        <f t="shared" ref="K101" ca="1" si="173">IFERROR((K99/K100)-1,0)</f>
        <v>0</v>
      </c>
      <c r="L101" s="216">
        <f t="shared" ref="L101" ca="1" si="174">IFERROR((L99/L100)-1,0)</f>
        <v>0</v>
      </c>
      <c r="M101" s="216">
        <f t="shared" ref="M101" ca="1" si="175">IFERROR((M99/M100)-1,0)</f>
        <v>0</v>
      </c>
      <c r="N101" s="216">
        <f t="shared" ref="N101" ca="1" si="176">IFERROR((N99/N100)-1,0)</f>
        <v>0</v>
      </c>
      <c r="O101" s="216">
        <f t="shared" ref="O101" ca="1" si="177">IFERROR((O99/O100)-1,0)</f>
        <v>0</v>
      </c>
      <c r="P101" s="216">
        <f t="shared" ref="P101" ca="1" si="178">IFERROR((P99/P100)-1,0)</f>
        <v>0</v>
      </c>
      <c r="Q101" s="216">
        <f t="shared" ref="Q101" ca="1" si="179">IFERROR((Q99/Q100)-1,0)</f>
        <v>0</v>
      </c>
      <c r="R101" s="217">
        <f t="shared" ref="R101" ca="1" si="180">IFERROR((R99/R100)-1,0)</f>
        <v>0</v>
      </c>
      <c r="S101" s="216">
        <f t="shared" ref="S101" ca="1" si="181">IFERROR((S99/S100)-1,0)</f>
        <v>0</v>
      </c>
      <c r="T101" s="156"/>
    </row>
    <row r="102" spans="2:20" ht="15.75" x14ac:dyDescent="0.25">
      <c r="B102" t="str">
        <f t="shared" si="138"/>
        <v>PC Annual Direct</v>
      </c>
      <c r="C102" t="str">
        <f t="shared" si="167"/>
        <v>Boom Subscription</v>
      </c>
      <c r="D102" s="145" t="s">
        <v>421</v>
      </c>
      <c r="E102" s="146">
        <f t="shared" ref="E102:T102" si="182">IFERROR(E99/E93,0)</f>
        <v>0</v>
      </c>
      <c r="F102" s="146">
        <f t="shared" si="182"/>
        <v>0</v>
      </c>
      <c r="G102" s="146">
        <f t="shared" si="182"/>
        <v>0</v>
      </c>
      <c r="H102" s="146">
        <f t="shared" si="182"/>
        <v>0</v>
      </c>
      <c r="I102" s="146">
        <f t="shared" si="182"/>
        <v>0</v>
      </c>
      <c r="J102" s="146">
        <f t="shared" si="182"/>
        <v>0</v>
      </c>
      <c r="K102" s="146">
        <f t="shared" si="182"/>
        <v>0</v>
      </c>
      <c r="L102" s="146">
        <f t="shared" si="182"/>
        <v>0</v>
      </c>
      <c r="M102" s="146">
        <f t="shared" si="182"/>
        <v>0</v>
      </c>
      <c r="N102" s="146">
        <f t="shared" si="182"/>
        <v>0</v>
      </c>
      <c r="O102" s="146">
        <f t="shared" si="182"/>
        <v>0</v>
      </c>
      <c r="P102" s="146">
        <f t="shared" si="182"/>
        <v>0</v>
      </c>
      <c r="Q102" s="146">
        <f t="shared" si="182"/>
        <v>0</v>
      </c>
      <c r="R102" s="147">
        <f t="shared" si="182"/>
        <v>0</v>
      </c>
      <c r="S102" s="146">
        <f t="shared" si="182"/>
        <v>0</v>
      </c>
      <c r="T102" s="148">
        <f t="shared" si="182"/>
        <v>2445001.5064286576</v>
      </c>
    </row>
    <row r="103" spans="2:20" ht="15.75" hidden="1" x14ac:dyDescent="0.25">
      <c r="B103" t="str">
        <f t="shared" si="138"/>
        <v>PC Annual Direct</v>
      </c>
      <c r="C103" t="str">
        <f t="shared" si="167"/>
        <v>Boom Subscription</v>
      </c>
      <c r="D103" s="149" t="s">
        <v>422</v>
      </c>
      <c r="E103" s="7">
        <f t="shared" ref="E103:T103" ca="1" si="183">IFERROR(E100/E94,0)</f>
        <v>0</v>
      </c>
      <c r="F103" s="7">
        <f t="shared" ca="1" si="183"/>
        <v>0</v>
      </c>
      <c r="G103" s="7">
        <f t="shared" ca="1" si="183"/>
        <v>0</v>
      </c>
      <c r="H103" s="7">
        <f t="shared" ca="1" si="183"/>
        <v>0</v>
      </c>
      <c r="I103" s="7">
        <f t="shared" ca="1" si="183"/>
        <v>0</v>
      </c>
      <c r="J103" s="7">
        <f t="shared" ca="1" si="183"/>
        <v>0</v>
      </c>
      <c r="K103" s="7">
        <f t="shared" ca="1" si="183"/>
        <v>0</v>
      </c>
      <c r="L103" s="7">
        <f t="shared" ca="1" si="183"/>
        <v>0</v>
      </c>
      <c r="M103" s="7">
        <f t="shared" ca="1" si="183"/>
        <v>0</v>
      </c>
      <c r="N103" s="7">
        <f t="shared" ca="1" si="183"/>
        <v>0</v>
      </c>
      <c r="O103" s="7">
        <f t="shared" ca="1" si="183"/>
        <v>0</v>
      </c>
      <c r="P103" s="7">
        <f t="shared" ca="1" si="183"/>
        <v>0</v>
      </c>
      <c r="Q103" s="7">
        <f t="shared" ca="1" si="183"/>
        <v>0</v>
      </c>
      <c r="R103" s="150">
        <f t="shared" ca="1" si="183"/>
        <v>0</v>
      </c>
      <c r="S103" s="7">
        <f t="shared" ca="1" si="183"/>
        <v>0</v>
      </c>
      <c r="T103" s="151">
        <f t="shared" si="183"/>
        <v>0</v>
      </c>
    </row>
    <row r="104" spans="2:20" ht="15.75" hidden="1" x14ac:dyDescent="0.25">
      <c r="B104" t="str">
        <f t="shared" si="138"/>
        <v>PC Annual Direct</v>
      </c>
      <c r="C104" t="str">
        <f t="shared" si="167"/>
        <v>Boom Subscription</v>
      </c>
      <c r="D104" s="152" t="s">
        <v>0</v>
      </c>
      <c r="E104" s="216" t="e">
        <f ca="1">(E102/E103)-1</f>
        <v>#DIV/0!</v>
      </c>
      <c r="F104" s="216" t="e">
        <f t="shared" ref="F104" ca="1" si="184">(F102/F103)-1</f>
        <v>#DIV/0!</v>
      </c>
      <c r="G104" s="216" t="e">
        <f t="shared" ref="G104" ca="1" si="185">(G102/G103)-1</f>
        <v>#DIV/0!</v>
      </c>
      <c r="H104" s="216" t="e">
        <f t="shared" ref="H104" ca="1" si="186">(H102/H103)-1</f>
        <v>#DIV/0!</v>
      </c>
      <c r="I104" s="216" t="e">
        <f t="shared" ref="I104" ca="1" si="187">(I102/I103)-1</f>
        <v>#DIV/0!</v>
      </c>
      <c r="J104" s="216" t="e">
        <f t="shared" ref="J104" ca="1" si="188">(J102/J103)-1</f>
        <v>#DIV/0!</v>
      </c>
      <c r="K104" s="216" t="e">
        <f t="shared" ref="K104" ca="1" si="189">(K102/K103)-1</f>
        <v>#DIV/0!</v>
      </c>
      <c r="L104" s="216" t="e">
        <f t="shared" ref="L104" ca="1" si="190">(L102/L103)-1</f>
        <v>#DIV/0!</v>
      </c>
      <c r="M104" s="216" t="e">
        <f t="shared" ref="M104" ca="1" si="191">(M102/M103)-1</f>
        <v>#DIV/0!</v>
      </c>
      <c r="N104" s="216" t="e">
        <f t="shared" ref="N104" ca="1" si="192">(N102/N103)-1</f>
        <v>#DIV/0!</v>
      </c>
      <c r="O104" s="216" t="e">
        <f t="shared" ref="O104" ca="1" si="193">(O102/O103)-1</f>
        <v>#DIV/0!</v>
      </c>
      <c r="P104" s="216" t="e">
        <f t="shared" ref="P104" ca="1" si="194">(P102/P103)-1</f>
        <v>#DIV/0!</v>
      </c>
      <c r="Q104" s="216" t="e">
        <f t="shared" ref="Q104" ca="1" si="195">(Q102/Q103)-1</f>
        <v>#DIV/0!</v>
      </c>
      <c r="R104" s="217" t="e">
        <f t="shared" ref="R104" ca="1" si="196">(R102/R103)-1</f>
        <v>#DIV/0!</v>
      </c>
      <c r="S104" s="216" t="e">
        <f t="shared" ref="S104" ca="1" si="197">(S102/S103)-1</f>
        <v>#DIV/0!</v>
      </c>
      <c r="T104" s="156">
        <f t="shared" ref="T104" si="198">T102-T103</f>
        <v>2445001.5064286576</v>
      </c>
    </row>
    <row r="105" spans="2:20" x14ac:dyDescent="0.25">
      <c r="B105" t="str">
        <f t="shared" si="138"/>
        <v>PC Annual Direct</v>
      </c>
      <c r="C105" t="str">
        <f t="shared" si="167"/>
        <v>Boom Subscription</v>
      </c>
      <c r="D105" s="184" t="s">
        <v>17</v>
      </c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69"/>
      <c r="R105" s="144"/>
      <c r="S105" s="144"/>
      <c r="T105" s="180"/>
    </row>
    <row r="106" spans="2:20" ht="15.75" x14ac:dyDescent="0.25">
      <c r="B106" t="str">
        <f t="shared" si="138"/>
        <v>PC Annual Direct</v>
      </c>
      <c r="C106" t="str">
        <f t="shared" si="167"/>
        <v>Boom Subscription</v>
      </c>
      <c r="D106" s="145" t="s">
        <v>7</v>
      </c>
      <c r="E106" s="146">
        <v>0</v>
      </c>
      <c r="F106" s="146">
        <v>0</v>
      </c>
      <c r="G106" s="146">
        <v>0</v>
      </c>
      <c r="H106" s="146">
        <v>0</v>
      </c>
      <c r="I106" s="146">
        <v>0</v>
      </c>
      <c r="J106" s="146">
        <v>0</v>
      </c>
      <c r="K106" s="146">
        <v>0</v>
      </c>
      <c r="L106" s="146">
        <v>0</v>
      </c>
      <c r="M106" s="146">
        <v>0</v>
      </c>
      <c r="N106" s="146">
        <v>0</v>
      </c>
      <c r="O106" s="146">
        <v>0</v>
      </c>
      <c r="P106" s="146">
        <v>0</v>
      </c>
      <c r="Q106" s="148">
        <v>0</v>
      </c>
      <c r="R106" s="146">
        <f>AVERAGE(N106:Q106)</f>
        <v>0</v>
      </c>
      <c r="S106" s="146">
        <f>AVERAGE(F106:Q106)</f>
        <v>0</v>
      </c>
      <c r="T106" s="148">
        <v>50219.119162091396</v>
      </c>
    </row>
    <row r="107" spans="2:20" ht="15.75" x14ac:dyDescent="0.25">
      <c r="B107" t="str">
        <f t="shared" si="138"/>
        <v>PC Annual Direct</v>
      </c>
      <c r="C107" t="str">
        <f t="shared" si="167"/>
        <v>Boom Subscription</v>
      </c>
      <c r="D107" s="229" t="s">
        <v>14</v>
      </c>
      <c r="E107" s="233">
        <v>0</v>
      </c>
      <c r="F107" s="233">
        <v>0</v>
      </c>
      <c r="G107" s="233">
        <v>0</v>
      </c>
      <c r="H107" s="233">
        <v>0</v>
      </c>
      <c r="I107" s="233">
        <v>0</v>
      </c>
      <c r="J107" s="233">
        <v>0</v>
      </c>
      <c r="K107" s="233">
        <v>0</v>
      </c>
      <c r="L107" s="233">
        <v>0</v>
      </c>
      <c r="M107" s="233">
        <v>0</v>
      </c>
      <c r="N107" s="233">
        <v>0</v>
      </c>
      <c r="O107" s="233">
        <v>0</v>
      </c>
      <c r="P107" s="233">
        <v>0</v>
      </c>
      <c r="Q107" s="234">
        <v>0</v>
      </c>
      <c r="R107" s="235">
        <f>AVERAGE(N107:Q107)</f>
        <v>0</v>
      </c>
      <c r="S107" s="236">
        <f>AVERAGE(F107:Q107)</f>
        <v>0</v>
      </c>
      <c r="T107" s="237">
        <v>0.10130698397120083</v>
      </c>
    </row>
    <row r="108" spans="2:20" ht="16.5" thickBot="1" x14ac:dyDescent="0.3">
      <c r="B108" t="str">
        <f t="shared" si="138"/>
        <v>PC Annual Direct</v>
      </c>
      <c r="C108" t="str">
        <f t="shared" ref="C108:C113" si="199">C107</f>
        <v>Boom Subscription</v>
      </c>
      <c r="D108" s="223" t="s">
        <v>21</v>
      </c>
      <c r="E108" s="226">
        <f t="shared" ref="E108:T108" si="200">E99/E$8</f>
        <v>0</v>
      </c>
      <c r="F108" s="227">
        <f t="shared" si="200"/>
        <v>0</v>
      </c>
      <c r="G108" s="227">
        <f t="shared" si="200"/>
        <v>0</v>
      </c>
      <c r="H108" s="227">
        <f t="shared" si="200"/>
        <v>0</v>
      </c>
      <c r="I108" s="227">
        <f t="shared" si="200"/>
        <v>0</v>
      </c>
      <c r="J108" s="227">
        <f t="shared" si="200"/>
        <v>0</v>
      </c>
      <c r="K108" s="227">
        <f t="shared" si="200"/>
        <v>0</v>
      </c>
      <c r="L108" s="227">
        <f t="shared" si="200"/>
        <v>0</v>
      </c>
      <c r="M108" s="227">
        <f t="shared" si="200"/>
        <v>0</v>
      </c>
      <c r="N108" s="227">
        <f t="shared" si="200"/>
        <v>0</v>
      </c>
      <c r="O108" s="227">
        <f t="shared" si="200"/>
        <v>0</v>
      </c>
      <c r="P108" s="227">
        <f t="shared" si="200"/>
        <v>0</v>
      </c>
      <c r="Q108" s="228">
        <f t="shared" si="200"/>
        <v>0</v>
      </c>
      <c r="R108" s="226">
        <f t="shared" si="200"/>
        <v>0</v>
      </c>
      <c r="S108" s="227">
        <f t="shared" si="200"/>
        <v>0</v>
      </c>
      <c r="T108" s="228">
        <f t="shared" si="200"/>
        <v>3.346849249488653E-2</v>
      </c>
    </row>
    <row r="109" spans="2:20" ht="15.75" hidden="1" x14ac:dyDescent="0.25">
      <c r="B109" t="str">
        <f t="shared" ref="B109:B113" si="201">B108</f>
        <v>PC Annual Direct</v>
      </c>
      <c r="C109" t="str">
        <f t="shared" si="199"/>
        <v>Boom Subscription</v>
      </c>
      <c r="D109" s="149" t="s">
        <v>298</v>
      </c>
      <c r="E109" s="161">
        <v>0</v>
      </c>
      <c r="F109" s="161">
        <v>0</v>
      </c>
      <c r="G109" s="161">
        <v>0</v>
      </c>
      <c r="H109" s="161">
        <v>0</v>
      </c>
      <c r="I109" s="161">
        <v>0</v>
      </c>
      <c r="J109" s="161">
        <v>0</v>
      </c>
      <c r="K109" s="161">
        <v>0</v>
      </c>
      <c r="L109" s="161">
        <v>0</v>
      </c>
      <c r="M109" s="161">
        <v>0</v>
      </c>
      <c r="N109" s="161">
        <v>0</v>
      </c>
      <c r="O109" s="161">
        <v>0</v>
      </c>
      <c r="P109" s="161">
        <v>0</v>
      </c>
      <c r="Q109" s="171">
        <v>0</v>
      </c>
      <c r="R109" s="3"/>
      <c r="S109" s="3"/>
      <c r="T109" s="166"/>
    </row>
    <row r="110" spans="2:20" ht="15.75" hidden="1" x14ac:dyDescent="0.25">
      <c r="B110" t="str">
        <f t="shared" si="201"/>
        <v>PC Annual Direct</v>
      </c>
      <c r="C110" t="str">
        <f t="shared" si="199"/>
        <v>Boom Subscription</v>
      </c>
      <c r="D110" s="174" t="s">
        <v>299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72">
        <v>0</v>
      </c>
      <c r="R110" s="178"/>
      <c r="S110" s="178"/>
      <c r="T110" s="181"/>
    </row>
    <row r="111" spans="2:20" ht="15.75" hidden="1" x14ac:dyDescent="0.25">
      <c r="B111" t="str">
        <f t="shared" si="201"/>
        <v>PC Annual Direct</v>
      </c>
      <c r="C111" t="str">
        <f t="shared" si="199"/>
        <v>Boom Subscription</v>
      </c>
      <c r="D111" s="149" t="s">
        <v>300</v>
      </c>
      <c r="E111" s="160" t="e">
        <v>#DIV/0!</v>
      </c>
      <c r="F111" s="160" t="e">
        <v>#DIV/0!</v>
      </c>
      <c r="G111" s="160" t="e">
        <v>#DIV/0!</v>
      </c>
      <c r="H111" s="160" t="e">
        <v>#DIV/0!</v>
      </c>
      <c r="I111" s="160" t="e">
        <v>#DIV/0!</v>
      </c>
      <c r="J111" s="160" t="e">
        <v>#DIV/0!</v>
      </c>
      <c r="K111" s="160" t="e">
        <v>#DIV/0!</v>
      </c>
      <c r="L111" s="160" t="e">
        <v>#DIV/0!</v>
      </c>
      <c r="M111" s="160" t="e">
        <v>#DIV/0!</v>
      </c>
      <c r="N111" s="160" t="e">
        <v>#DIV/0!</v>
      </c>
      <c r="O111" s="160" t="e">
        <v>#DIV/0!</v>
      </c>
      <c r="P111" s="160" t="e">
        <v>#DIV/0!</v>
      </c>
      <c r="Q111" s="170" t="e">
        <v>#DIV/0!</v>
      </c>
      <c r="R111" s="3"/>
      <c r="S111" s="3"/>
      <c r="T111" s="166"/>
    </row>
    <row r="112" spans="2:20" ht="15.75" hidden="1" x14ac:dyDescent="0.25">
      <c r="B112" t="str">
        <f t="shared" si="201"/>
        <v>PC Annual Direct</v>
      </c>
      <c r="C112" t="str">
        <f t="shared" si="199"/>
        <v>Boom Subscription</v>
      </c>
      <c r="D112" s="174" t="s">
        <v>301</v>
      </c>
      <c r="E112" s="158">
        <v>0</v>
      </c>
      <c r="F112" s="158">
        <v>0</v>
      </c>
      <c r="G112" s="158">
        <v>0</v>
      </c>
      <c r="H112" s="158">
        <v>0</v>
      </c>
      <c r="I112" s="158">
        <v>0</v>
      </c>
      <c r="J112" s="158">
        <v>0</v>
      </c>
      <c r="K112" s="158">
        <v>0</v>
      </c>
      <c r="L112" s="158">
        <v>0</v>
      </c>
      <c r="M112" s="158">
        <v>0</v>
      </c>
      <c r="N112" s="158">
        <v>0</v>
      </c>
      <c r="O112" s="158">
        <v>0</v>
      </c>
      <c r="P112" s="158">
        <v>0</v>
      </c>
      <c r="Q112" s="167">
        <v>0</v>
      </c>
      <c r="R112" s="178"/>
      <c r="S112" s="178"/>
      <c r="T112" s="181"/>
    </row>
    <row r="113" spans="2:20" ht="16.5" hidden="1" thickBot="1" x14ac:dyDescent="0.3">
      <c r="B113" t="str">
        <f t="shared" si="201"/>
        <v>PC Annual Direct</v>
      </c>
      <c r="C113" t="str">
        <f t="shared" si="199"/>
        <v>Boom Subscription</v>
      </c>
      <c r="D113" s="175" t="s">
        <v>302</v>
      </c>
      <c r="E113" s="182">
        <v>0</v>
      </c>
      <c r="F113" s="182">
        <v>0</v>
      </c>
      <c r="G113" s="182">
        <v>0</v>
      </c>
      <c r="H113" s="182">
        <v>0</v>
      </c>
      <c r="I113" s="182">
        <v>0</v>
      </c>
      <c r="J113" s="182">
        <v>0</v>
      </c>
      <c r="K113" s="182">
        <v>0</v>
      </c>
      <c r="L113" s="182">
        <v>0</v>
      </c>
      <c r="M113" s="182">
        <v>0</v>
      </c>
      <c r="N113" s="182">
        <v>0</v>
      </c>
      <c r="O113" s="182">
        <v>0</v>
      </c>
      <c r="P113" s="182">
        <v>0</v>
      </c>
      <c r="Q113" s="183">
        <v>0</v>
      </c>
      <c r="R113" s="179"/>
      <c r="S113" s="164"/>
      <c r="T113" s="168"/>
    </row>
  </sheetData>
  <mergeCells count="10">
    <mergeCell ref="R68:T68"/>
    <mergeCell ref="E3:Q3"/>
    <mergeCell ref="E46:Q46"/>
    <mergeCell ref="E68:Q68"/>
    <mergeCell ref="E91:Q91"/>
    <mergeCell ref="R91:T91"/>
    <mergeCell ref="R3:T3"/>
    <mergeCell ref="R46:T46"/>
    <mergeCell ref="E29:Q29"/>
    <mergeCell ref="R29:T29"/>
  </mergeCells>
  <conditionalFormatting sqref="E18:Q25">
    <cfRule type="cellIs" dxfId="290" priority="64" operator="lessThan">
      <formula>0</formula>
    </cfRule>
  </conditionalFormatting>
  <conditionalFormatting sqref="E41:Q42">
    <cfRule type="cellIs" dxfId="289" priority="13" operator="lessThan">
      <formula>0</formula>
    </cfRule>
  </conditionalFormatting>
  <conditionalFormatting sqref="E58:Q59">
    <cfRule type="cellIs" dxfId="288" priority="78" operator="lessThan">
      <formula>0</formula>
    </cfRule>
  </conditionalFormatting>
  <conditionalFormatting sqref="E62:Q74">
    <cfRule type="cellIs" dxfId="287" priority="23" operator="lessThan">
      <formula>0</formula>
    </cfRule>
  </conditionalFormatting>
  <conditionalFormatting sqref="E106:Q107">
    <cfRule type="cellIs" dxfId="286" priority="38" operator="lessThan">
      <formula>0</formula>
    </cfRule>
  </conditionalFormatting>
  <conditionalFormatting sqref="E110:Q113">
    <cfRule type="cellIs" dxfId="285" priority="36" operator="lessThan">
      <formula>0</formula>
    </cfRule>
  </conditionalFormatting>
  <conditionalFormatting sqref="E7:T7">
    <cfRule type="cellIs" dxfId="284" priority="48" operator="lessThan">
      <formula>0</formula>
    </cfRule>
  </conditionalFormatting>
  <conditionalFormatting sqref="E10:T10">
    <cfRule type="cellIs" dxfId="283" priority="7" operator="greaterThan">
      <formula>0</formula>
    </cfRule>
    <cfRule type="cellIs" dxfId="282" priority="8" operator="lessThan">
      <formula>0</formula>
    </cfRule>
  </conditionalFormatting>
  <conditionalFormatting sqref="E13:T13">
    <cfRule type="cellIs" dxfId="281" priority="47" operator="lessThan">
      <formula>0</formula>
    </cfRule>
  </conditionalFormatting>
  <conditionalFormatting sqref="E16:T16">
    <cfRule type="cellIs" dxfId="280" priority="46" operator="lessThan">
      <formula>0</formula>
    </cfRule>
  </conditionalFormatting>
  <conditionalFormatting sqref="E33:T33">
    <cfRule type="cellIs" dxfId="279" priority="11" operator="lessThan">
      <formula>0</formula>
    </cfRule>
  </conditionalFormatting>
  <conditionalFormatting sqref="E36:T36">
    <cfRule type="cellIs" dxfId="278" priority="5" operator="greaterThan">
      <formula>0</formula>
    </cfRule>
    <cfRule type="cellIs" dxfId="277" priority="6" operator="lessThan">
      <formula>0</formula>
    </cfRule>
  </conditionalFormatting>
  <conditionalFormatting sqref="E39:T39">
    <cfRule type="cellIs" dxfId="276" priority="10" operator="lessThan">
      <formula>0</formula>
    </cfRule>
  </conditionalFormatting>
  <conditionalFormatting sqref="E50:T50">
    <cfRule type="cellIs" dxfId="275" priority="32" operator="lessThan">
      <formula>0</formula>
    </cfRule>
  </conditionalFormatting>
  <conditionalFormatting sqref="E53:T53">
    <cfRule type="cellIs" dxfId="274" priority="3" operator="greaterThan">
      <formula>0</formula>
    </cfRule>
    <cfRule type="cellIs" dxfId="273" priority="4" operator="lessThan">
      <formula>0</formula>
    </cfRule>
  </conditionalFormatting>
  <conditionalFormatting sqref="E56:T56">
    <cfRule type="cellIs" dxfId="272" priority="30" operator="lessThan">
      <formula>0</formula>
    </cfRule>
  </conditionalFormatting>
  <conditionalFormatting sqref="E61:T61">
    <cfRule type="cellIs" dxfId="271" priority="51" operator="lessThan">
      <formula>0</formula>
    </cfRule>
  </conditionalFormatting>
  <conditionalFormatting sqref="E72:T72">
    <cfRule type="cellIs" dxfId="270" priority="19" operator="lessThan">
      <formula>0</formula>
    </cfRule>
  </conditionalFormatting>
  <conditionalFormatting sqref="E75:T75">
    <cfRule type="cellIs" dxfId="269" priority="1" operator="greaterThan">
      <formula>0</formula>
    </cfRule>
  </conditionalFormatting>
  <conditionalFormatting sqref="E75:T89">
    <cfRule type="cellIs" dxfId="268" priority="2" operator="lessThan">
      <formula>0</formula>
    </cfRule>
  </conditionalFormatting>
  <conditionalFormatting sqref="E95:T95">
    <cfRule type="cellIs" dxfId="267" priority="29" operator="lessThan">
      <formula>0</formula>
    </cfRule>
  </conditionalFormatting>
  <conditionalFormatting sqref="E98:T98">
    <cfRule type="cellIs" dxfId="266" priority="28" operator="lessThan">
      <formula>0</formula>
    </cfRule>
  </conditionalFormatting>
  <conditionalFormatting sqref="E101:T101">
    <cfRule type="cellIs" dxfId="265" priority="15" operator="lessThan">
      <formula>0</formula>
    </cfRule>
  </conditionalFormatting>
  <conditionalFormatting sqref="E104:T104">
    <cfRule type="cellIs" dxfId="264" priority="27" operator="lessThan">
      <formula>0</formula>
    </cfRule>
  </conditionalFormatting>
  <conditionalFormatting sqref="E109:T109">
    <cfRule type="cellIs" dxfId="263" priority="34" operator="lessThan">
      <formula>0</formula>
    </cfRule>
  </conditionalFormatting>
  <conditionalFormatting sqref="R17:T17">
    <cfRule type="cellIs" dxfId="262" priority="97" operator="lessThan">
      <formula>0</formula>
    </cfRule>
  </conditionalFormatting>
  <conditionalFormatting sqref="R19:T19">
    <cfRule type="cellIs" dxfId="261" priority="96" operator="lessThan">
      <formula>0</formula>
    </cfRule>
  </conditionalFormatting>
  <conditionalFormatting sqref="R21:T21 R23:T23 R25:T25">
    <cfRule type="cellIs" dxfId="260" priority="63" operator="lessThan">
      <formula>0</formula>
    </cfRule>
  </conditionalFormatting>
  <conditionalFormatting sqref="R40:T40">
    <cfRule type="cellIs" dxfId="259" priority="12" operator="lessThan">
      <formula>0</formula>
    </cfRule>
  </conditionalFormatting>
  <conditionalFormatting sqref="R57:T57">
    <cfRule type="cellIs" dxfId="258" priority="43" operator="lessThan">
      <formula>0</formula>
    </cfRule>
  </conditionalFormatting>
  <conditionalFormatting sqref="R63:T63">
    <cfRule type="cellIs" dxfId="257" priority="61" operator="lessThan">
      <formula>0</formula>
    </cfRule>
  </conditionalFormatting>
  <conditionalFormatting sqref="R65:T74">
    <cfRule type="cellIs" dxfId="256" priority="20" operator="lessThan">
      <formula>0</formula>
    </cfRule>
  </conditionalFormatting>
  <conditionalFormatting sqref="R105:T105">
    <cfRule type="cellIs" dxfId="255" priority="33" operator="lessThan">
      <formula>0</formula>
    </cfRule>
  </conditionalFormatting>
  <conditionalFormatting sqref="R111:T111">
    <cfRule type="cellIs" dxfId="254" priority="37" operator="lessThan">
      <formula>0</formula>
    </cfRule>
  </conditionalFormatting>
  <conditionalFormatting sqref="R113:T113">
    <cfRule type="cellIs" dxfId="253" priority="35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CA8F5-84E6-4CD3-AE7D-D295FCA5E825}">
  <sheetPr>
    <pageSetUpPr autoPageBreaks="0"/>
  </sheetPr>
  <dimension ref="B1:U70"/>
  <sheetViews>
    <sheetView showGridLines="0" zoomScale="70" zoomScaleNormal="70" workbookViewId="0">
      <selection activeCell="E5" sqref="E5"/>
    </sheetView>
  </sheetViews>
  <sheetFormatPr defaultRowHeight="15" outlineLevelRow="1" x14ac:dyDescent="0.25"/>
  <cols>
    <col min="2" max="2" width="36.5703125" hidden="1" customWidth="1"/>
    <col min="3" max="3" width="24.28515625" hidden="1" customWidth="1"/>
    <col min="4" max="4" width="55.28515625" customWidth="1"/>
    <col min="5" max="5" width="16.7109375" customWidth="1"/>
    <col min="6" max="14" width="13.140625" bestFit="1" customWidth="1"/>
    <col min="15" max="15" width="13.28515625" bestFit="1" customWidth="1"/>
    <col min="16" max="16" width="13.140625" bestFit="1" customWidth="1"/>
    <col min="17" max="17" width="13.42578125" bestFit="1" customWidth="1"/>
    <col min="18" max="20" width="16" customWidth="1"/>
    <col min="23" max="23" width="17.140625" bestFit="1" customWidth="1"/>
  </cols>
  <sheetData>
    <row r="1" spans="2:21" ht="15.75" thickBot="1" x14ac:dyDescent="0.3">
      <c r="D1" s="12" t="s">
        <v>433</v>
      </c>
    </row>
    <row r="2" spans="2:21" ht="18.75" x14ac:dyDescent="0.25">
      <c r="D2" s="185" t="s">
        <v>1</v>
      </c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7"/>
      <c r="R2" s="186"/>
      <c r="S2" s="186"/>
      <c r="T2" s="187"/>
    </row>
    <row r="3" spans="2:21" x14ac:dyDescent="0.25">
      <c r="D3" s="188" t="s">
        <v>304</v>
      </c>
      <c r="E3" s="266" t="s">
        <v>337</v>
      </c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7"/>
      <c r="R3" s="268" t="s">
        <v>8</v>
      </c>
      <c r="S3" s="269"/>
      <c r="T3" s="270"/>
    </row>
    <row r="4" spans="2:21" x14ac:dyDescent="0.25">
      <c r="D4" s="189" t="s">
        <v>16</v>
      </c>
      <c r="E4" s="139">
        <f t="shared" ref="E4:P4" si="0">F4-7</f>
        <v>45800</v>
      </c>
      <c r="F4" s="139">
        <f t="shared" si="0"/>
        <v>45807</v>
      </c>
      <c r="G4" s="139">
        <f t="shared" si="0"/>
        <v>45814</v>
      </c>
      <c r="H4" s="139">
        <f t="shared" si="0"/>
        <v>45821</v>
      </c>
      <c r="I4" s="139">
        <f t="shared" si="0"/>
        <v>45828</v>
      </c>
      <c r="J4" s="139">
        <f t="shared" si="0"/>
        <v>45835</v>
      </c>
      <c r="K4" s="139">
        <f t="shared" si="0"/>
        <v>45842</v>
      </c>
      <c r="L4" s="139">
        <f t="shared" si="0"/>
        <v>45849</v>
      </c>
      <c r="M4" s="139">
        <f t="shared" si="0"/>
        <v>45856</v>
      </c>
      <c r="N4" s="139">
        <f t="shared" si="0"/>
        <v>45863</v>
      </c>
      <c r="O4" s="139">
        <f t="shared" si="0"/>
        <v>45870</v>
      </c>
      <c r="P4" s="139">
        <f t="shared" si="0"/>
        <v>45877</v>
      </c>
      <c r="Q4" s="140">
        <v>45884</v>
      </c>
      <c r="R4" s="141" t="s">
        <v>9</v>
      </c>
      <c r="S4" s="142" t="s">
        <v>10</v>
      </c>
      <c r="T4" s="177" t="s">
        <v>11</v>
      </c>
    </row>
    <row r="5" spans="2:21" ht="15.75" x14ac:dyDescent="0.25">
      <c r="B5" t="str">
        <f>$D$2</f>
        <v>PC Annual Direct</v>
      </c>
      <c r="D5" s="145" t="s">
        <v>430</v>
      </c>
      <c r="E5" s="157">
        <f>IFERROR(('Current - Sales, NWP, GWP'!E5/'Headline - Sales, NWP, GWP'!E5)-1,0)</f>
        <v>-0.12930981081715431</v>
      </c>
      <c r="F5" s="157">
        <f>IFERROR(('Current - Sales, NWP, GWP'!F5/'Headline - Sales, NWP, GWP'!F5)-1,0)</f>
        <v>-0.14407505449562741</v>
      </c>
      <c r="G5" s="157">
        <f>IFERROR(('Current - Sales, NWP, GWP'!G5/'Headline - Sales, NWP, GWP'!G5)-1,0)</f>
        <v>-0.11696045071978867</v>
      </c>
      <c r="H5" s="157">
        <f>IFERROR(('Current - Sales, NWP, GWP'!H5/'Headline - Sales, NWP, GWP'!H5)-1,0)</f>
        <v>-0.12472213501206764</v>
      </c>
      <c r="I5" s="157">
        <f>IFERROR(('Current - Sales, NWP, GWP'!I5/'Headline - Sales, NWP, GWP'!I5)-1,0)</f>
        <v>-0.1012621780152666</v>
      </c>
      <c r="J5" s="157">
        <f>IFERROR(('Current - Sales, NWP, GWP'!J5/'Headline - Sales, NWP, GWP'!J5)-1,0)</f>
        <v>-8.1695983642282588E-2</v>
      </c>
      <c r="K5" s="157">
        <f>IFERROR(('Current - Sales, NWP, GWP'!K5/'Headline - Sales, NWP, GWP'!K5)-1,0)</f>
        <v>-7.3672021996080361E-2</v>
      </c>
      <c r="L5" s="157">
        <f>IFERROR(('Current - Sales, NWP, GWP'!L5/'Headline - Sales, NWP, GWP'!L5)-1,0)</f>
        <v>-8.9597615682131093E-2</v>
      </c>
      <c r="M5" s="157">
        <f>IFERROR(('Current - Sales, NWP, GWP'!M5/'Headline - Sales, NWP, GWP'!M5)-1,0)</f>
        <v>-8.588779641082589E-2</v>
      </c>
      <c r="N5" s="157">
        <f>IFERROR(('Current - Sales, NWP, GWP'!N5/'Headline - Sales, NWP, GWP'!N5)-1,0)</f>
        <v>-7.1877025576625231E-2</v>
      </c>
      <c r="O5" s="157">
        <f>IFERROR(('Current - Sales, NWP, GWP'!O5/'Headline - Sales, NWP, GWP'!O5)-1,0)</f>
        <v>-4.2303091650409574E-2</v>
      </c>
      <c r="P5" s="157">
        <f>IFERROR(('Current - Sales, NWP, GWP'!P5/'Headline - Sales, NWP, GWP'!P5)-1,0)</f>
        <v>-3.8443756894281811E-2</v>
      </c>
      <c r="Q5" s="157">
        <f>IFERROR(('Current - Sales, NWP, GWP'!Q5/'Headline - Sales, NWP, GWP'!Q5)-1,0)</f>
        <v>-3.2175765016863811E-2</v>
      </c>
      <c r="R5" s="147">
        <f t="shared" ref="R5:R9" si="1">AVERAGE(N5:Q5)</f>
        <v>-4.6199909784545107E-2</v>
      </c>
      <c r="S5" s="146">
        <f>AVERAGE(F5:Q5)</f>
        <v>-8.3556072926020894E-2</v>
      </c>
      <c r="T5" s="148">
        <v>1003.4780027087965</v>
      </c>
    </row>
    <row r="6" spans="2:21" ht="15.75" hidden="1" x14ac:dyDescent="0.25">
      <c r="B6" t="str">
        <f>$D$2&amp;"_W VYRs"</f>
        <v>PC Annual Direct_W VYRs</v>
      </c>
      <c r="D6" s="149" t="s">
        <v>431</v>
      </c>
      <c r="E6" s="7">
        <f ca="1">INDEX('Plan Figures'!$B$46:$AP$59,MATCH('Headline to Current % Change'!E$4,'Plan Figures'!$B$46:$B$59,0),MATCH('Headline to Current % Change'!$B6,'Plan Figures'!$B$1:$AP$1,0))</f>
        <v>487.42579814129783</v>
      </c>
      <c r="F6" s="7">
        <f ca="1">INDEX('Plan Figures'!$B$46:$AP$59,MATCH('Headline to Current % Change'!F$4,'Plan Figures'!$B$46:$B$59,0),MATCH('Headline to Current % Change'!$B6,'Plan Figures'!$B$1:$AP$1,0))</f>
        <v>486.7810956320962</v>
      </c>
      <c r="G6" s="7">
        <f ca="1">INDEX('Plan Figures'!$B$46:$AP$59,MATCH('Headline to Current % Change'!G$4,'Plan Figures'!$B$46:$B$59,0),MATCH('Headline to Current % Change'!$B6,'Plan Figures'!$B$1:$AP$1,0))</f>
        <v>500.48167647964101</v>
      </c>
      <c r="H6" s="7">
        <f ca="1">INDEX('Plan Figures'!$B$46:$AP$59,MATCH('Headline to Current % Change'!H$4,'Plan Figures'!$B$46:$B$59,0),MATCH('Headline to Current % Change'!$B6,'Plan Figures'!$B$1:$AP$1,0))</f>
        <v>502.61834621331133</v>
      </c>
      <c r="I6" s="7">
        <f ca="1">INDEX('Plan Figures'!$B$46:$AP$59,MATCH('Headline to Current % Change'!I$4,'Plan Figures'!$B$46:$B$59,0),MATCH('Headline to Current % Change'!$B6,'Plan Figures'!$B$1:$AP$1,0))</f>
        <v>502.6138606169996</v>
      </c>
      <c r="J6" s="7">
        <f ca="1">INDEX('Plan Figures'!$B$46:$AP$59,MATCH('Headline to Current % Change'!J$4,'Plan Figures'!$B$46:$B$59,0),MATCH('Headline to Current % Change'!$B6,'Plan Figures'!$B$1:$AP$1,0))</f>
        <v>507.08710903420138</v>
      </c>
      <c r="K6" s="7">
        <f ca="1">INDEX('Plan Figures'!$B$46:$AP$59,MATCH('Headline to Current % Change'!K$4,'Plan Figures'!$B$46:$B$59,0),MATCH('Headline to Current % Change'!$B6,'Plan Figures'!$B$1:$AP$1,0))</f>
        <v>494.14928078151252</v>
      </c>
      <c r="L6" s="7">
        <f ca="1">INDEX('Plan Figures'!$B$46:$AP$59,MATCH('Headline to Current % Change'!L$4,'Plan Figures'!$B$46:$B$59,0),MATCH('Headline to Current % Change'!$B6,'Plan Figures'!$B$1:$AP$1,0))</f>
        <v>488.92361688494452</v>
      </c>
      <c r="M6" s="7">
        <f ca="1">INDEX('Plan Figures'!$B$46:$AP$59,MATCH('Headline to Current % Change'!M$4,'Plan Figures'!$B$46:$B$59,0),MATCH('Headline to Current % Change'!$B6,'Plan Figures'!$B$1:$AP$1,0))</f>
        <v>488.92361688494452</v>
      </c>
      <c r="N6" s="7">
        <f ca="1">INDEX('Plan Figures'!$B$46:$AP$59,MATCH('Headline to Current % Change'!N$4,'Plan Figures'!$B$46:$B$59,0),MATCH('Headline to Current % Change'!$B6,'Plan Figures'!$B$1:$AP$1,0))</f>
        <v>488.92361688494452</v>
      </c>
      <c r="O6" s="7">
        <f ca="1">INDEX('Plan Figures'!$B$46:$AP$59,MATCH('Headline to Current % Change'!O$4,'Plan Figures'!$B$46:$B$59,0),MATCH('Headline to Current % Change'!$B6,'Plan Figures'!$B$1:$AP$1,0))</f>
        <v>488.9502987427008</v>
      </c>
      <c r="P6" s="7">
        <f ca="1">INDEX('Plan Figures'!$B$46:$AP$59,MATCH('Headline to Current % Change'!P$4,'Plan Figures'!$B$46:$B$59,0),MATCH('Headline to Current % Change'!$B6,'Plan Figures'!$B$1:$AP$1,0))</f>
        <v>489.11038988923798</v>
      </c>
      <c r="Q6" s="7">
        <f ca="1">INDEX('Plan Figures'!$B$46:$AP$59,MATCH('Headline to Current % Change'!Q$4,'Plan Figures'!$B$46:$B$59,0),MATCH('Headline to Current % Change'!$B6,'Plan Figures'!$B$1:$AP$1,0))</f>
        <v>489.11038988923798</v>
      </c>
      <c r="R6" s="150">
        <f t="shared" ca="1" si="1"/>
        <v>489.0236738515303</v>
      </c>
      <c r="S6" s="7">
        <f t="shared" ref="S6:S9" ca="1" si="2">AVERAGE(F6:Q6)</f>
        <v>493.97277482781436</v>
      </c>
      <c r="T6" s="151"/>
    </row>
    <row r="7" spans="2:21" ht="15.75" hidden="1" x14ac:dyDescent="0.25">
      <c r="B7" t="str">
        <f t="shared" ref="B7:B17" si="3">$D$2</f>
        <v>PC Annual Direct</v>
      </c>
      <c r="D7" s="152" t="s">
        <v>0</v>
      </c>
      <c r="E7" s="216">
        <f ca="1">(E5/E6)-1</f>
        <v>-1.0002652912736878</v>
      </c>
      <c r="F7" s="216">
        <f t="shared" ref="F7:S7" ca="1" si="4">(F5/F6)-1</f>
        <v>-1.0002959750405027</v>
      </c>
      <c r="G7" s="216">
        <f t="shared" ca="1" si="4"/>
        <v>-1.000233695769928</v>
      </c>
      <c r="H7" s="216">
        <f t="shared" ca="1" si="4"/>
        <v>-1.0002481448119667</v>
      </c>
      <c r="I7" s="216">
        <f t="shared" ca="1" si="4"/>
        <v>-1.0002014711211724</v>
      </c>
      <c r="J7" s="216">
        <f t="shared" ca="1" si="4"/>
        <v>-1.0001611083819462</v>
      </c>
      <c r="K7" s="216">
        <f t="shared" ca="1" si="4"/>
        <v>-1.0001490885950084</v>
      </c>
      <c r="L7" s="216">
        <f t="shared" ca="1" si="4"/>
        <v>-1.0001832548328367</v>
      </c>
      <c r="M7" s="216">
        <f t="shared" ca="1" si="4"/>
        <v>-1.0001756671051361</v>
      </c>
      <c r="N7" s="216">
        <f t="shared" ca="1" si="4"/>
        <v>-1.0001470107458392</v>
      </c>
      <c r="O7" s="216">
        <f t="shared" ca="1" si="4"/>
        <v>-1.0000865181834619</v>
      </c>
      <c r="P7" s="216">
        <f t="shared" ca="1" si="4"/>
        <v>-1.00007859934626</v>
      </c>
      <c r="Q7" s="216">
        <f t="shared" ca="1" si="4"/>
        <v>-1.0000657842599177</v>
      </c>
      <c r="R7" s="217">
        <f t="shared" ca="1" si="4"/>
        <v>-1.0000944737693795</v>
      </c>
      <c r="S7" s="216">
        <f t="shared" ca="1" si="4"/>
        <v>-1.0001691511702344</v>
      </c>
      <c r="T7" s="156">
        <f t="shared" ref="T7" si="5">T5-T6</f>
        <v>1003.4780027087965</v>
      </c>
    </row>
    <row r="8" spans="2:21" ht="15.75" x14ac:dyDescent="0.25">
      <c r="B8" t="str">
        <f t="shared" si="3"/>
        <v>PC Annual Direct</v>
      </c>
      <c r="D8" s="145" t="s">
        <v>5</v>
      </c>
      <c r="E8" s="157">
        <f>IFERROR(('Current - Sales, NWP, GWP'!E8/'Headline - Sales, NWP, GWP'!E8)-1,0)</f>
        <v>-0.14058563561416881</v>
      </c>
      <c r="F8" s="157">
        <f>IFERROR(('Current - Sales, NWP, GWP'!F8/'Headline - Sales, NWP, GWP'!F8)-1,0)</f>
        <v>-0.15977662971199924</v>
      </c>
      <c r="G8" s="157">
        <f>IFERROR(('Current - Sales, NWP, GWP'!G8/'Headline - Sales, NWP, GWP'!G8)-1,0)</f>
        <v>-0.13688267526924236</v>
      </c>
      <c r="H8" s="157">
        <f>IFERROR(('Current - Sales, NWP, GWP'!H8/'Headline - Sales, NWP, GWP'!H8)-1,0)</f>
        <v>-0.13957655093873733</v>
      </c>
      <c r="I8" s="157">
        <f>IFERROR(('Current - Sales, NWP, GWP'!I8/'Headline - Sales, NWP, GWP'!I8)-1,0)</f>
        <v>-0.12496313001028059</v>
      </c>
      <c r="J8" s="157">
        <f>IFERROR(('Current - Sales, NWP, GWP'!J8/'Headline - Sales, NWP, GWP'!J8)-1,0)</f>
        <v>-0.10039001686283155</v>
      </c>
      <c r="K8" s="157">
        <f>IFERROR(('Current - Sales, NWP, GWP'!K8/'Headline - Sales, NWP, GWP'!K8)-1,0)</f>
        <v>-9.8436737868262569E-2</v>
      </c>
      <c r="L8" s="157">
        <f>IFERROR(('Current - Sales, NWP, GWP'!L8/'Headline - Sales, NWP, GWP'!L8)-1,0)</f>
        <v>-9.6325659883116588E-2</v>
      </c>
      <c r="M8" s="157">
        <f>IFERROR(('Current - Sales, NWP, GWP'!M8/'Headline - Sales, NWP, GWP'!M8)-1,0)</f>
        <v>-9.3001047692814809E-2</v>
      </c>
      <c r="N8" s="157">
        <f>IFERROR(('Current - Sales, NWP, GWP'!N8/'Headline - Sales, NWP, GWP'!N8)-1,0)</f>
        <v>-9.0901901756024972E-2</v>
      </c>
      <c r="O8" s="157">
        <f>IFERROR(('Current - Sales, NWP, GWP'!O8/'Headline - Sales, NWP, GWP'!O8)-1,0)</f>
        <v>-4.3306553498927758E-2</v>
      </c>
      <c r="P8" s="157">
        <f>IFERROR(('Current - Sales, NWP, GWP'!P8/'Headline - Sales, NWP, GWP'!P8)-1,0)</f>
        <v>-5.8699154722284486E-2</v>
      </c>
      <c r="Q8" s="157">
        <f>IFERROR(('Current - Sales, NWP, GWP'!Q8/'Headline - Sales, NWP, GWP'!Q8)-1,0)</f>
        <v>-4.115812304550992E-2</v>
      </c>
      <c r="R8" s="147">
        <f t="shared" si="1"/>
        <v>-5.8516433255686784E-2</v>
      </c>
      <c r="S8" s="146">
        <f t="shared" si="2"/>
        <v>-9.8618181771669366E-2</v>
      </c>
      <c r="T8" s="148">
        <v>1120383.7625712799</v>
      </c>
    </row>
    <row r="9" spans="2:21" ht="15.75" x14ac:dyDescent="0.25">
      <c r="B9" t="str">
        <f>$D$2&amp;"_NWP"</f>
        <v>PC Annual Direct_NWP</v>
      </c>
      <c r="D9" s="149" t="s">
        <v>6</v>
      </c>
      <c r="E9" s="221">
        <f ca="1">IFERROR(('Current - Sales, NWP, GWP'!E9/'Headline - Sales, NWP, GWP'!E9)-1,0)</f>
        <v>-0.21822715236731904</v>
      </c>
      <c r="F9" s="221">
        <f ca="1">IFERROR(('Current - Sales, NWP, GWP'!F9/'Headline - Sales, NWP, GWP'!F9)-1,0)</f>
        <v>-0.21907974329769297</v>
      </c>
      <c r="G9" s="221">
        <f ca="1">IFERROR(('Current - Sales, NWP, GWP'!G9/'Headline - Sales, NWP, GWP'!G9)-1,0)</f>
        <v>-0.21799863070859204</v>
      </c>
      <c r="H9" s="221">
        <f ca="1">IFERROR(('Current - Sales, NWP, GWP'!H9/'Headline - Sales, NWP, GWP'!H9)-1,0)</f>
        <v>-0.21802630231184728</v>
      </c>
      <c r="I9" s="221">
        <f ca="1">IFERROR(('Current - Sales, NWP, GWP'!I9/'Headline - Sales, NWP, GWP'!I9)-1,0)</f>
        <v>-0.2180536260365703</v>
      </c>
      <c r="J9" s="221">
        <f ca="1">IFERROR(('Current - Sales, NWP, GWP'!J9/'Headline - Sales, NWP, GWP'!J9)-1,0)</f>
        <v>-0.2291971363472991</v>
      </c>
      <c r="K9" s="221">
        <f ca="1">IFERROR(('Current - Sales, NWP, GWP'!K9/'Headline - Sales, NWP, GWP'!K9)-1,0)</f>
        <v>-0.21430182770438888</v>
      </c>
      <c r="L9" s="221">
        <f ca="1">IFERROR(('Current - Sales, NWP, GWP'!L9/'Headline - Sales, NWP, GWP'!L9)-1,0)</f>
        <v>-0.21438775385983344</v>
      </c>
      <c r="M9" s="221">
        <f ca="1">IFERROR(('Current - Sales, NWP, GWP'!M9/'Headline - Sales, NWP, GWP'!M9)-1,0)</f>
        <v>-0.21447189556687751</v>
      </c>
      <c r="N9" s="221">
        <f ca="1">IFERROR(('Current - Sales, NWP, GWP'!N9/'Headline - Sales, NWP, GWP'!N9)-1,0)</f>
        <v>-0.21455430796870711</v>
      </c>
      <c r="O9" s="221">
        <f ca="1">IFERROR(('Current - Sales, NWP, GWP'!O9/'Headline - Sales, NWP, GWP'!O9)-1,0)</f>
        <v>-0.21463504395425848</v>
      </c>
      <c r="P9" s="221">
        <f ca="1">IFERROR(('Current - Sales, NWP, GWP'!P9/'Headline - Sales, NWP, GWP'!P9)-1,0)</f>
        <v>-0.21471415427252272</v>
      </c>
      <c r="Q9" s="221">
        <f ca="1">IFERROR(('Current - Sales, NWP, GWP'!Q9/'Headline - Sales, NWP, GWP'!Q9)-1,0)</f>
        <v>-0.21471415427252272</v>
      </c>
      <c r="R9" s="150">
        <f t="shared" ca="1" si="1"/>
        <v>-0.21465441511700276</v>
      </c>
      <c r="S9" s="7">
        <f t="shared" ca="1" si="2"/>
        <v>-0.21701121469175935</v>
      </c>
      <c r="T9" s="151"/>
    </row>
    <row r="10" spans="2:21" ht="15.75" x14ac:dyDescent="0.25">
      <c r="B10" t="str">
        <f t="shared" si="3"/>
        <v>PC Annual Direct</v>
      </c>
      <c r="D10" s="152" t="s">
        <v>0</v>
      </c>
      <c r="E10" s="222">
        <f ca="1">E8-E9</f>
        <v>7.764151675315023E-2</v>
      </c>
      <c r="F10" s="222">
        <f t="shared" ref="F10:Q10" ca="1" si="6">F8-F9</f>
        <v>5.9303113585693734E-2</v>
      </c>
      <c r="G10" s="222">
        <f t="shared" ca="1" si="6"/>
        <v>8.1115955439349685E-2</v>
      </c>
      <c r="H10" s="222">
        <f t="shared" ca="1" si="6"/>
        <v>7.8449751373109944E-2</v>
      </c>
      <c r="I10" s="222">
        <f t="shared" ca="1" si="6"/>
        <v>9.3090496026289715E-2</v>
      </c>
      <c r="J10" s="222">
        <f t="shared" ca="1" si="6"/>
        <v>0.12880711948446755</v>
      </c>
      <c r="K10" s="222">
        <f t="shared" ca="1" si="6"/>
        <v>0.11586508983612631</v>
      </c>
      <c r="L10" s="222">
        <f t="shared" ca="1" si="6"/>
        <v>0.11806209397671685</v>
      </c>
      <c r="M10" s="222">
        <f t="shared" ca="1" si="6"/>
        <v>0.1214708478740627</v>
      </c>
      <c r="N10" s="222">
        <f t="shared" ca="1" si="6"/>
        <v>0.12365240621268214</v>
      </c>
      <c r="O10" s="222">
        <f t="shared" ca="1" si="6"/>
        <v>0.17132849045533072</v>
      </c>
      <c r="P10" s="222">
        <f t="shared" ca="1" si="6"/>
        <v>0.15601499955023823</v>
      </c>
      <c r="Q10" s="222">
        <f t="shared" ca="1" si="6"/>
        <v>0.1735560312270128</v>
      </c>
      <c r="R10" s="217">
        <f t="shared" ref="R10:S10" ca="1" si="7">IFERROR((R8/R9)-1,0)</f>
        <v>-0.72739236123426143</v>
      </c>
      <c r="S10" s="216">
        <f t="shared" ca="1" si="7"/>
        <v>-0.54556181849059882</v>
      </c>
      <c r="T10" s="156"/>
    </row>
    <row r="11" spans="2:21" ht="15.75" x14ac:dyDescent="0.25">
      <c r="B11" t="str">
        <f t="shared" si="3"/>
        <v>PC Annual Direct</v>
      </c>
      <c r="D11" s="145" t="s">
        <v>12</v>
      </c>
      <c r="E11" s="146">
        <f>IFERROR(E8/E5,0)</f>
        <v>1.0872000718720303</v>
      </c>
      <c r="F11" s="146">
        <f t="shared" ref="F11:T12" si="8">IFERROR(F8/F5,0)</f>
        <v>1.1089819141234361</v>
      </c>
      <c r="G11" s="146">
        <f t="shared" si="8"/>
        <v>1.1703330008293396</v>
      </c>
      <c r="H11" s="146">
        <f t="shared" si="8"/>
        <v>1.1191000773457931</v>
      </c>
      <c r="I11" s="146">
        <f t="shared" si="8"/>
        <v>1.234055325093252</v>
      </c>
      <c r="J11" s="146">
        <f t="shared" si="8"/>
        <v>1.2288243850811986</v>
      </c>
      <c r="K11" s="146">
        <f t="shared" si="8"/>
        <v>1.3361481767596903</v>
      </c>
      <c r="L11" s="146">
        <f t="shared" si="8"/>
        <v>1.0750917772729001</v>
      </c>
      <c r="M11" s="146">
        <f t="shared" si="8"/>
        <v>1.0828202792392554</v>
      </c>
      <c r="N11" s="146">
        <f t="shared" si="8"/>
        <v>1.2646864700754497</v>
      </c>
      <c r="O11" s="146">
        <f t="shared" si="8"/>
        <v>1.0237207686097918</v>
      </c>
      <c r="P11" s="146">
        <f t="shared" si="8"/>
        <v>1.5268839329023927</v>
      </c>
      <c r="Q11" s="146">
        <f t="shared" si="8"/>
        <v>1.2791653290586351</v>
      </c>
      <c r="R11" s="147">
        <f t="shared" si="8"/>
        <v>1.2665919377024808</v>
      </c>
      <c r="S11" s="146">
        <f t="shared" si="8"/>
        <v>1.1802634843667701</v>
      </c>
      <c r="T11" s="148">
        <f t="shared" si="8"/>
        <v>1116.5005705624908</v>
      </c>
    </row>
    <row r="12" spans="2:21" ht="15.75" hidden="1" x14ac:dyDescent="0.25">
      <c r="B12" t="str">
        <f t="shared" si="3"/>
        <v>PC Annual Direct</v>
      </c>
      <c r="D12" s="149" t="s">
        <v>13</v>
      </c>
      <c r="E12" s="7">
        <f ca="1">IFERROR(E9/E6,0)</f>
        <v>-4.4771358676435523E-4</v>
      </c>
      <c r="F12" s="7">
        <f t="shared" ca="1" si="8"/>
        <v>-4.5005803484051289E-4</v>
      </c>
      <c r="G12" s="7">
        <f t="shared" ca="1" si="8"/>
        <v>-4.3557764640252513E-4</v>
      </c>
      <c r="H12" s="7">
        <f t="shared" ca="1" si="8"/>
        <v>-4.3378102680580795E-4</v>
      </c>
      <c r="I12" s="7">
        <f t="shared" ca="1" si="8"/>
        <v>-4.3383926135441559E-4</v>
      </c>
      <c r="J12" s="7">
        <f t="shared" ca="1" si="8"/>
        <v>-4.5198770046398575E-4</v>
      </c>
      <c r="K12" s="7">
        <f t="shared" ca="1" si="8"/>
        <v>-4.3367831551927759E-4</v>
      </c>
      <c r="L12" s="7">
        <f t="shared" ca="1" si="8"/>
        <v>-4.3848925774081401E-4</v>
      </c>
      <c r="M12" s="7">
        <f t="shared" ca="1" si="8"/>
        <v>-4.3866135355320317E-4</v>
      </c>
      <c r="N12" s="7">
        <f t="shared" ca="1" si="8"/>
        <v>-4.3882991240162757E-4</v>
      </c>
      <c r="O12" s="7">
        <f t="shared" ca="1" si="8"/>
        <v>-4.389710866445454E-4</v>
      </c>
      <c r="P12" s="7">
        <f t="shared" ca="1" si="8"/>
        <v>-4.3898914991592395E-4</v>
      </c>
      <c r="Q12" s="7">
        <f t="shared" ca="1" si="8"/>
        <v>-4.3898914991592395E-4</v>
      </c>
      <c r="R12" s="150">
        <f t="shared" ca="1" si="8"/>
        <v>-4.389448335422975E-4</v>
      </c>
      <c r="S12" s="7">
        <f t="shared" ca="1" si="8"/>
        <v>-4.3931816843024117E-4</v>
      </c>
      <c r="T12" s="151">
        <f t="shared" si="8"/>
        <v>0</v>
      </c>
      <c r="U12" s="1"/>
    </row>
    <row r="13" spans="2:21" ht="15.75" hidden="1" x14ac:dyDescent="0.25">
      <c r="B13" t="str">
        <f t="shared" si="3"/>
        <v>PC Annual Direct</v>
      </c>
      <c r="D13" s="152" t="s">
        <v>0</v>
      </c>
      <c r="E13" s="216">
        <f ca="1">(E11/E12)-1</f>
        <v>-2429.3383484724477</v>
      </c>
      <c r="F13" s="216">
        <f t="shared" ref="F13:S13" ca="1" si="9">(F11/F12)-1</f>
        <v>-2465.0864694626021</v>
      </c>
      <c r="G13" s="216">
        <f t="shared" ca="1" si="9"/>
        <v>-2687.8527586188707</v>
      </c>
      <c r="H13" s="216">
        <f t="shared" ca="1" si="9"/>
        <v>-2580.8732728962441</v>
      </c>
      <c r="I13" s="216">
        <f t="shared" ca="1" si="9"/>
        <v>-2845.4989539227463</v>
      </c>
      <c r="J13" s="216">
        <f t="shared" ca="1" si="9"/>
        <v>-2719.7119999498991</v>
      </c>
      <c r="K13" s="216">
        <f t="shared" ca="1" si="9"/>
        <v>-3081.9660731130025</v>
      </c>
      <c r="L13" s="216">
        <f t="shared" ca="1" si="9"/>
        <v>-2452.8087006555006</v>
      </c>
      <c r="M13" s="216">
        <f t="shared" ca="1" si="9"/>
        <v>-2469.465184973094</v>
      </c>
      <c r="N13" s="216">
        <f t="shared" ca="1" si="9"/>
        <v>-2882.9513764548906</v>
      </c>
      <c r="O13" s="216">
        <f t="shared" ca="1" si="9"/>
        <v>-2333.091565380807</v>
      </c>
      <c r="P13" s="216">
        <f t="shared" ca="1" si="9"/>
        <v>-3479.1814839724957</v>
      </c>
      <c r="Q13" s="216">
        <f t="shared" ca="1" si="9"/>
        <v>-2914.8882573831797</v>
      </c>
      <c r="R13" s="217">
        <f t="shared" ca="1" si="9"/>
        <v>-2886.5378647039702</v>
      </c>
      <c r="S13" s="216">
        <f t="shared" ca="1" si="9"/>
        <v>-2687.5801807925518</v>
      </c>
      <c r="T13" s="156">
        <f>T11-T12</f>
        <v>1116.5005705624908</v>
      </c>
    </row>
    <row r="14" spans="2:21" ht="15.75" x14ac:dyDescent="0.25">
      <c r="B14" t="str">
        <f t="shared" si="3"/>
        <v>PC Annual Direct</v>
      </c>
      <c r="D14" s="145" t="s">
        <v>7</v>
      </c>
      <c r="E14" s="146">
        <v>854431.54464012745</v>
      </c>
      <c r="F14" s="146">
        <v>896662.92857530341</v>
      </c>
      <c r="G14" s="146">
        <v>906621.53571697348</v>
      </c>
      <c r="H14" s="146">
        <v>842773.7678540718</v>
      </c>
      <c r="I14" s="146">
        <v>764185.96428684413</v>
      </c>
      <c r="J14" s="146">
        <v>862155.61606821325</v>
      </c>
      <c r="K14" s="146">
        <v>988482.63392736844</v>
      </c>
      <c r="L14" s="146">
        <v>900142.87499963213</v>
      </c>
      <c r="M14" s="146">
        <v>753443.1160743637</v>
      </c>
      <c r="N14" s="146">
        <v>765385.39285394491</v>
      </c>
      <c r="O14" s="146">
        <v>866180.4999992376</v>
      </c>
      <c r="P14" s="146">
        <v>726252.7589267689</v>
      </c>
      <c r="Q14" s="146">
        <v>825678.78571419895</v>
      </c>
      <c r="R14" s="147">
        <f t="shared" ref="R14:R15" si="10">AVERAGE(N14:Q14)</f>
        <v>795874.35937353759</v>
      </c>
      <c r="S14" s="146">
        <f>AVERAGE(F14:Q14)</f>
        <v>841497.15624974354</v>
      </c>
      <c r="T14" s="148">
        <v>1236620.9310328711</v>
      </c>
    </row>
    <row r="15" spans="2:21" ht="15.75" hidden="1" x14ac:dyDescent="0.25">
      <c r="B15" t="str">
        <f>$D$2&amp;"_GWP"</f>
        <v>PC Annual Direct_GWP</v>
      </c>
      <c r="D15" s="149" t="s">
        <v>23</v>
      </c>
      <c r="E15" s="7">
        <f ca="1">INDEX('Plan Figures'!$B$46:$AP$59,MATCH('Headline to Current % Change'!E$4,'Plan Figures'!$B$46:$B$59,0),MATCH('Headline to Current % Change'!$B15,'Plan Figures'!$B$1:$AP$1,0))</f>
        <v>816649.0985178625</v>
      </c>
      <c r="F15" s="7">
        <f ca="1">INDEX('Plan Figures'!$B$46:$AP$59,MATCH('Headline to Current % Change'!F$4,'Plan Figures'!$B$46:$B$59,0),MATCH('Headline to Current % Change'!$B15,'Plan Figures'!$B$1:$AP$1,0))</f>
        <v>815758.47201835841</v>
      </c>
      <c r="G15" s="7">
        <f ca="1">INDEX('Plan Figures'!$B$46:$AP$59,MATCH('Headline to Current % Change'!G$4,'Plan Figures'!$B$46:$B$59,0),MATCH('Headline to Current % Change'!$B15,'Plan Figures'!$B$1:$AP$1,0))</f>
        <v>830671.14138493035</v>
      </c>
      <c r="H15" s="7">
        <f ca="1">INDEX('Plan Figures'!$B$46:$AP$59,MATCH('Headline to Current % Change'!H$4,'Plan Figures'!$B$46:$B$59,0),MATCH('Headline to Current % Change'!$B15,'Plan Figures'!$B$1:$AP$1,0))</f>
        <v>832938.88735942263</v>
      </c>
      <c r="I15" s="7">
        <f ca="1">INDEX('Plan Figures'!$B$46:$AP$59,MATCH('Headline to Current % Change'!I$4,'Plan Figures'!$B$46:$B$59,0),MATCH('Headline to Current % Change'!$B15,'Plan Figures'!$B$1:$AP$1,0))</f>
        <v>832909.78280905669</v>
      </c>
      <c r="J15" s="7">
        <f ca="1">INDEX('Plan Figures'!$B$46:$AP$59,MATCH('Headline to Current % Change'!J$4,'Plan Figures'!$B$46:$B$59,0),MATCH('Headline to Current % Change'!$B15,'Plan Figures'!$B$1:$AP$1,0))</f>
        <v>821039.99344537617</v>
      </c>
      <c r="K15" s="7">
        <f ca="1">INDEX('Plan Figures'!$B$46:$AP$59,MATCH('Headline to Current % Change'!K$4,'Plan Figures'!$B$46:$B$59,0),MATCH('Headline to Current % Change'!$B15,'Plan Figures'!$B$1:$AP$1,0))</f>
        <v>849714.16169692611</v>
      </c>
      <c r="L15" s="7">
        <f ca="1">INDEX('Plan Figures'!$B$46:$AP$59,MATCH('Headline to Current % Change'!L$4,'Plan Figures'!$B$46:$B$59,0),MATCH('Headline to Current % Change'!$B15,'Plan Figures'!$B$1:$AP$1,0))</f>
        <v>859226.22666010121</v>
      </c>
      <c r="M15" s="7">
        <f ca="1">INDEX('Plan Figures'!$B$46:$AP$59,MATCH('Headline to Current % Change'!M$4,'Plan Figures'!$B$46:$B$59,0),MATCH('Headline to Current % Change'!$B15,'Plan Figures'!$B$1:$AP$1,0))</f>
        <v>859134.20064879151</v>
      </c>
      <c r="N15" s="7">
        <f ca="1">INDEX('Plan Figures'!$B$46:$AP$59,MATCH('Headline to Current % Change'!N$4,'Plan Figures'!$B$46:$B$59,0),MATCH('Headline to Current % Change'!$B15,'Plan Figures'!$B$1:$AP$1,0))</f>
        <v>859044.0659832462</v>
      </c>
      <c r="O15" s="7">
        <f ca="1">INDEX('Plan Figures'!$B$46:$AP$59,MATCH('Headline to Current % Change'!O$4,'Plan Figures'!$B$46:$B$59,0),MATCH('Headline to Current % Change'!$B15,'Plan Figures'!$B$1:$AP$1,0))</f>
        <v>862874.8514451161</v>
      </c>
      <c r="P15" s="7">
        <f ca="1">INDEX('Plan Figures'!$B$46:$AP$59,MATCH('Headline to Current % Change'!P$4,'Plan Figures'!$B$46:$B$59,0),MATCH('Headline to Current % Change'!$B15,'Plan Figures'!$B$1:$AP$1,0))</f>
        <v>886300.08463092661</v>
      </c>
      <c r="Q15" s="7">
        <f ca="1">INDEX('Plan Figures'!$B$46:$AP$59,MATCH('Headline to Current % Change'!Q$4,'Plan Figures'!$B$46:$B$59,0),MATCH('Headline to Current % Change'!$B15,'Plan Figures'!$B$1:$AP$1,0))</f>
        <v>886300.08463092661</v>
      </c>
      <c r="R15" s="150">
        <f t="shared" ca="1" si="10"/>
        <v>873629.77167255385</v>
      </c>
      <c r="S15" s="7">
        <f t="shared" ref="S15" ca="1" si="11">AVERAGE(F15:Q15)</f>
        <v>849659.32939276483</v>
      </c>
      <c r="T15" s="151"/>
      <c r="U15" s="1"/>
    </row>
    <row r="16" spans="2:21" ht="15.75" hidden="1" x14ac:dyDescent="0.25">
      <c r="B16" t="str">
        <f t="shared" si="3"/>
        <v>PC Annual Direct</v>
      </c>
      <c r="D16" s="152" t="s">
        <v>0</v>
      </c>
      <c r="E16" s="216">
        <f ca="1">(E14/E15)-1</f>
        <v>4.6265214999730464E-2</v>
      </c>
      <c r="F16" s="216">
        <f t="shared" ref="F16:S16" ca="1" si="12">(F14/F15)-1</f>
        <v>9.917697373926182E-2</v>
      </c>
      <c r="G16" s="216">
        <f t="shared" ca="1" si="12"/>
        <v>9.1432566449118902E-2</v>
      </c>
      <c r="H16" s="216">
        <f t="shared" ca="1" si="12"/>
        <v>1.1807445472773681E-2</v>
      </c>
      <c r="I16" s="216">
        <f t="shared" ca="1" si="12"/>
        <v>-8.2510519074990185E-2</v>
      </c>
      <c r="J16" s="216">
        <f t="shared" ca="1" si="12"/>
        <v>5.0077490683859693E-2</v>
      </c>
      <c r="K16" s="216">
        <f t="shared" ca="1" si="12"/>
        <v>0.16331194475247313</v>
      </c>
      <c r="L16" s="216">
        <f t="shared" ca="1" si="12"/>
        <v>4.7620343827932343E-2</v>
      </c>
      <c r="M16" s="216">
        <f t="shared" ca="1" si="12"/>
        <v>-0.1230204600103374</v>
      </c>
      <c r="N16" s="216">
        <f t="shared" ca="1" si="12"/>
        <v>-0.10902662254246676</v>
      </c>
      <c r="O16" s="216">
        <f t="shared" ca="1" si="12"/>
        <v>3.8309710250394868E-3</v>
      </c>
      <c r="P16" s="216">
        <f t="shared" ca="1" si="12"/>
        <v>-0.18057916103077509</v>
      </c>
      <c r="Q16" s="216">
        <f t="shared" ca="1" si="12"/>
        <v>-6.8398164423025598E-2</v>
      </c>
      <c r="R16" s="217">
        <f t="shared" ca="1" si="12"/>
        <v>-8.900270437230462E-2</v>
      </c>
      <c r="S16" s="216">
        <f t="shared" ca="1" si="12"/>
        <v>-9.6064067805324838E-3</v>
      </c>
      <c r="T16" s="156">
        <f t="shared" ref="T16" si="13">T14-T15</f>
        <v>1236620.9310328711</v>
      </c>
    </row>
    <row r="17" spans="2:21" x14ac:dyDescent="0.25">
      <c r="B17" t="str">
        <f t="shared" si="3"/>
        <v>PC Annual Direct</v>
      </c>
      <c r="D17" s="190" t="s">
        <v>17</v>
      </c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69"/>
      <c r="R17" s="144"/>
      <c r="S17" s="144"/>
      <c r="T17" s="180"/>
    </row>
    <row r="18" spans="2:21" ht="16.5" thickBot="1" x14ac:dyDescent="0.3">
      <c r="D18" s="194" t="s">
        <v>297</v>
      </c>
      <c r="E18" s="195">
        <v>-1.1485460550460432E-7</v>
      </c>
      <c r="F18" s="195">
        <v>-1.2583808986426445E-7</v>
      </c>
      <c r="G18" s="195">
        <v>-1.044671872566464E-7</v>
      </c>
      <c r="H18" s="195">
        <v>-1.1397031266284202E-7</v>
      </c>
      <c r="I18" s="195">
        <v>-1.1620120661005073E-7</v>
      </c>
      <c r="J18" s="195">
        <v>-8.4981702873857426E-8</v>
      </c>
      <c r="K18" s="195">
        <v>-7.2006891827423333E-8</v>
      </c>
      <c r="L18" s="195">
        <v>-7.5793920541595538E-8</v>
      </c>
      <c r="M18" s="195">
        <v>-8.7848767875519562E-8</v>
      </c>
      <c r="N18" s="195">
        <v>-8.7873729963621401E-8</v>
      </c>
      <c r="O18" s="195">
        <v>-3.7479208950998024E-8</v>
      </c>
      <c r="P18" s="195">
        <v>-5.7822902879544755E-8</v>
      </c>
      <c r="Q18" s="196">
        <v>-3.9022146358127149E-8</v>
      </c>
      <c r="R18" s="195">
        <v>-5.4947146821100996E-8</v>
      </c>
      <c r="S18" s="195">
        <v>-8.4422513773972883E-8</v>
      </c>
      <c r="T18" s="196">
        <v>0.96255677292320885</v>
      </c>
    </row>
    <row r="20" spans="2:21" ht="15.75" thickBot="1" x14ac:dyDescent="0.3"/>
    <row r="21" spans="2:21" ht="18.75" outlineLevel="1" x14ac:dyDescent="0.25">
      <c r="D21" s="205" t="s">
        <v>283</v>
      </c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7"/>
      <c r="R21" s="186"/>
      <c r="S21" s="186"/>
      <c r="T21" s="187"/>
    </row>
    <row r="22" spans="2:21" outlineLevel="1" x14ac:dyDescent="0.25">
      <c r="D22" s="188"/>
      <c r="E22" s="266" t="s">
        <v>337</v>
      </c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7"/>
      <c r="R22" s="268" t="s">
        <v>8</v>
      </c>
      <c r="S22" s="269"/>
      <c r="T22" s="270"/>
    </row>
    <row r="23" spans="2:21" outlineLevel="1" x14ac:dyDescent="0.25">
      <c r="D23" s="189" t="s">
        <v>16</v>
      </c>
      <c r="E23" s="139">
        <f>E$4</f>
        <v>45800</v>
      </c>
      <c r="F23" s="139">
        <f t="shared" ref="F23:Q23" si="14">F$4</f>
        <v>45807</v>
      </c>
      <c r="G23" s="139">
        <f t="shared" si="14"/>
        <v>45814</v>
      </c>
      <c r="H23" s="139">
        <f t="shared" si="14"/>
        <v>45821</v>
      </c>
      <c r="I23" s="139">
        <f t="shared" si="14"/>
        <v>45828</v>
      </c>
      <c r="J23" s="139">
        <f t="shared" si="14"/>
        <v>45835</v>
      </c>
      <c r="K23" s="139">
        <f t="shared" si="14"/>
        <v>45842</v>
      </c>
      <c r="L23" s="139">
        <f t="shared" si="14"/>
        <v>45849</v>
      </c>
      <c r="M23" s="139">
        <f t="shared" si="14"/>
        <v>45856</v>
      </c>
      <c r="N23" s="139">
        <f t="shared" si="14"/>
        <v>45863</v>
      </c>
      <c r="O23" s="139">
        <f t="shared" si="14"/>
        <v>45870</v>
      </c>
      <c r="P23" s="139">
        <f t="shared" si="14"/>
        <v>45877</v>
      </c>
      <c r="Q23" s="140">
        <f t="shared" si="14"/>
        <v>45884</v>
      </c>
      <c r="R23" s="141" t="s">
        <v>9</v>
      </c>
      <c r="S23" s="142" t="s">
        <v>10</v>
      </c>
      <c r="T23" s="177" t="s">
        <v>11</v>
      </c>
    </row>
    <row r="24" spans="2:21" ht="15.75" outlineLevel="1" x14ac:dyDescent="0.25">
      <c r="B24" t="str">
        <f>$D$2</f>
        <v>PC Annual Direct</v>
      </c>
      <c r="C24" t="s">
        <v>71</v>
      </c>
      <c r="D24" s="145" t="s">
        <v>430</v>
      </c>
      <c r="E24" s="157">
        <f>IFERROR(('Current - Sales, NWP, GWP'!E42/'Headline - Sales, NWP, GWP'!E48)-1,0)</f>
        <v>-6.603156940609145E-2</v>
      </c>
      <c r="F24" s="157">
        <f>IFERROR(('Current - Sales, NWP, GWP'!F42/'Headline - Sales, NWP, GWP'!F48)-1,0)</f>
        <v>-9.4681708279411581E-2</v>
      </c>
      <c r="G24" s="157">
        <f>IFERROR(('Current - Sales, NWP, GWP'!G42/'Headline - Sales, NWP, GWP'!G48)-1,0)</f>
        <v>-7.0655385416666605E-2</v>
      </c>
      <c r="H24" s="157">
        <f>IFERROR(('Current - Sales, NWP, GWP'!H42/'Headline - Sales, NWP, GWP'!H48)-1,0)</f>
        <v>-8.6317298488372218E-2</v>
      </c>
      <c r="I24" s="157">
        <f>IFERROR(('Current - Sales, NWP, GWP'!I42/'Headline - Sales, NWP, GWP'!I48)-1,0)</f>
        <v>-6.5279526070270211E-2</v>
      </c>
      <c r="J24" s="157">
        <f>IFERROR(('Current - Sales, NWP, GWP'!J42/'Headline - Sales, NWP, GWP'!J48)-1,0)</f>
        <v>-5.7805033418604879E-2</v>
      </c>
      <c r="K24" s="157">
        <f>IFERROR(('Current - Sales, NWP, GWP'!K42/'Headline - Sales, NWP, GWP'!K48)-1,0)</f>
        <v>-6.9258662348039124E-2</v>
      </c>
      <c r="L24" s="157">
        <f>IFERROR(('Current - Sales, NWP, GWP'!L42/'Headline - Sales, NWP, GWP'!L48)-1,0)</f>
        <v>-6.8062827204188214E-2</v>
      </c>
      <c r="M24" s="157">
        <f>IFERROR(('Current - Sales, NWP, GWP'!M42/'Headline - Sales, NWP, GWP'!M48)-1,0)</f>
        <v>-9.0304216305195362E-2</v>
      </c>
      <c r="N24" s="157">
        <f>IFERROR(('Current - Sales, NWP, GWP'!N42/'Headline - Sales, NWP, GWP'!N48)-1,0)</f>
        <v>-6.3647260243750226E-2</v>
      </c>
      <c r="O24" s="157">
        <f>IFERROR(('Current - Sales, NWP, GWP'!O42/'Headline - Sales, NWP, GWP'!O48)-1,0)</f>
        <v>-6.3955479431250462E-2</v>
      </c>
      <c r="P24" s="157">
        <f>IFERROR(('Current - Sales, NWP, GWP'!P42/'Headline - Sales, NWP, GWP'!P48)-1,0)</f>
        <v>-3.2299927879699819E-2</v>
      </c>
      <c r="Q24" s="157">
        <f>IFERROR(('Current - Sales, NWP, GWP'!Q42/'Headline - Sales, NWP, GWP'!Q48)-1,0)</f>
        <v>-2.6962913439024239E-2</v>
      </c>
      <c r="R24" s="147">
        <f t="shared" ref="R24:R28" si="15">AVERAGE(N24:Q24)</f>
        <v>-4.6716395248431186E-2</v>
      </c>
      <c r="S24" s="146">
        <f>AVERAGE(F24:Q24)</f>
        <v>-6.5769186543706074E-2</v>
      </c>
      <c r="T24" s="148"/>
    </row>
    <row r="25" spans="2:21" ht="15.75" hidden="1" outlineLevel="1" x14ac:dyDescent="0.25">
      <c r="B25" t="str">
        <f>$D$21&amp;"_W VYRs"</f>
        <v>PC Annual Direct - Annual_W VYRs</v>
      </c>
      <c r="C25" t="str">
        <f>$C24</f>
        <v>Boom Annual</v>
      </c>
      <c r="D25" s="149" t="s">
        <v>431</v>
      </c>
      <c r="E25" s="7">
        <f ca="1">INDEX('Plan Figures'!$B$46:$AP$59,MATCH('Headline to Current % Change'!E$4,'Plan Figures'!$B$46:$B$59,0),MATCH('Headline to Current % Change'!$B25,'Plan Figures'!$B$1:$AP$1,0))</f>
        <v>487.42579814129783</v>
      </c>
      <c r="F25" s="7">
        <f ca="1">INDEX('Plan Figures'!$B$46:$AP$59,MATCH('Headline to Current % Change'!F$4,'Plan Figures'!$B$46:$B$59,0),MATCH('Headline to Current % Change'!$B25,'Plan Figures'!$B$1:$AP$1,0))</f>
        <v>486.7810956320962</v>
      </c>
      <c r="G25" s="7">
        <f ca="1">INDEX('Plan Figures'!$B$46:$AP$59,MATCH('Headline to Current % Change'!G$4,'Plan Figures'!$B$46:$B$59,0),MATCH('Headline to Current % Change'!$B25,'Plan Figures'!$B$1:$AP$1,0))</f>
        <v>500.48167647964101</v>
      </c>
      <c r="H25" s="7">
        <f ca="1">INDEX('Plan Figures'!$B$46:$AP$59,MATCH('Headline to Current % Change'!H$4,'Plan Figures'!$B$46:$B$59,0),MATCH('Headline to Current % Change'!$B25,'Plan Figures'!$B$1:$AP$1,0))</f>
        <v>502.61834621331133</v>
      </c>
      <c r="I25" s="7">
        <f ca="1">INDEX('Plan Figures'!$B$46:$AP$59,MATCH('Headline to Current % Change'!I$4,'Plan Figures'!$B$46:$B$59,0),MATCH('Headline to Current % Change'!$B25,'Plan Figures'!$B$1:$AP$1,0))</f>
        <v>502.6138606169996</v>
      </c>
      <c r="J25" s="7">
        <f ca="1">INDEX('Plan Figures'!$B$46:$AP$59,MATCH('Headline to Current % Change'!J$4,'Plan Figures'!$B$46:$B$59,0),MATCH('Headline to Current % Change'!$B25,'Plan Figures'!$B$1:$AP$1,0))</f>
        <v>507.08710903420138</v>
      </c>
      <c r="K25" s="7">
        <f ca="1">INDEX('Plan Figures'!$B$46:$AP$59,MATCH('Headline to Current % Change'!K$4,'Plan Figures'!$B$46:$B$59,0),MATCH('Headline to Current % Change'!$B25,'Plan Figures'!$B$1:$AP$1,0))</f>
        <v>494.14928078151252</v>
      </c>
      <c r="L25" s="7">
        <f ca="1">INDEX('Plan Figures'!$B$46:$AP$59,MATCH('Headline to Current % Change'!L$4,'Plan Figures'!$B$46:$B$59,0),MATCH('Headline to Current % Change'!$B25,'Plan Figures'!$B$1:$AP$1,0))</f>
        <v>488.92361688494452</v>
      </c>
      <c r="M25" s="7">
        <f ca="1">INDEX('Plan Figures'!$B$46:$AP$59,MATCH('Headline to Current % Change'!M$4,'Plan Figures'!$B$46:$B$59,0),MATCH('Headline to Current % Change'!$B25,'Plan Figures'!$B$1:$AP$1,0))</f>
        <v>488.92361688494452</v>
      </c>
      <c r="N25" s="7">
        <f ca="1">INDEX('Plan Figures'!$B$46:$AP$59,MATCH('Headline to Current % Change'!N$4,'Plan Figures'!$B$46:$B$59,0),MATCH('Headline to Current % Change'!$B25,'Plan Figures'!$B$1:$AP$1,0))</f>
        <v>488.92361688494452</v>
      </c>
      <c r="O25" s="7">
        <f ca="1">INDEX('Plan Figures'!$B$46:$AP$59,MATCH('Headline to Current % Change'!O$4,'Plan Figures'!$B$46:$B$59,0),MATCH('Headline to Current % Change'!$B25,'Plan Figures'!$B$1:$AP$1,0))</f>
        <v>488.9502987427008</v>
      </c>
      <c r="P25" s="7">
        <f ca="1">INDEX('Plan Figures'!$B$46:$AP$59,MATCH('Headline to Current % Change'!P$4,'Plan Figures'!$B$46:$B$59,0),MATCH('Headline to Current % Change'!$B25,'Plan Figures'!$B$1:$AP$1,0))</f>
        <v>489.11038988923798</v>
      </c>
      <c r="Q25" s="7">
        <f ca="1">INDEX('Plan Figures'!$B$46:$AP$59,MATCH('Headline to Current % Change'!Q$4,'Plan Figures'!$B$46:$B$59,0),MATCH('Headline to Current % Change'!$B25,'Plan Figures'!$B$1:$AP$1,0))</f>
        <v>489.11038988923798</v>
      </c>
      <c r="R25" s="150">
        <f t="shared" ca="1" si="15"/>
        <v>489.0236738515303</v>
      </c>
      <c r="S25" s="7">
        <f t="shared" ref="S25:S28" ca="1" si="16">AVERAGE(F25:Q25)</f>
        <v>493.97277482781436</v>
      </c>
      <c r="T25" s="151"/>
    </row>
    <row r="26" spans="2:21" ht="15.75" hidden="1" outlineLevel="1" x14ac:dyDescent="0.25">
      <c r="B26" t="str">
        <f t="shared" ref="B26:B35" si="17">$D$2</f>
        <v>PC Annual Direct</v>
      </c>
      <c r="C26" t="str">
        <f t="shared" ref="C26:C34" si="18">$C25</f>
        <v>Boom Annual</v>
      </c>
      <c r="D26" s="152" t="s">
        <v>0</v>
      </c>
      <c r="E26" s="216">
        <f ca="1">(E24/E25)-1</f>
        <v>-1.0001354699928848</v>
      </c>
      <c r="F26" s="216">
        <f t="shared" ref="F26:S26" ca="1" si="19">(F24/F25)-1</f>
        <v>-1.0001945057216253</v>
      </c>
      <c r="G26" s="216">
        <f t="shared" ca="1" si="19"/>
        <v>-1.0001411747697011</v>
      </c>
      <c r="H26" s="216">
        <f t="shared" ca="1" si="19"/>
        <v>-1.0001717352721775</v>
      </c>
      <c r="I26" s="216">
        <f t="shared" ca="1" si="19"/>
        <v>-1.0001298800753129</v>
      </c>
      <c r="J26" s="216">
        <f t="shared" ca="1" si="19"/>
        <v>-1.0001139942869552</v>
      </c>
      <c r="K26" s="216">
        <f t="shared" ca="1" si="19"/>
        <v>-1.0001401573675035</v>
      </c>
      <c r="L26" s="216">
        <f t="shared" ca="1" si="19"/>
        <v>-1.0001392095305968</v>
      </c>
      <c r="M26" s="216">
        <f t="shared" ca="1" si="19"/>
        <v>-1.0001847000496327</v>
      </c>
      <c r="N26" s="216">
        <f t="shared" ca="1" si="19"/>
        <v>-1.0001301783306138</v>
      </c>
      <c r="O26" s="216">
        <f t="shared" ca="1" si="19"/>
        <v>-1.0001308015959816</v>
      </c>
      <c r="P26" s="216">
        <f t="shared" ca="1" si="19"/>
        <v>-1.0000660381143958</v>
      </c>
      <c r="Q26" s="216">
        <f t="shared" ca="1" si="19"/>
        <v>-1.0000551264377049</v>
      </c>
      <c r="R26" s="217">
        <f t="shared" ca="1" si="19"/>
        <v>-1.0000955299257406</v>
      </c>
      <c r="S26" s="216">
        <f t="shared" ca="1" si="19"/>
        <v>-1.000133143342903</v>
      </c>
      <c r="T26" s="156">
        <f t="shared" ref="T26" si="20">T24-T25</f>
        <v>0</v>
      </c>
    </row>
    <row r="27" spans="2:21" ht="15.75" outlineLevel="1" x14ac:dyDescent="0.25">
      <c r="B27" t="str">
        <f t="shared" si="17"/>
        <v>PC Annual Direct</v>
      </c>
      <c r="C27" t="str">
        <f t="shared" si="18"/>
        <v>Boom Annual</v>
      </c>
      <c r="D27" s="145" t="s">
        <v>5</v>
      </c>
      <c r="E27" s="157">
        <f>IFERROR(('Current - Sales, NWP, GWP'!E45/'Headline - Sales, NWP, GWP'!E51)-1,0)</f>
        <v>-5.6803412427999023E-2</v>
      </c>
      <c r="F27" s="157">
        <f>IFERROR(('Current - Sales, NWP, GWP'!F45/'Headline - Sales, NWP, GWP'!F51)-1,0)</f>
        <v>-8.3439751588477606E-2</v>
      </c>
      <c r="G27" s="157">
        <f>IFERROR(('Current - Sales, NWP, GWP'!G45/'Headline - Sales, NWP, GWP'!G51)-1,0)</f>
        <v>-6.8802879367584335E-2</v>
      </c>
      <c r="H27" s="157">
        <f>IFERROR(('Current - Sales, NWP, GWP'!H45/'Headline - Sales, NWP, GWP'!H51)-1,0)</f>
        <v>-8.1908519606885277E-2</v>
      </c>
      <c r="I27" s="157">
        <f>IFERROR(('Current - Sales, NWP, GWP'!I45/'Headline - Sales, NWP, GWP'!I51)-1,0)</f>
        <v>-8.4634025222025455E-2</v>
      </c>
      <c r="J27" s="157">
        <f>IFERROR(('Current - Sales, NWP, GWP'!J45/'Headline - Sales, NWP, GWP'!J51)-1,0)</f>
        <v>-7.6785620487636708E-2</v>
      </c>
      <c r="K27" s="157">
        <f>IFERROR(('Current - Sales, NWP, GWP'!K45/'Headline - Sales, NWP, GWP'!K51)-1,0)</f>
        <v>-0.10037559303329058</v>
      </c>
      <c r="L27" s="157">
        <f>IFERROR(('Current - Sales, NWP, GWP'!L45/'Headline - Sales, NWP, GWP'!L51)-1,0)</f>
        <v>-7.2528362378201816E-2</v>
      </c>
      <c r="M27" s="157">
        <f>IFERROR(('Current - Sales, NWP, GWP'!M45/'Headline - Sales, NWP, GWP'!M51)-1,0)</f>
        <v>-8.3820721062800141E-2</v>
      </c>
      <c r="N27" s="157">
        <f>IFERROR(('Current - Sales, NWP, GWP'!N45/'Headline - Sales, NWP, GWP'!N51)-1,0)</f>
        <v>-5.0267973972622837E-2</v>
      </c>
      <c r="O27" s="157">
        <f>IFERROR(('Current - Sales, NWP, GWP'!O45/'Headline - Sales, NWP, GWP'!O51)-1,0)</f>
        <v>-5.5005513563486041E-2</v>
      </c>
      <c r="P27" s="157">
        <f>IFERROR(('Current - Sales, NWP, GWP'!P45/'Headline - Sales, NWP, GWP'!P51)-1,0)</f>
        <v>-3.6736611012473275E-2</v>
      </c>
      <c r="Q27" s="157">
        <f>IFERROR(('Current - Sales, NWP, GWP'!Q45/'Headline - Sales, NWP, GWP'!Q51)-1,0)</f>
        <v>-3.2551720225380554E-2</v>
      </c>
      <c r="R27" s="147">
        <f t="shared" si="15"/>
        <v>-4.3640454693490677E-2</v>
      </c>
      <c r="S27" s="146">
        <f t="shared" si="16"/>
        <v>-6.8904774293405385E-2</v>
      </c>
      <c r="T27" s="148"/>
    </row>
    <row r="28" spans="2:21" ht="15.75" outlineLevel="1" x14ac:dyDescent="0.25">
      <c r="B28" t="str">
        <f>$D$21&amp;"_NWP"</f>
        <v>PC Annual Direct - Annual_NWP</v>
      </c>
      <c r="C28" t="str">
        <f t="shared" si="18"/>
        <v>Boom Annual</v>
      </c>
      <c r="D28" s="149" t="s">
        <v>6</v>
      </c>
      <c r="E28" s="221">
        <f ca="1">IFERROR(('Current - Sales, NWP, GWP'!E46/'Headline - Sales, NWP, GWP'!E52)-1,0)</f>
        <v>-8.6762040199929058E-2</v>
      </c>
      <c r="F28" s="221">
        <f ca="1">IFERROR(('Current - Sales, NWP, GWP'!F46/'Headline - Sales, NWP, GWP'!F52)-1,0)</f>
        <v>-8.8110037576980882E-2</v>
      </c>
      <c r="G28" s="221">
        <f ca="1">IFERROR(('Current - Sales, NWP, GWP'!G46/'Headline - Sales, NWP, GWP'!G52)-1,0)</f>
        <v>-8.632194687459549E-2</v>
      </c>
      <c r="H28" s="221">
        <f ca="1">IFERROR(('Current - Sales, NWP, GWP'!H46/'Headline - Sales, NWP, GWP'!H52)-1,0)</f>
        <v>-8.6329408285072184E-2</v>
      </c>
      <c r="I28" s="221">
        <f ca="1">IFERROR(('Current - Sales, NWP, GWP'!I46/'Headline - Sales, NWP, GWP'!I52)-1,0)</f>
        <v>-8.6336827172392328E-2</v>
      </c>
      <c r="J28" s="221">
        <f ca="1">IFERROR(('Current - Sales, NWP, GWP'!J46/'Headline - Sales, NWP, GWP'!J52)-1,0)</f>
        <v>-0.10942696191099455</v>
      </c>
      <c r="K28" s="221">
        <f ca="1">IFERROR(('Current - Sales, NWP, GWP'!K46/'Headline - Sales, NWP, GWP'!K52)-1,0)</f>
        <v>-7.8413317207246758E-2</v>
      </c>
      <c r="L28" s="221">
        <f ca="1">IFERROR(('Current - Sales, NWP, GWP'!L46/'Headline - Sales, NWP, GWP'!L52)-1,0)</f>
        <v>-7.8533395583561649E-2</v>
      </c>
      <c r="M28" s="221">
        <f ca="1">IFERROR(('Current - Sales, NWP, GWP'!M46/'Headline - Sales, NWP, GWP'!M52)-1,0)</f>
        <v>-7.8650763581951888E-2</v>
      </c>
      <c r="N28" s="221">
        <f ca="1">IFERROR(('Current - Sales, NWP, GWP'!N46/'Headline - Sales, NWP, GWP'!N52)-1,0)</f>
        <v>-7.8765511945226407E-2</v>
      </c>
      <c r="O28" s="221">
        <f ca="1">IFERROR(('Current - Sales, NWP, GWP'!O46/'Headline - Sales, NWP, GWP'!O52)-1,0)</f>
        <v>-7.8877727410169518E-2</v>
      </c>
      <c r="P28" s="221">
        <f ca="1">IFERROR(('Current - Sales, NWP, GWP'!P46/'Headline - Sales, NWP, GWP'!P52)-1,0)</f>
        <v>-7.8987492926197889E-2</v>
      </c>
      <c r="Q28" s="221">
        <f ca="1">IFERROR(('Current - Sales, NWP, GWP'!Q46/'Headline - Sales, NWP, GWP'!Q52)-1,0)</f>
        <v>-7.8987492926197889E-2</v>
      </c>
      <c r="R28" s="150">
        <f t="shared" ca="1" si="15"/>
        <v>-7.8904556301947926E-2</v>
      </c>
      <c r="S28" s="7">
        <f t="shared" ca="1" si="16"/>
        <v>-8.3978406950048948E-2</v>
      </c>
      <c r="T28" s="151"/>
    </row>
    <row r="29" spans="2:21" ht="15.75" outlineLevel="1" x14ac:dyDescent="0.25">
      <c r="B29" t="str">
        <f t="shared" si="17"/>
        <v>PC Annual Direct</v>
      </c>
      <c r="C29" t="str">
        <f t="shared" si="18"/>
        <v>Boom Annual</v>
      </c>
      <c r="D29" s="152" t="s">
        <v>0</v>
      </c>
      <c r="E29" s="222">
        <f ca="1">E27-E28</f>
        <v>2.9958627771930035E-2</v>
      </c>
      <c r="F29" s="222">
        <f t="shared" ref="F29:Q29" ca="1" si="21">F27-F28</f>
        <v>4.6702859885032755E-3</v>
      </c>
      <c r="G29" s="222">
        <f t="shared" ca="1" si="21"/>
        <v>1.7519067507011155E-2</v>
      </c>
      <c r="H29" s="222">
        <f t="shared" ca="1" si="21"/>
        <v>4.4208886781869072E-3</v>
      </c>
      <c r="I29" s="222">
        <f t="shared" ca="1" si="21"/>
        <v>1.7028019503668723E-3</v>
      </c>
      <c r="J29" s="222">
        <f t="shared" ca="1" si="21"/>
        <v>3.2641341423357839E-2</v>
      </c>
      <c r="K29" s="222">
        <f t="shared" ca="1" si="21"/>
        <v>-2.196227582604382E-2</v>
      </c>
      <c r="L29" s="222">
        <f t="shared" ca="1" si="21"/>
        <v>6.0050332053598332E-3</v>
      </c>
      <c r="M29" s="222">
        <f t="shared" ca="1" si="21"/>
        <v>-5.1699574808482529E-3</v>
      </c>
      <c r="N29" s="222">
        <f t="shared" ca="1" si="21"/>
        <v>2.849753797260357E-2</v>
      </c>
      <c r="O29" s="222">
        <f t="shared" ca="1" si="21"/>
        <v>2.3872213846683477E-2</v>
      </c>
      <c r="P29" s="222">
        <f t="shared" ca="1" si="21"/>
        <v>4.2250881913724614E-2</v>
      </c>
      <c r="Q29" s="222">
        <f t="shared" ca="1" si="21"/>
        <v>4.6435772700817335E-2</v>
      </c>
      <c r="R29" s="217">
        <f t="shared" ref="R29:S29" ca="1" si="22">IFERROR((R27/R28)-1,0)</f>
        <v>-0.4469209797405157</v>
      </c>
      <c r="S29" s="216">
        <f t="shared" ca="1" si="22"/>
        <v>-0.17949414860428925</v>
      </c>
      <c r="T29" s="156"/>
    </row>
    <row r="30" spans="2:21" ht="15.75" outlineLevel="1" x14ac:dyDescent="0.25">
      <c r="B30" t="str">
        <f t="shared" si="17"/>
        <v>PC Annual Direct</v>
      </c>
      <c r="C30" t="str">
        <f t="shared" si="18"/>
        <v>Boom Annual</v>
      </c>
      <c r="D30" s="145" t="s">
        <v>12</v>
      </c>
      <c r="E30" s="146">
        <f>IFERROR(E27/E24,0)</f>
        <v>0.86024628732751085</v>
      </c>
      <c r="F30" s="146">
        <f t="shared" ref="F30:T31" si="23">IFERROR(F27/F24,0)</f>
        <v>0.88126580207279037</v>
      </c>
      <c r="G30" s="146">
        <f t="shared" si="23"/>
        <v>0.97378110616540081</v>
      </c>
      <c r="H30" s="146">
        <f t="shared" si="23"/>
        <v>0.94892357663301008</v>
      </c>
      <c r="I30" s="146">
        <f t="shared" si="23"/>
        <v>1.2964865144842055</v>
      </c>
      <c r="J30" s="146">
        <f t="shared" si="23"/>
        <v>1.328355265043802</v>
      </c>
      <c r="K30" s="146">
        <f t="shared" si="23"/>
        <v>1.4492857590705757</v>
      </c>
      <c r="L30" s="146">
        <f t="shared" si="23"/>
        <v>1.0656090168076182</v>
      </c>
      <c r="M30" s="146">
        <f t="shared" si="23"/>
        <v>0.92820384797445821</v>
      </c>
      <c r="N30" s="146">
        <f t="shared" si="23"/>
        <v>0.78979006763388293</v>
      </c>
      <c r="O30" s="146">
        <f t="shared" si="23"/>
        <v>0.86005943591767975</v>
      </c>
      <c r="P30" s="146">
        <f t="shared" si="23"/>
        <v>1.1373589176204282</v>
      </c>
      <c r="Q30" s="146">
        <f t="shared" si="23"/>
        <v>1.2072775554835802</v>
      </c>
      <c r="R30" s="147">
        <f t="shared" si="23"/>
        <v>0.93415715106906061</v>
      </c>
      <c r="S30" s="146">
        <f t="shared" si="23"/>
        <v>1.0476756352705625</v>
      </c>
      <c r="T30" s="148"/>
    </row>
    <row r="31" spans="2:21" ht="15.75" hidden="1" outlineLevel="1" x14ac:dyDescent="0.25">
      <c r="B31" t="str">
        <f t="shared" si="17"/>
        <v>PC Annual Direct</v>
      </c>
      <c r="C31" t="str">
        <f t="shared" si="18"/>
        <v>Boom Annual</v>
      </c>
      <c r="D31" s="149" t="s">
        <v>13</v>
      </c>
      <c r="E31" s="7">
        <f ca="1">IFERROR(E28/E25,0)</f>
        <v>-1.7800050906369543E-4</v>
      </c>
      <c r="F31" s="7">
        <f t="shared" ca="1" si="23"/>
        <v>-1.8100546296393868E-4</v>
      </c>
      <c r="G31" s="7">
        <f t="shared" ca="1" si="23"/>
        <v>-1.7247773681102382E-4</v>
      </c>
      <c r="H31" s="7">
        <f t="shared" ca="1" si="23"/>
        <v>-1.7175936560109959E-4</v>
      </c>
      <c r="I31" s="7">
        <f t="shared" ca="1" si="23"/>
        <v>-1.7177565908430543E-4</v>
      </c>
      <c r="J31" s="7">
        <f t="shared" ca="1" si="23"/>
        <v>-2.1579519566058237E-4</v>
      </c>
      <c r="K31" s="7">
        <f t="shared" ca="1" si="23"/>
        <v>-1.5868345914261709E-4</v>
      </c>
      <c r="L31" s="7">
        <f t="shared" ca="1" si="23"/>
        <v>-1.6062508103805188E-4</v>
      </c>
      <c r="M31" s="7">
        <f t="shared" ca="1" si="23"/>
        <v>-1.6086513489173567E-4</v>
      </c>
      <c r="N31" s="7">
        <f t="shared" ca="1" si="23"/>
        <v>-1.6109983078146505E-4</v>
      </c>
      <c r="O31" s="7">
        <f t="shared" ca="1" si="23"/>
        <v>-1.6132054242117799E-4</v>
      </c>
      <c r="P31" s="7">
        <f t="shared" ca="1" si="23"/>
        <v>-1.6149215915058578E-4</v>
      </c>
      <c r="Q31" s="7">
        <f t="shared" ca="1" si="23"/>
        <v>-1.6149215915058578E-4</v>
      </c>
      <c r="R31" s="150">
        <f t="shared" ca="1" si="23"/>
        <v>-1.6135119938161458E-4</v>
      </c>
      <c r="S31" s="7">
        <f t="shared" ca="1" si="23"/>
        <v>-1.7000614452754317E-4</v>
      </c>
      <c r="T31" s="151">
        <f t="shared" si="23"/>
        <v>0</v>
      </c>
      <c r="U31" s="1"/>
    </row>
    <row r="32" spans="2:21" ht="15.75" hidden="1" outlineLevel="1" x14ac:dyDescent="0.25">
      <c r="B32" t="str">
        <f t="shared" si="17"/>
        <v>PC Annual Direct</v>
      </c>
      <c r="C32" t="str">
        <f t="shared" si="18"/>
        <v>Boom Annual</v>
      </c>
      <c r="D32" s="152" t="s">
        <v>0</v>
      </c>
      <c r="E32" s="216">
        <f ca="1">(E30/E31)-1</f>
        <v>-4833.8304893761942</v>
      </c>
      <c r="F32" s="216">
        <f t="shared" ref="F32:S32" ca="1" si="24">(F30/F31)-1</f>
        <v>-4869.7248862116558</v>
      </c>
      <c r="G32" s="216">
        <f t="shared" ca="1" si="24"/>
        <v>-5646.8365245847899</v>
      </c>
      <c r="H32" s="216">
        <f t="shared" ca="1" si="24"/>
        <v>-5525.7268369448102</v>
      </c>
      <c r="I32" s="216">
        <f t="shared" ca="1" si="24"/>
        <v>-7548.5566293586771</v>
      </c>
      <c r="J32" s="216">
        <f t="shared" ca="1" si="24"/>
        <v>-6156.6294660662006</v>
      </c>
      <c r="K32" s="216">
        <f t="shared" ca="1" si="24"/>
        <v>-9134.1873334575284</v>
      </c>
      <c r="L32" s="216">
        <f t="shared" ca="1" si="24"/>
        <v>-6635.1383918441525</v>
      </c>
      <c r="M32" s="216">
        <f t="shared" ca="1" si="24"/>
        <v>-5771.074718795664</v>
      </c>
      <c r="N32" s="216">
        <f t="shared" ca="1" si="24"/>
        <v>-4903.4884992290772</v>
      </c>
      <c r="O32" s="216">
        <f t="shared" ca="1" si="24"/>
        <v>-5332.3696012267565</v>
      </c>
      <c r="P32" s="216">
        <f t="shared" ca="1" si="24"/>
        <v>-7043.8120077327148</v>
      </c>
      <c r="Q32" s="216">
        <f t="shared" ca="1" si="24"/>
        <v>-7476.7657698900175</v>
      </c>
      <c r="R32" s="217">
        <f t="shared" ca="1" si="24"/>
        <v>-5790.5891363017945</v>
      </c>
      <c r="S32" s="216">
        <f t="shared" ca="1" si="24"/>
        <v>-6163.5751126943869</v>
      </c>
      <c r="T32" s="156">
        <f>T30-T31</f>
        <v>0</v>
      </c>
    </row>
    <row r="33" spans="2:21" outlineLevel="1" x14ac:dyDescent="0.25">
      <c r="B33" t="str">
        <f t="shared" si="17"/>
        <v>PC Annual Direct</v>
      </c>
      <c r="C33" t="str">
        <f t="shared" si="18"/>
        <v>Boom Annual</v>
      </c>
      <c r="D33" s="190" t="s">
        <v>17</v>
      </c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69"/>
      <c r="R33" s="144"/>
      <c r="S33" s="144"/>
      <c r="T33" s="180"/>
    </row>
    <row r="34" spans="2:21" ht="15.75" outlineLevel="1" x14ac:dyDescent="0.25">
      <c r="B34" t="str">
        <f t="shared" si="17"/>
        <v>PC Annual Direct</v>
      </c>
      <c r="C34" t="str">
        <f t="shared" si="18"/>
        <v>Boom Annual</v>
      </c>
      <c r="D34" s="145" t="s">
        <v>7</v>
      </c>
      <c r="E34" s="147">
        <v>165456.098213044</v>
      </c>
      <c r="F34" s="146">
        <v>174682.8214281199</v>
      </c>
      <c r="G34" s="146">
        <v>179140.63393022731</v>
      </c>
      <c r="H34" s="146">
        <v>158285.196429456</v>
      </c>
      <c r="I34" s="146">
        <v>158064.87499971397</v>
      </c>
      <c r="J34" s="146">
        <v>168387.70535611405</v>
      </c>
      <c r="K34" s="146">
        <v>190208.91964308498</v>
      </c>
      <c r="L34" s="146">
        <v>176644.52678585504</v>
      </c>
      <c r="M34" s="146">
        <v>147717.03571538103</v>
      </c>
      <c r="N34" s="146">
        <v>167896.55357127127</v>
      </c>
      <c r="O34" s="146">
        <v>132007.0357144163</v>
      </c>
      <c r="P34" s="146">
        <v>135549.59821316999</v>
      </c>
      <c r="Q34" s="148">
        <v>152467.70535668902</v>
      </c>
      <c r="R34" s="147">
        <f t="shared" ref="R34" si="25">AVERAGE(N34:Q34)</f>
        <v>146980.22321388664</v>
      </c>
      <c r="S34" s="146">
        <f>AVERAGE(F34:Q34)</f>
        <v>161754.38392862488</v>
      </c>
      <c r="T34" s="148"/>
    </row>
    <row r="35" spans="2:21" ht="16.5" outlineLevel="1" thickBot="1" x14ac:dyDescent="0.3">
      <c r="B35" t="str">
        <f t="shared" si="17"/>
        <v>PC Annual Direct</v>
      </c>
      <c r="C35" t="str">
        <f>C34</f>
        <v>Boom Annual</v>
      </c>
      <c r="D35" s="175" t="s">
        <v>21</v>
      </c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8"/>
      <c r="S35" s="197"/>
      <c r="T35" s="199"/>
    </row>
    <row r="37" spans="2:21" ht="15.75" thickBot="1" x14ac:dyDescent="0.3"/>
    <row r="38" spans="2:21" ht="18.75" x14ac:dyDescent="0.25">
      <c r="D38" s="205" t="s">
        <v>303</v>
      </c>
      <c r="E38" s="186" t="s">
        <v>429</v>
      </c>
      <c r="F38" s="186"/>
      <c r="G38" s="186"/>
      <c r="H38" s="186"/>
      <c r="I38" s="186"/>
      <c r="J38" s="186"/>
      <c r="K38" s="186"/>
      <c r="L38" s="186"/>
      <c r="M38" s="186"/>
      <c r="N38" s="186"/>
      <c r="O38" s="186"/>
      <c r="P38" s="186"/>
      <c r="Q38" s="187"/>
      <c r="R38" s="186"/>
      <c r="S38" s="186"/>
      <c r="T38" s="187"/>
    </row>
    <row r="39" spans="2:21" x14ac:dyDescent="0.25">
      <c r="D39" s="188"/>
      <c r="E39" s="266" t="s">
        <v>337</v>
      </c>
      <c r="F39" s="266"/>
      <c r="G39" s="266"/>
      <c r="H39" s="266"/>
      <c r="I39" s="266"/>
      <c r="J39" s="266"/>
      <c r="K39" s="266"/>
      <c r="L39" s="266"/>
      <c r="M39" s="266"/>
      <c r="N39" s="266"/>
      <c r="O39" s="266"/>
      <c r="P39" s="266"/>
      <c r="Q39" s="267"/>
      <c r="R39" s="268" t="s">
        <v>8</v>
      </c>
      <c r="S39" s="269"/>
      <c r="T39" s="270"/>
    </row>
    <row r="40" spans="2:21" x14ac:dyDescent="0.25">
      <c r="D40" s="189" t="s">
        <v>16</v>
      </c>
      <c r="E40" s="139">
        <f>E$4</f>
        <v>45800</v>
      </c>
      <c r="F40" s="139">
        <f t="shared" ref="F40:Q40" si="26">F$4</f>
        <v>45807</v>
      </c>
      <c r="G40" s="139">
        <f t="shared" si="26"/>
        <v>45814</v>
      </c>
      <c r="H40" s="139">
        <f t="shared" si="26"/>
        <v>45821</v>
      </c>
      <c r="I40" s="139">
        <f t="shared" si="26"/>
        <v>45828</v>
      </c>
      <c r="J40" s="139">
        <f t="shared" si="26"/>
        <v>45835</v>
      </c>
      <c r="K40" s="139">
        <f t="shared" si="26"/>
        <v>45842</v>
      </c>
      <c r="L40" s="139">
        <f t="shared" si="26"/>
        <v>45849</v>
      </c>
      <c r="M40" s="139">
        <f t="shared" si="26"/>
        <v>45856</v>
      </c>
      <c r="N40" s="139">
        <f t="shared" si="26"/>
        <v>45863</v>
      </c>
      <c r="O40" s="139">
        <f t="shared" si="26"/>
        <v>45870</v>
      </c>
      <c r="P40" s="139">
        <f t="shared" si="26"/>
        <v>45877</v>
      </c>
      <c r="Q40" s="140">
        <f t="shared" si="26"/>
        <v>45884</v>
      </c>
      <c r="R40" s="141" t="s">
        <v>9</v>
      </c>
      <c r="S40" s="142" t="s">
        <v>10</v>
      </c>
      <c r="T40" s="177" t="s">
        <v>11</v>
      </c>
    </row>
    <row r="41" spans="2:21" ht="15.75" x14ac:dyDescent="0.25">
      <c r="B41" t="str">
        <f>$D$2</f>
        <v>PC Annual Direct</v>
      </c>
      <c r="C41" t="s">
        <v>72</v>
      </c>
      <c r="D41" s="145" t="s">
        <v>430</v>
      </c>
      <c r="E41" s="157">
        <f>IFERROR(('Current - Sales, NWP, GWP'!E77/'Headline - Sales, NWP, GWP'!E96)-1,0)</f>
        <v>0</v>
      </c>
      <c r="F41" s="157">
        <f>IFERROR(('Current - Sales, NWP, GWP'!F77/'Headline - Sales, NWP, GWP'!F96)-1,0)</f>
        <v>0</v>
      </c>
      <c r="G41" s="157">
        <f>IFERROR(('Current - Sales, NWP, GWP'!G77/'Headline - Sales, NWP, GWP'!G96)-1,0)</f>
        <v>0</v>
      </c>
      <c r="H41" s="157">
        <f>IFERROR(('Current - Sales, NWP, GWP'!H77/'Headline - Sales, NWP, GWP'!H96)-1,0)</f>
        <v>0</v>
      </c>
      <c r="I41" s="157">
        <f>IFERROR(('Current - Sales, NWP, GWP'!I77/'Headline - Sales, NWP, GWP'!I96)-1,0)</f>
        <v>0</v>
      </c>
      <c r="J41" s="157">
        <f>IFERROR(('Current - Sales, NWP, GWP'!J77/'Headline - Sales, NWP, GWP'!J96)-1,0)</f>
        <v>0</v>
      </c>
      <c r="K41" s="157">
        <f>IFERROR(('Current - Sales, NWP, GWP'!K77/'Headline - Sales, NWP, GWP'!K96)-1,0)</f>
        <v>0</v>
      </c>
      <c r="L41" s="157">
        <f>IFERROR(('Current - Sales, NWP, GWP'!L77/'Headline - Sales, NWP, GWP'!L96)-1,0)</f>
        <v>0</v>
      </c>
      <c r="M41" s="157">
        <f>IFERROR(('Current - Sales, NWP, GWP'!M77/'Headline - Sales, NWP, GWP'!M96)-1,0)</f>
        <v>0</v>
      </c>
      <c r="N41" s="157">
        <f>IFERROR(('Current - Sales, NWP, GWP'!N77/'Headline - Sales, NWP, GWP'!N96)-1,0)</f>
        <v>0</v>
      </c>
      <c r="O41" s="157">
        <f>IFERROR(('Current - Sales, NWP, GWP'!O77/'Headline - Sales, NWP, GWP'!O96)-1,0)</f>
        <v>0</v>
      </c>
      <c r="P41" s="157">
        <f>IFERROR(('Current - Sales, NWP, GWP'!P77/'Headline - Sales, NWP, GWP'!P96)-1,0)</f>
        <v>0</v>
      </c>
      <c r="Q41" s="157">
        <f>IFERROR(('Current - Sales, NWP, GWP'!Q77/'Headline - Sales, NWP, GWP'!Q96)-1,0)</f>
        <v>0</v>
      </c>
      <c r="R41" s="147">
        <f t="shared" ref="R41:R45" si="27">AVERAGE(N41:Q41)</f>
        <v>0</v>
      </c>
      <c r="S41" s="146">
        <f t="shared" ref="S41:S45" si="28">AVERAGE(F41:Q41)</f>
        <v>0</v>
      </c>
      <c r="T41" s="148"/>
    </row>
    <row r="42" spans="2:21" ht="15.75" hidden="1" x14ac:dyDescent="0.25">
      <c r="B42" t="str">
        <f>$D$38&amp;"_W VYRs"</f>
        <v>PC Annual Direct - Subscription_W VYRs</v>
      </c>
      <c r="C42" t="str">
        <f t="shared" ref="C42:C51" si="29">$C41</f>
        <v>Boom Subscription</v>
      </c>
      <c r="D42" s="149" t="s">
        <v>431</v>
      </c>
      <c r="E42" s="7">
        <f ca="1">INDEX('Plan Figures'!$B$46:$AP$59,MATCH('Headline to Current % Change'!E$4,'Plan Figures'!$B$46:$B$59,0),MATCH('Headline to Current % Change'!$B42,'Plan Figures'!$B$1:$AP$1,0))</f>
        <v>0</v>
      </c>
      <c r="F42" s="7">
        <f ca="1">INDEX('Plan Figures'!$B$46:$AP$59,MATCH('Headline to Current % Change'!F$4,'Plan Figures'!$B$46:$B$59,0),MATCH('Headline to Current % Change'!$B42,'Plan Figures'!$B$1:$AP$1,0))</f>
        <v>0</v>
      </c>
      <c r="G42" s="7">
        <f ca="1">INDEX('Plan Figures'!$B$46:$AP$59,MATCH('Headline to Current % Change'!G$4,'Plan Figures'!$B$46:$B$59,0),MATCH('Headline to Current % Change'!$B42,'Plan Figures'!$B$1:$AP$1,0))</f>
        <v>0</v>
      </c>
      <c r="H42" s="7">
        <f ca="1">INDEX('Plan Figures'!$B$46:$AP$59,MATCH('Headline to Current % Change'!H$4,'Plan Figures'!$B$46:$B$59,0),MATCH('Headline to Current % Change'!$B42,'Plan Figures'!$B$1:$AP$1,0))</f>
        <v>0</v>
      </c>
      <c r="I42" s="7">
        <f ca="1">INDEX('Plan Figures'!$B$46:$AP$59,MATCH('Headline to Current % Change'!I$4,'Plan Figures'!$B$46:$B$59,0),MATCH('Headline to Current % Change'!$B42,'Plan Figures'!$B$1:$AP$1,0))</f>
        <v>0</v>
      </c>
      <c r="J42" s="7">
        <f ca="1">INDEX('Plan Figures'!$B$46:$AP$59,MATCH('Headline to Current % Change'!J$4,'Plan Figures'!$B$46:$B$59,0),MATCH('Headline to Current % Change'!$B42,'Plan Figures'!$B$1:$AP$1,0))</f>
        <v>0</v>
      </c>
      <c r="K42" s="7">
        <f ca="1">INDEX('Plan Figures'!$B$46:$AP$59,MATCH('Headline to Current % Change'!K$4,'Plan Figures'!$B$46:$B$59,0),MATCH('Headline to Current % Change'!$B42,'Plan Figures'!$B$1:$AP$1,0))</f>
        <v>0</v>
      </c>
      <c r="L42" s="7">
        <f ca="1">INDEX('Plan Figures'!$B$46:$AP$59,MATCH('Headline to Current % Change'!L$4,'Plan Figures'!$B$46:$B$59,0),MATCH('Headline to Current % Change'!$B42,'Plan Figures'!$B$1:$AP$1,0))</f>
        <v>0</v>
      </c>
      <c r="M42" s="7">
        <f ca="1">INDEX('Plan Figures'!$B$46:$AP$59,MATCH('Headline to Current % Change'!M$4,'Plan Figures'!$B$46:$B$59,0),MATCH('Headline to Current % Change'!$B42,'Plan Figures'!$B$1:$AP$1,0))</f>
        <v>0</v>
      </c>
      <c r="N42" s="7">
        <f ca="1">INDEX('Plan Figures'!$B$46:$AP$59,MATCH('Headline to Current % Change'!N$4,'Plan Figures'!$B$46:$B$59,0),MATCH('Headline to Current % Change'!$B42,'Plan Figures'!$B$1:$AP$1,0))</f>
        <v>0</v>
      </c>
      <c r="O42" s="7">
        <f ca="1">INDEX('Plan Figures'!$B$46:$AP$59,MATCH('Headline to Current % Change'!O$4,'Plan Figures'!$B$46:$B$59,0),MATCH('Headline to Current % Change'!$B42,'Plan Figures'!$B$1:$AP$1,0))</f>
        <v>0</v>
      </c>
      <c r="P42" s="7">
        <f ca="1">INDEX('Plan Figures'!$B$46:$AP$59,MATCH('Headline to Current % Change'!P$4,'Plan Figures'!$B$46:$B$59,0),MATCH('Headline to Current % Change'!$B42,'Plan Figures'!$B$1:$AP$1,0))</f>
        <v>0</v>
      </c>
      <c r="Q42" s="7">
        <f ca="1">INDEX('Plan Figures'!$B$46:$AP$59,MATCH('Headline to Current % Change'!Q$4,'Plan Figures'!$B$46:$B$59,0),MATCH('Headline to Current % Change'!$B42,'Plan Figures'!$B$1:$AP$1,0))</f>
        <v>0</v>
      </c>
      <c r="R42" s="150">
        <f t="shared" ca="1" si="27"/>
        <v>0</v>
      </c>
      <c r="S42" s="7">
        <f t="shared" ca="1" si="28"/>
        <v>0</v>
      </c>
      <c r="T42" s="151"/>
      <c r="U42" s="1" t="s">
        <v>419</v>
      </c>
    </row>
    <row r="43" spans="2:21" ht="15.75" hidden="1" x14ac:dyDescent="0.25">
      <c r="B43" t="str">
        <f t="shared" ref="B43:B52" si="30">$D$2</f>
        <v>PC Annual Direct</v>
      </c>
      <c r="C43" t="str">
        <f t="shared" si="29"/>
        <v>Boom Subscription</v>
      </c>
      <c r="D43" s="152" t="s">
        <v>0</v>
      </c>
      <c r="E43" s="216" t="e">
        <f ca="1">(E41/E42)-1</f>
        <v>#DIV/0!</v>
      </c>
      <c r="F43" s="216" t="e">
        <f t="shared" ref="F43:S43" ca="1" si="31">(F41/F42)-1</f>
        <v>#DIV/0!</v>
      </c>
      <c r="G43" s="216" t="e">
        <f t="shared" ca="1" si="31"/>
        <v>#DIV/0!</v>
      </c>
      <c r="H43" s="216" t="e">
        <f t="shared" ca="1" si="31"/>
        <v>#DIV/0!</v>
      </c>
      <c r="I43" s="216" t="e">
        <f t="shared" ca="1" si="31"/>
        <v>#DIV/0!</v>
      </c>
      <c r="J43" s="216" t="e">
        <f t="shared" ca="1" si="31"/>
        <v>#DIV/0!</v>
      </c>
      <c r="K43" s="216" t="e">
        <f t="shared" ca="1" si="31"/>
        <v>#DIV/0!</v>
      </c>
      <c r="L43" s="216" t="e">
        <f t="shared" ca="1" si="31"/>
        <v>#DIV/0!</v>
      </c>
      <c r="M43" s="216" t="e">
        <f t="shared" ca="1" si="31"/>
        <v>#DIV/0!</v>
      </c>
      <c r="N43" s="216" t="e">
        <f t="shared" ca="1" si="31"/>
        <v>#DIV/0!</v>
      </c>
      <c r="O43" s="216" t="e">
        <f t="shared" ca="1" si="31"/>
        <v>#DIV/0!</v>
      </c>
      <c r="P43" s="216" t="e">
        <f t="shared" ca="1" si="31"/>
        <v>#DIV/0!</v>
      </c>
      <c r="Q43" s="216" t="e">
        <f t="shared" ca="1" si="31"/>
        <v>#DIV/0!</v>
      </c>
      <c r="R43" s="217" t="e">
        <f t="shared" ca="1" si="31"/>
        <v>#DIV/0!</v>
      </c>
      <c r="S43" s="216" t="e">
        <f t="shared" ca="1" si="31"/>
        <v>#DIV/0!</v>
      </c>
      <c r="T43" s="156">
        <f>T41-T42</f>
        <v>0</v>
      </c>
    </row>
    <row r="44" spans="2:21" ht="15.75" x14ac:dyDescent="0.25">
      <c r="B44" t="str">
        <f t="shared" si="30"/>
        <v>PC Annual Direct</v>
      </c>
      <c r="C44" t="str">
        <f t="shared" si="29"/>
        <v>Boom Subscription</v>
      </c>
      <c r="D44" s="145" t="s">
        <v>5</v>
      </c>
      <c r="E44" s="157">
        <f>IFERROR(('Current - Sales, NWP, GWP'!E80/'Headline - Sales, NWP, GWP'!E99)-1,0)</f>
        <v>0</v>
      </c>
      <c r="F44" s="157">
        <f>IFERROR(('Current - Sales, NWP, GWP'!F80/'Headline - Sales, NWP, GWP'!F99)-1,0)</f>
        <v>0</v>
      </c>
      <c r="G44" s="157">
        <f>IFERROR(('Current - Sales, NWP, GWP'!G80/'Headline - Sales, NWP, GWP'!G99)-1,0)</f>
        <v>0</v>
      </c>
      <c r="H44" s="157">
        <f>IFERROR(('Current - Sales, NWP, GWP'!H80/'Headline - Sales, NWP, GWP'!H99)-1,0)</f>
        <v>0</v>
      </c>
      <c r="I44" s="157">
        <f>IFERROR(('Current - Sales, NWP, GWP'!I80/'Headline - Sales, NWP, GWP'!I99)-1,0)</f>
        <v>0</v>
      </c>
      <c r="J44" s="157">
        <f>IFERROR(('Current - Sales, NWP, GWP'!J80/'Headline - Sales, NWP, GWP'!J99)-1,0)</f>
        <v>0</v>
      </c>
      <c r="K44" s="157">
        <f>IFERROR(('Current - Sales, NWP, GWP'!K80/'Headline - Sales, NWP, GWP'!K99)-1,0)</f>
        <v>0</v>
      </c>
      <c r="L44" s="157">
        <f>IFERROR(('Current - Sales, NWP, GWP'!L80/'Headline - Sales, NWP, GWP'!L99)-1,0)</f>
        <v>0</v>
      </c>
      <c r="M44" s="157">
        <f>IFERROR(('Current - Sales, NWP, GWP'!M80/'Headline - Sales, NWP, GWP'!M99)-1,0)</f>
        <v>0</v>
      </c>
      <c r="N44" s="157">
        <f>IFERROR(('Current - Sales, NWP, GWP'!N80/'Headline - Sales, NWP, GWP'!N99)-1,0)</f>
        <v>0</v>
      </c>
      <c r="O44" s="157">
        <f>IFERROR(('Current - Sales, NWP, GWP'!O80/'Headline - Sales, NWP, GWP'!O99)-1,0)</f>
        <v>0</v>
      </c>
      <c r="P44" s="157">
        <f>IFERROR(('Current - Sales, NWP, GWP'!P80/'Headline - Sales, NWP, GWP'!P99)-1,0)</f>
        <v>0</v>
      </c>
      <c r="Q44" s="157">
        <f>IFERROR(('Current - Sales, NWP, GWP'!Q80/'Headline - Sales, NWP, GWP'!Q99)-1,0)</f>
        <v>0</v>
      </c>
      <c r="R44" s="147">
        <f t="shared" si="27"/>
        <v>0</v>
      </c>
      <c r="S44" s="146">
        <f t="shared" si="28"/>
        <v>0</v>
      </c>
      <c r="T44" s="148"/>
    </row>
    <row r="45" spans="2:21" ht="15.75" x14ac:dyDescent="0.25">
      <c r="B45" t="str">
        <f>$D$38&amp;"_NWP"</f>
        <v>PC Annual Direct - Subscription_NWP</v>
      </c>
      <c r="C45" t="str">
        <f t="shared" si="29"/>
        <v>Boom Subscription</v>
      </c>
      <c r="D45" s="149" t="s">
        <v>6</v>
      </c>
      <c r="E45" s="221">
        <f ca="1">IFERROR(('Current - Sales, NWP, GWP'!E81/'Headline - Sales, NWP, GWP'!E100)-1,0)</f>
        <v>0</v>
      </c>
      <c r="F45" s="221">
        <f ca="1">IFERROR(('Current - Sales, NWP, GWP'!F81/'Headline - Sales, NWP, GWP'!F100)-1,0)</f>
        <v>0</v>
      </c>
      <c r="G45" s="221">
        <f ca="1">IFERROR(('Current - Sales, NWP, GWP'!G81/'Headline - Sales, NWP, GWP'!G100)-1,0)</f>
        <v>0</v>
      </c>
      <c r="H45" s="221">
        <f ca="1">IFERROR(('Current - Sales, NWP, GWP'!H81/'Headline - Sales, NWP, GWP'!H100)-1,0)</f>
        <v>0</v>
      </c>
      <c r="I45" s="221">
        <f ca="1">IFERROR(('Current - Sales, NWP, GWP'!I81/'Headline - Sales, NWP, GWP'!I100)-1,0)</f>
        <v>0</v>
      </c>
      <c r="J45" s="221">
        <f ca="1">IFERROR(('Current - Sales, NWP, GWP'!J81/'Headline - Sales, NWP, GWP'!J100)-1,0)</f>
        <v>0</v>
      </c>
      <c r="K45" s="221">
        <f ca="1">IFERROR(('Current - Sales, NWP, GWP'!K81/'Headline - Sales, NWP, GWP'!K100)-1,0)</f>
        <v>0</v>
      </c>
      <c r="L45" s="221">
        <f ca="1">IFERROR(('Current - Sales, NWP, GWP'!L81/'Headline - Sales, NWP, GWP'!L100)-1,0)</f>
        <v>0</v>
      </c>
      <c r="M45" s="221">
        <f ca="1">IFERROR(('Current - Sales, NWP, GWP'!M81/'Headline - Sales, NWP, GWP'!M100)-1,0)</f>
        <v>0</v>
      </c>
      <c r="N45" s="221">
        <f ca="1">IFERROR(('Current - Sales, NWP, GWP'!N81/'Headline - Sales, NWP, GWP'!N100)-1,0)</f>
        <v>0</v>
      </c>
      <c r="O45" s="221">
        <f ca="1">IFERROR(('Current - Sales, NWP, GWP'!O81/'Headline - Sales, NWP, GWP'!O100)-1,0)</f>
        <v>0</v>
      </c>
      <c r="P45" s="221">
        <f ca="1">IFERROR(('Current - Sales, NWP, GWP'!P81/'Headline - Sales, NWP, GWP'!P100)-1,0)</f>
        <v>0</v>
      </c>
      <c r="Q45" s="221">
        <f ca="1">IFERROR(('Current - Sales, NWP, GWP'!Q81/'Headline - Sales, NWP, GWP'!Q100)-1,0)</f>
        <v>0</v>
      </c>
      <c r="R45" s="150">
        <f t="shared" ca="1" si="27"/>
        <v>0</v>
      </c>
      <c r="S45" s="7">
        <f t="shared" ca="1" si="28"/>
        <v>0</v>
      </c>
      <c r="T45" s="151"/>
    </row>
    <row r="46" spans="2:21" ht="15.75" x14ac:dyDescent="0.25">
      <c r="B46" t="str">
        <f t="shared" si="30"/>
        <v>PC Annual Direct</v>
      </c>
      <c r="C46" t="str">
        <f t="shared" si="29"/>
        <v>Boom Subscription</v>
      </c>
      <c r="D46" s="152" t="s">
        <v>0</v>
      </c>
      <c r="E46" s="222">
        <f ca="1">E44-E45</f>
        <v>0</v>
      </c>
      <c r="F46" s="222">
        <f t="shared" ref="F46:Q46" ca="1" si="32">F44-F45</f>
        <v>0</v>
      </c>
      <c r="G46" s="222">
        <f t="shared" ca="1" si="32"/>
        <v>0</v>
      </c>
      <c r="H46" s="222">
        <f t="shared" ca="1" si="32"/>
        <v>0</v>
      </c>
      <c r="I46" s="222">
        <f t="shared" ca="1" si="32"/>
        <v>0</v>
      </c>
      <c r="J46" s="222">
        <f t="shared" ca="1" si="32"/>
        <v>0</v>
      </c>
      <c r="K46" s="222">
        <f t="shared" ca="1" si="32"/>
        <v>0</v>
      </c>
      <c r="L46" s="222">
        <f t="shared" ca="1" si="32"/>
        <v>0</v>
      </c>
      <c r="M46" s="222">
        <f t="shared" ca="1" si="32"/>
        <v>0</v>
      </c>
      <c r="N46" s="222">
        <f t="shared" ca="1" si="32"/>
        <v>0</v>
      </c>
      <c r="O46" s="222">
        <f t="shared" ca="1" si="32"/>
        <v>0</v>
      </c>
      <c r="P46" s="222">
        <f t="shared" ca="1" si="32"/>
        <v>0</v>
      </c>
      <c r="Q46" s="222">
        <f t="shared" ca="1" si="32"/>
        <v>0</v>
      </c>
      <c r="R46" s="217">
        <f t="shared" ref="R46:S46" ca="1" si="33">IFERROR((R44/R45)-1,0)</f>
        <v>0</v>
      </c>
      <c r="S46" s="216">
        <f t="shared" ca="1" si="33"/>
        <v>0</v>
      </c>
      <c r="T46" s="156"/>
    </row>
    <row r="47" spans="2:21" ht="15.75" x14ac:dyDescent="0.25">
      <c r="B47" t="str">
        <f t="shared" si="30"/>
        <v>PC Annual Direct</v>
      </c>
      <c r="C47" t="str">
        <f t="shared" si="29"/>
        <v>Boom Subscription</v>
      </c>
      <c r="D47" s="145" t="s">
        <v>12</v>
      </c>
      <c r="E47" s="146">
        <f t="shared" ref="E47:T48" si="34">IFERROR(E44/E41,0)</f>
        <v>0</v>
      </c>
      <c r="F47" s="146">
        <f t="shared" si="34"/>
        <v>0</v>
      </c>
      <c r="G47" s="146">
        <f t="shared" si="34"/>
        <v>0</v>
      </c>
      <c r="H47" s="146">
        <f t="shared" si="34"/>
        <v>0</v>
      </c>
      <c r="I47" s="146">
        <f t="shared" si="34"/>
        <v>0</v>
      </c>
      <c r="J47" s="146">
        <f t="shared" si="34"/>
        <v>0</v>
      </c>
      <c r="K47" s="146">
        <f t="shared" si="34"/>
        <v>0</v>
      </c>
      <c r="L47" s="146">
        <f t="shared" si="34"/>
        <v>0</v>
      </c>
      <c r="M47" s="146">
        <f t="shared" si="34"/>
        <v>0</v>
      </c>
      <c r="N47" s="146">
        <f t="shared" si="34"/>
        <v>0</v>
      </c>
      <c r="O47" s="146">
        <f t="shared" si="34"/>
        <v>0</v>
      </c>
      <c r="P47" s="146">
        <f t="shared" si="34"/>
        <v>0</v>
      </c>
      <c r="Q47" s="146">
        <f t="shared" si="34"/>
        <v>0</v>
      </c>
      <c r="R47" s="147">
        <f t="shared" si="34"/>
        <v>0</v>
      </c>
      <c r="S47" s="146">
        <f t="shared" si="34"/>
        <v>0</v>
      </c>
      <c r="T47" s="148"/>
    </row>
    <row r="48" spans="2:21" ht="15.75" hidden="1" x14ac:dyDescent="0.25">
      <c r="B48" t="str">
        <f t="shared" si="30"/>
        <v>PC Annual Direct</v>
      </c>
      <c r="C48" t="str">
        <f t="shared" si="29"/>
        <v>Boom Subscription</v>
      </c>
      <c r="D48" s="149" t="s">
        <v>13</v>
      </c>
      <c r="E48" s="7">
        <f t="shared" ca="1" si="34"/>
        <v>0</v>
      </c>
      <c r="F48" s="7">
        <f t="shared" ca="1" si="34"/>
        <v>0</v>
      </c>
      <c r="G48" s="7">
        <f t="shared" ca="1" si="34"/>
        <v>0</v>
      </c>
      <c r="H48" s="7">
        <f t="shared" ca="1" si="34"/>
        <v>0</v>
      </c>
      <c r="I48" s="7">
        <f t="shared" ca="1" si="34"/>
        <v>0</v>
      </c>
      <c r="J48" s="7">
        <f t="shared" ca="1" si="34"/>
        <v>0</v>
      </c>
      <c r="K48" s="7">
        <f t="shared" ca="1" si="34"/>
        <v>0</v>
      </c>
      <c r="L48" s="7">
        <f t="shared" ca="1" si="34"/>
        <v>0</v>
      </c>
      <c r="M48" s="7">
        <f t="shared" ca="1" si="34"/>
        <v>0</v>
      </c>
      <c r="N48" s="7">
        <f t="shared" ca="1" si="34"/>
        <v>0</v>
      </c>
      <c r="O48" s="7">
        <f t="shared" ca="1" si="34"/>
        <v>0</v>
      </c>
      <c r="P48" s="7">
        <f t="shared" ca="1" si="34"/>
        <v>0</v>
      </c>
      <c r="Q48" s="7">
        <f t="shared" ca="1" si="34"/>
        <v>0</v>
      </c>
      <c r="R48" s="150">
        <f t="shared" ca="1" si="34"/>
        <v>0</v>
      </c>
      <c r="S48" s="7">
        <f t="shared" ca="1" si="34"/>
        <v>0</v>
      </c>
      <c r="T48" s="151">
        <f t="shared" si="34"/>
        <v>0</v>
      </c>
    </row>
    <row r="49" spans="2:20" ht="15.75" hidden="1" x14ac:dyDescent="0.25">
      <c r="B49" t="str">
        <f t="shared" si="30"/>
        <v>PC Annual Direct</v>
      </c>
      <c r="C49" t="str">
        <f t="shared" si="29"/>
        <v>Boom Subscription</v>
      </c>
      <c r="D49" s="152" t="s">
        <v>0</v>
      </c>
      <c r="E49" s="216" t="e">
        <f ca="1">(E47/E48)-1</f>
        <v>#DIV/0!</v>
      </c>
      <c r="F49" s="216" t="e">
        <f t="shared" ref="F49:S49" ca="1" si="35">(F47/F48)-1</f>
        <v>#DIV/0!</v>
      </c>
      <c r="G49" s="216" t="e">
        <f t="shared" ca="1" si="35"/>
        <v>#DIV/0!</v>
      </c>
      <c r="H49" s="216" t="e">
        <f t="shared" ca="1" si="35"/>
        <v>#DIV/0!</v>
      </c>
      <c r="I49" s="216" t="e">
        <f t="shared" ca="1" si="35"/>
        <v>#DIV/0!</v>
      </c>
      <c r="J49" s="216" t="e">
        <f t="shared" ca="1" si="35"/>
        <v>#DIV/0!</v>
      </c>
      <c r="K49" s="216" t="e">
        <f t="shared" ca="1" si="35"/>
        <v>#DIV/0!</v>
      </c>
      <c r="L49" s="216" t="e">
        <f t="shared" ca="1" si="35"/>
        <v>#DIV/0!</v>
      </c>
      <c r="M49" s="216" t="e">
        <f t="shared" ca="1" si="35"/>
        <v>#DIV/0!</v>
      </c>
      <c r="N49" s="216" t="e">
        <f t="shared" ca="1" si="35"/>
        <v>#DIV/0!</v>
      </c>
      <c r="O49" s="216" t="e">
        <f t="shared" ca="1" si="35"/>
        <v>#DIV/0!</v>
      </c>
      <c r="P49" s="216" t="e">
        <f t="shared" ca="1" si="35"/>
        <v>#DIV/0!</v>
      </c>
      <c r="Q49" s="216" t="e">
        <f t="shared" ca="1" si="35"/>
        <v>#DIV/0!</v>
      </c>
      <c r="R49" s="217" t="e">
        <f t="shared" ca="1" si="35"/>
        <v>#DIV/0!</v>
      </c>
      <c r="S49" s="216" t="e">
        <f t="shared" ca="1" si="35"/>
        <v>#DIV/0!</v>
      </c>
      <c r="T49" s="156">
        <f t="shared" ref="T49" si="36">T47-T48</f>
        <v>0</v>
      </c>
    </row>
    <row r="50" spans="2:20" x14ac:dyDescent="0.25">
      <c r="B50" t="str">
        <f t="shared" si="30"/>
        <v>PC Annual Direct</v>
      </c>
      <c r="C50" t="str">
        <f t="shared" si="29"/>
        <v>Boom Subscription</v>
      </c>
      <c r="D50" s="190" t="s">
        <v>17</v>
      </c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69"/>
      <c r="R50" s="144"/>
      <c r="S50" s="144"/>
      <c r="T50" s="180"/>
    </row>
    <row r="51" spans="2:20" ht="15.75" x14ac:dyDescent="0.25">
      <c r="B51" t="str">
        <f t="shared" si="30"/>
        <v>PC Annual Direct</v>
      </c>
      <c r="C51" t="str">
        <f t="shared" si="29"/>
        <v>Boom Subscription</v>
      </c>
      <c r="D51" s="145" t="s">
        <v>7</v>
      </c>
      <c r="E51" s="147">
        <v>0</v>
      </c>
      <c r="F51" s="146">
        <v>0</v>
      </c>
      <c r="G51" s="146">
        <v>0</v>
      </c>
      <c r="H51" s="146">
        <v>0</v>
      </c>
      <c r="I51" s="146">
        <v>0</v>
      </c>
      <c r="J51" s="146">
        <v>0</v>
      </c>
      <c r="K51" s="146">
        <v>0</v>
      </c>
      <c r="L51" s="146">
        <v>0</v>
      </c>
      <c r="M51" s="146">
        <v>0</v>
      </c>
      <c r="N51" s="146">
        <v>0</v>
      </c>
      <c r="O51" s="146">
        <v>0</v>
      </c>
      <c r="P51" s="146">
        <v>0</v>
      </c>
      <c r="Q51" s="148">
        <v>0</v>
      </c>
      <c r="R51" s="147">
        <f>AVERAGE(N51:Q51)</f>
        <v>0</v>
      </c>
      <c r="S51" s="146">
        <f>AVERAGE(F51:Q51)</f>
        <v>0</v>
      </c>
      <c r="T51" s="148"/>
    </row>
    <row r="52" spans="2:20" ht="16.5" thickBot="1" x14ac:dyDescent="0.3">
      <c r="B52" t="str">
        <f t="shared" si="30"/>
        <v>PC Annual Direct</v>
      </c>
      <c r="C52" t="str">
        <f>C51</f>
        <v>Boom Subscription</v>
      </c>
      <c r="D52" s="175" t="s">
        <v>21</v>
      </c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8"/>
      <c r="S52" s="197"/>
      <c r="T52" s="199"/>
    </row>
    <row r="53" spans="2:20" outlineLevel="1" x14ac:dyDescent="0.25"/>
    <row r="54" spans="2:20" ht="15.75" outlineLevel="1" thickBot="1" x14ac:dyDescent="0.3"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</row>
    <row r="55" spans="2:20" ht="18.75" outlineLevel="1" x14ac:dyDescent="0.25">
      <c r="D55" s="205" t="s">
        <v>414</v>
      </c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7"/>
      <c r="R55" s="186"/>
      <c r="S55" s="186"/>
      <c r="T55" s="187"/>
    </row>
    <row r="56" spans="2:20" outlineLevel="1" x14ac:dyDescent="0.25">
      <c r="D56" s="188"/>
      <c r="E56" s="266" t="s">
        <v>337</v>
      </c>
      <c r="F56" s="266"/>
      <c r="G56" s="266"/>
      <c r="H56" s="266"/>
      <c r="I56" s="266"/>
      <c r="J56" s="266"/>
      <c r="K56" s="266"/>
      <c r="L56" s="266"/>
      <c r="M56" s="266"/>
      <c r="N56" s="266"/>
      <c r="O56" s="266"/>
      <c r="P56" s="266"/>
      <c r="Q56" s="267"/>
      <c r="R56" s="268" t="s">
        <v>8</v>
      </c>
      <c r="S56" s="269"/>
      <c r="T56" s="270"/>
    </row>
    <row r="57" spans="2:20" outlineLevel="1" x14ac:dyDescent="0.25">
      <c r="D57" s="189" t="s">
        <v>16</v>
      </c>
      <c r="E57" s="139">
        <f>E$4</f>
        <v>45800</v>
      </c>
      <c r="F57" s="139">
        <f t="shared" ref="F57:Q57" si="37">F$4</f>
        <v>45807</v>
      </c>
      <c r="G57" s="139">
        <f t="shared" si="37"/>
        <v>45814</v>
      </c>
      <c r="H57" s="139">
        <f t="shared" si="37"/>
        <v>45821</v>
      </c>
      <c r="I57" s="139">
        <f t="shared" si="37"/>
        <v>45828</v>
      </c>
      <c r="J57" s="139">
        <f t="shared" si="37"/>
        <v>45835</v>
      </c>
      <c r="K57" s="139">
        <f t="shared" si="37"/>
        <v>45842</v>
      </c>
      <c r="L57" s="139">
        <f t="shared" si="37"/>
        <v>45849</v>
      </c>
      <c r="M57" s="139">
        <f t="shared" si="37"/>
        <v>45856</v>
      </c>
      <c r="N57" s="139">
        <f t="shared" si="37"/>
        <v>45863</v>
      </c>
      <c r="O57" s="139">
        <f t="shared" si="37"/>
        <v>45870</v>
      </c>
      <c r="P57" s="139">
        <f t="shared" si="37"/>
        <v>45877</v>
      </c>
      <c r="Q57" s="140">
        <f t="shared" si="37"/>
        <v>45884</v>
      </c>
      <c r="R57" s="141" t="s">
        <v>9</v>
      </c>
      <c r="S57" s="142" t="s">
        <v>10</v>
      </c>
      <c r="T57" s="177" t="s">
        <v>11</v>
      </c>
    </row>
    <row r="58" spans="2:20" ht="15.75" outlineLevel="1" x14ac:dyDescent="0.25">
      <c r="B58" t="str">
        <f>$D$2</f>
        <v>PC Annual Direct</v>
      </c>
      <c r="C58" t="s">
        <v>454</v>
      </c>
      <c r="D58" s="145" t="s">
        <v>430</v>
      </c>
      <c r="E58" s="157">
        <f>IFERROR(('Current - Sales, NWP, GWP'!E59/'Headline - Sales, NWP, GWP'!E70)-1,0)</f>
        <v>-0.15044272381594215</v>
      </c>
      <c r="F58" s="157">
        <f>IFERROR(('Current - Sales, NWP, GWP'!F59/'Headline - Sales, NWP, GWP'!F70)-1,0)</f>
        <v>-0.15988258314030601</v>
      </c>
      <c r="G58" s="157">
        <f>IFERROR(('Current - Sales, NWP, GWP'!G59/'Headline - Sales, NWP, GWP'!G70)-1,0)</f>
        <v>-0.13210671248399464</v>
      </c>
      <c r="H58" s="157">
        <f>IFERROR(('Current - Sales, NWP, GWP'!H59/'Headline - Sales, NWP, GWP'!H70)-1,0)</f>
        <v>-0.13710321711095252</v>
      </c>
      <c r="I58" s="157">
        <f>IFERROR(('Current - Sales, NWP, GWP'!I59/'Headline - Sales, NWP, GWP'!I70)-1,0)</f>
        <v>-0.11508599935942454</v>
      </c>
      <c r="J58" s="157">
        <f>IFERROR(('Current - Sales, NWP, GWP'!J59/'Headline - Sales, NWP, GWP'!J70)-1,0)</f>
        <v>-9.0920863580502331E-2</v>
      </c>
      <c r="K58" s="157">
        <f>IFERROR(('Current - Sales, NWP, GWP'!K59/'Headline - Sales, NWP, GWP'!K70)-1,0)</f>
        <v>-7.8020959047254146E-2</v>
      </c>
      <c r="L58" s="157">
        <f>IFERROR(('Current - Sales, NWP, GWP'!L59/'Headline - Sales, NWP, GWP'!L70)-1,0)</f>
        <v>-9.8831291581497949E-2</v>
      </c>
      <c r="M58" s="157">
        <f>IFERROR(('Current - Sales, NWP, GWP'!M59/'Headline - Sales, NWP, GWP'!M70)-1,0)</f>
        <v>-8.7890597623508926E-2</v>
      </c>
      <c r="N58" s="157">
        <f>IFERROR(('Current - Sales, NWP, GWP'!N59/'Headline - Sales, NWP, GWP'!N70)-1,0)</f>
        <v>-7.7449021325131651E-2</v>
      </c>
      <c r="O58" s="157">
        <f>IFERROR(('Current - Sales, NWP, GWP'!O59/'Headline - Sales, NWP, GWP'!O70)-1,0)</f>
        <v>-4.0423117430473332E-2</v>
      </c>
      <c r="P58" s="157">
        <f>IFERROR(('Current - Sales, NWP, GWP'!P59/'Headline - Sales, NWP, GWP'!P70)-1,0)</f>
        <v>-4.3485383397937838E-2</v>
      </c>
      <c r="Q58" s="157">
        <f>IFERROR(('Current - Sales, NWP, GWP'!Q59/'Headline - Sales, NWP, GWP'!Q70)-1,0)</f>
        <v>-3.7054912791018579E-2</v>
      </c>
      <c r="R58" s="147">
        <f t="shared" ref="R58" si="38">AVERAGE(N58:Q58)</f>
        <v>-4.960310873614035E-2</v>
      </c>
      <c r="S58" s="146">
        <f>AVERAGE(F58:Q58)</f>
        <v>-9.1521221572666886E-2</v>
      </c>
      <c r="T58" s="148"/>
    </row>
    <row r="59" spans="2:20" ht="15.75" hidden="1" outlineLevel="1" x14ac:dyDescent="0.25">
      <c r="B59" t="str">
        <f>$D$55&amp;"_W VYRs"</f>
        <v>PC Annual Direct - Premium Finance_W VYRs</v>
      </c>
      <c r="C59" t="str">
        <f>$C58</f>
        <v>Boom Premium Finance</v>
      </c>
      <c r="D59" s="149" t="s">
        <v>431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150"/>
      <c r="S59" s="7"/>
      <c r="T59" s="151"/>
    </row>
    <row r="60" spans="2:20" ht="15.75" hidden="1" outlineLevel="1" x14ac:dyDescent="0.25">
      <c r="B60" t="str">
        <f t="shared" ref="B60:B69" si="39">$D$2</f>
        <v>PC Annual Direct</v>
      </c>
      <c r="C60" t="str">
        <f t="shared" ref="C60:C68" si="40">$C59</f>
        <v>Boom Premium Finance</v>
      </c>
      <c r="D60" s="152" t="s">
        <v>0</v>
      </c>
      <c r="E60" s="216" t="e">
        <f>(E58/E59)-1</f>
        <v>#DIV/0!</v>
      </c>
      <c r="F60" s="216" t="e">
        <f t="shared" ref="F60:S60" si="41">(F58/F59)-1</f>
        <v>#DIV/0!</v>
      </c>
      <c r="G60" s="216" t="e">
        <f t="shared" si="41"/>
        <v>#DIV/0!</v>
      </c>
      <c r="H60" s="216" t="e">
        <f t="shared" si="41"/>
        <v>#DIV/0!</v>
      </c>
      <c r="I60" s="216" t="e">
        <f t="shared" si="41"/>
        <v>#DIV/0!</v>
      </c>
      <c r="J60" s="216" t="e">
        <f t="shared" si="41"/>
        <v>#DIV/0!</v>
      </c>
      <c r="K60" s="216" t="e">
        <f t="shared" si="41"/>
        <v>#DIV/0!</v>
      </c>
      <c r="L60" s="216" t="e">
        <f t="shared" si="41"/>
        <v>#DIV/0!</v>
      </c>
      <c r="M60" s="216" t="e">
        <f t="shared" si="41"/>
        <v>#DIV/0!</v>
      </c>
      <c r="N60" s="216" t="e">
        <f t="shared" si="41"/>
        <v>#DIV/0!</v>
      </c>
      <c r="O60" s="216" t="e">
        <f t="shared" si="41"/>
        <v>#DIV/0!</v>
      </c>
      <c r="P60" s="216" t="e">
        <f t="shared" si="41"/>
        <v>#DIV/0!</v>
      </c>
      <c r="Q60" s="216" t="e">
        <f t="shared" si="41"/>
        <v>#DIV/0!</v>
      </c>
      <c r="R60" s="217" t="e">
        <f t="shared" si="41"/>
        <v>#DIV/0!</v>
      </c>
      <c r="S60" s="216" t="e">
        <f t="shared" si="41"/>
        <v>#DIV/0!</v>
      </c>
      <c r="T60" s="156">
        <f t="shared" ref="T60" si="42">T58-T59</f>
        <v>0</v>
      </c>
    </row>
    <row r="61" spans="2:20" ht="15.75" outlineLevel="1" x14ac:dyDescent="0.25">
      <c r="B61" t="str">
        <f t="shared" si="39"/>
        <v>PC Annual Direct</v>
      </c>
      <c r="C61" t="str">
        <f t="shared" si="40"/>
        <v>Boom Premium Finance</v>
      </c>
      <c r="D61" s="145" t="s">
        <v>5</v>
      </c>
      <c r="E61" s="157">
        <f>IFERROR(('Current - Sales, NWP, GWP'!E62/'Headline - Sales, NWP, GWP'!E73)-1,0)</f>
        <v>-0.15750135705835944</v>
      </c>
      <c r="F61" s="157">
        <f>IFERROR(('Current - Sales, NWP, GWP'!F62/'Headline - Sales, NWP, GWP'!F73)-1,0)</f>
        <v>-0.17539567328738948</v>
      </c>
      <c r="G61" s="157">
        <f>IFERROR(('Current - Sales, NWP, GWP'!G62/'Headline - Sales, NWP, GWP'!G73)-1,0)</f>
        <v>-0.15127219460434094</v>
      </c>
      <c r="H61" s="157">
        <f>IFERROR(('Current - Sales, NWP, GWP'!H62/'Headline - Sales, NWP, GWP'!H73)-1,0)</f>
        <v>-0.15118698902622163</v>
      </c>
      <c r="I61" s="157">
        <f>IFERROR(('Current - Sales, NWP, GWP'!I62/'Headline - Sales, NWP, GWP'!I73)-1,0)</f>
        <v>-0.13429584526845806</v>
      </c>
      <c r="J61" s="157">
        <f>IFERROR(('Current - Sales, NWP, GWP'!J62/'Headline - Sales, NWP, GWP'!J73)-1,0)</f>
        <v>-0.10564239504611583</v>
      </c>
      <c r="K61" s="157">
        <f>IFERROR(('Current - Sales, NWP, GWP'!K62/'Headline - Sales, NWP, GWP'!K73)-1,0)</f>
        <v>-9.7999690161485575E-2</v>
      </c>
      <c r="L61" s="157">
        <f>IFERROR(('Current - Sales, NWP, GWP'!L62/'Headline - Sales, NWP, GWP'!L73)-1,0)</f>
        <v>-0.1016564890652345</v>
      </c>
      <c r="M61" s="157">
        <f>IFERROR(('Current - Sales, NWP, GWP'!M62/'Headline - Sales, NWP, GWP'!M73)-1,0)</f>
        <v>-9.5095454175920135E-2</v>
      </c>
      <c r="N61" s="157">
        <f>IFERROR(('Current - Sales, NWP, GWP'!N62/'Headline - Sales, NWP, GWP'!N73)-1,0)</f>
        <v>-0.10113083679434631</v>
      </c>
      <c r="O61" s="157">
        <f>IFERROR(('Current - Sales, NWP, GWP'!O62/'Headline - Sales, NWP, GWP'!O73)-1,0)</f>
        <v>-4.1295062445209529E-2</v>
      </c>
      <c r="P61" s="157">
        <f>IFERROR(('Current - Sales, NWP, GWP'!P62/'Headline - Sales, NWP, GWP'!P73)-1,0)</f>
        <v>-6.3334656219379504E-2</v>
      </c>
      <c r="Q61" s="157">
        <f>IFERROR(('Current - Sales, NWP, GWP'!Q62/'Headline - Sales, NWP, GWP'!Q73)-1,0)</f>
        <v>-4.2984492515508621E-2</v>
      </c>
      <c r="R61" s="147">
        <f t="shared" ref="R61:R62" si="43">AVERAGE(N61:Q61)</f>
        <v>-6.2186261993610992E-2</v>
      </c>
      <c r="S61" s="146">
        <f t="shared" ref="S61:S62" si="44">AVERAGE(F61:Q61)</f>
        <v>-0.10510748155080085</v>
      </c>
      <c r="T61" s="148"/>
    </row>
    <row r="62" spans="2:20" ht="15.75" outlineLevel="1" x14ac:dyDescent="0.25">
      <c r="B62" t="str">
        <f>$D$55&amp;"_NWP"</f>
        <v>PC Annual Direct - Premium Finance_NWP</v>
      </c>
      <c r="C62" t="str">
        <f t="shared" si="40"/>
        <v>Boom Premium Finance</v>
      </c>
      <c r="D62" s="149" t="s">
        <v>6</v>
      </c>
      <c r="E62" s="221">
        <f ca="1">IFERROR(('Current - Sales, NWP, GWP'!E63/'Headline - Sales, NWP, GWP'!E74)-1,0)</f>
        <v>-0.24528301886792458</v>
      </c>
      <c r="F62" s="221">
        <f ca="1">IFERROR(('Current - Sales, NWP, GWP'!F63/'Headline - Sales, NWP, GWP'!F74)-1,0)</f>
        <v>-0.24603365384615372</v>
      </c>
      <c r="G62" s="221">
        <f ca="1">IFERROR(('Current - Sales, NWP, GWP'!G63/'Headline - Sales, NWP, GWP'!G74)-1,0)</f>
        <v>-0.24509803921568618</v>
      </c>
      <c r="H62" s="221">
        <f ca="1">IFERROR(('Current - Sales, NWP, GWP'!H63/'Headline - Sales, NWP, GWP'!H74)-1,0)</f>
        <v>-0.24512987012987009</v>
      </c>
      <c r="I62" s="221">
        <f ca="1">IFERROR(('Current - Sales, NWP, GWP'!I63/'Headline - Sales, NWP, GWP'!I74)-1,0)</f>
        <v>-0.24516129032258061</v>
      </c>
      <c r="J62" s="221">
        <f ca="1">IFERROR(('Current - Sales, NWP, GWP'!J63/'Headline - Sales, NWP, GWP'!J74)-1,0)</f>
        <v>-0.25384615384615383</v>
      </c>
      <c r="K62" s="221">
        <f ca="1">IFERROR(('Current - Sales, NWP, GWP'!K63/'Headline - Sales, NWP, GWP'!K74)-1,0)</f>
        <v>-0.24226804123711343</v>
      </c>
      <c r="L62" s="221">
        <f ca="1">IFERROR(('Current - Sales, NWP, GWP'!L63/'Headline - Sales, NWP, GWP'!L74)-1,0)</f>
        <v>-0.24234693877551006</v>
      </c>
      <c r="M62" s="221">
        <f ca="1">IFERROR(('Current - Sales, NWP, GWP'!M63/'Headline - Sales, NWP, GWP'!M74)-1,0)</f>
        <v>-0.24242424242424232</v>
      </c>
      <c r="N62" s="221">
        <f ca="1">IFERROR(('Current - Sales, NWP, GWP'!N63/'Headline - Sales, NWP, GWP'!N74)-1,0)</f>
        <v>-0.24249999999999994</v>
      </c>
      <c r="O62" s="221">
        <f ca="1">IFERROR(('Current - Sales, NWP, GWP'!O63/'Headline - Sales, NWP, GWP'!O74)-1,0)</f>
        <v>-0.24257425742574257</v>
      </c>
      <c r="P62" s="221">
        <f ca="1">IFERROR(('Current - Sales, NWP, GWP'!P63/'Headline - Sales, NWP, GWP'!P74)-1,0)</f>
        <v>-0.24264705882352922</v>
      </c>
      <c r="Q62" s="221">
        <f ca="1">IFERROR(('Current - Sales, NWP, GWP'!Q63/'Headline - Sales, NWP, GWP'!Q74)-1,0)</f>
        <v>-0.24264705882352922</v>
      </c>
      <c r="R62" s="150">
        <f t="shared" ca="1" si="43"/>
        <v>-0.24259209376820023</v>
      </c>
      <c r="S62" s="7">
        <f t="shared" ca="1" si="44"/>
        <v>-0.2443897170725092</v>
      </c>
      <c r="T62" s="151"/>
    </row>
    <row r="63" spans="2:20" ht="15.75" outlineLevel="1" x14ac:dyDescent="0.25">
      <c r="B63" t="str">
        <f t="shared" si="39"/>
        <v>PC Annual Direct</v>
      </c>
      <c r="C63" t="str">
        <f t="shared" si="40"/>
        <v>Boom Premium Finance</v>
      </c>
      <c r="D63" s="152" t="s">
        <v>0</v>
      </c>
      <c r="E63" s="222">
        <f ca="1">E61-E62</f>
        <v>8.7781661809565148E-2</v>
      </c>
      <c r="F63" s="222">
        <f t="shared" ref="F63:Q63" ca="1" si="45">F61-F62</f>
        <v>7.0637980558764246E-2</v>
      </c>
      <c r="G63" s="222">
        <f t="shared" ca="1" si="45"/>
        <v>9.3825844611345244E-2</v>
      </c>
      <c r="H63" s="222">
        <f t="shared" ca="1" si="45"/>
        <v>9.3942881103648457E-2</v>
      </c>
      <c r="I63" s="222">
        <f t="shared" ca="1" si="45"/>
        <v>0.11086544505412255</v>
      </c>
      <c r="J63" s="222">
        <f t="shared" ca="1" si="45"/>
        <v>0.148203758800038</v>
      </c>
      <c r="K63" s="222">
        <f t="shared" ca="1" si="45"/>
        <v>0.14426835107562785</v>
      </c>
      <c r="L63" s="222">
        <f t="shared" ca="1" si="45"/>
        <v>0.14069044971027556</v>
      </c>
      <c r="M63" s="222">
        <f t="shared" ca="1" si="45"/>
        <v>0.14732878824832218</v>
      </c>
      <c r="N63" s="222">
        <f t="shared" ca="1" si="45"/>
        <v>0.14136916320565363</v>
      </c>
      <c r="O63" s="222">
        <f t="shared" ca="1" si="45"/>
        <v>0.20127919498053304</v>
      </c>
      <c r="P63" s="222">
        <f t="shared" ca="1" si="45"/>
        <v>0.17931240260414971</v>
      </c>
      <c r="Q63" s="222">
        <f t="shared" ca="1" si="45"/>
        <v>0.19966256630802059</v>
      </c>
      <c r="R63" s="217">
        <f t="shared" ref="R63:S63" ca="1" si="46">IFERROR((R61/R62)-1,0)</f>
        <v>-0.74365915629125678</v>
      </c>
      <c r="S63" s="216">
        <f t="shared" ca="1" si="46"/>
        <v>-0.5699185595455476</v>
      </c>
      <c r="T63" s="156"/>
    </row>
    <row r="64" spans="2:20" ht="15.75" outlineLevel="1" x14ac:dyDescent="0.25">
      <c r="B64" t="str">
        <f t="shared" si="39"/>
        <v>PC Annual Direct</v>
      </c>
      <c r="C64" t="str">
        <f t="shared" si="40"/>
        <v>Boom Premium Finance</v>
      </c>
      <c r="D64" s="145" t="s">
        <v>12</v>
      </c>
      <c r="E64" s="146">
        <f>IFERROR(E61/E58,0)</f>
        <v>1.0469190736738663</v>
      </c>
      <c r="F64" s="146">
        <f t="shared" ref="F64:S64" si="47">IFERROR(F61/F58,0)</f>
        <v>1.0970280179515854</v>
      </c>
      <c r="G64" s="146">
        <f t="shared" si="47"/>
        <v>1.1450757630704669</v>
      </c>
      <c r="H64" s="146">
        <f t="shared" si="47"/>
        <v>1.1027238617155981</v>
      </c>
      <c r="I64" s="146">
        <f t="shared" si="47"/>
        <v>1.1669173141473042</v>
      </c>
      <c r="J64" s="146">
        <f t="shared" si="47"/>
        <v>1.1619158781150258</v>
      </c>
      <c r="K64" s="146">
        <f t="shared" si="47"/>
        <v>1.2560687712404448</v>
      </c>
      <c r="L64" s="146">
        <f t="shared" si="47"/>
        <v>1.0285860625569874</v>
      </c>
      <c r="M64" s="146">
        <f t="shared" si="47"/>
        <v>1.0819752823080595</v>
      </c>
      <c r="N64" s="146">
        <f t="shared" si="47"/>
        <v>1.3057729466948098</v>
      </c>
      <c r="O64" s="146">
        <f t="shared" si="47"/>
        <v>1.0215704544864932</v>
      </c>
      <c r="P64" s="146">
        <f t="shared" si="47"/>
        <v>1.4564584987051754</v>
      </c>
      <c r="Q64" s="146">
        <f t="shared" si="47"/>
        <v>1.1600214189662663</v>
      </c>
      <c r="R64" s="147">
        <f t="shared" si="47"/>
        <v>1.2536767065226837</v>
      </c>
      <c r="S64" s="146">
        <f t="shared" si="47"/>
        <v>1.1484492858013988</v>
      </c>
      <c r="T64" s="148"/>
    </row>
    <row r="65" spans="2:21" ht="15.75" hidden="1" outlineLevel="1" x14ac:dyDescent="0.25">
      <c r="B65" t="str">
        <f t="shared" si="39"/>
        <v>PC Annual Direct</v>
      </c>
      <c r="C65" t="str">
        <f t="shared" si="40"/>
        <v>Boom Premium Finance</v>
      </c>
      <c r="D65" s="149" t="s">
        <v>13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150"/>
      <c r="S65" s="7"/>
      <c r="T65" s="151"/>
      <c r="U65" s="1"/>
    </row>
    <row r="66" spans="2:21" ht="15.75" hidden="1" outlineLevel="1" x14ac:dyDescent="0.25">
      <c r="B66" t="str">
        <f t="shared" si="39"/>
        <v>PC Annual Direct</v>
      </c>
      <c r="C66" t="str">
        <f t="shared" si="40"/>
        <v>Boom Premium Finance</v>
      </c>
      <c r="D66" s="152" t="s">
        <v>0</v>
      </c>
      <c r="E66" s="216" t="e">
        <f>(E64/E65)-1</f>
        <v>#DIV/0!</v>
      </c>
      <c r="F66" s="216" t="e">
        <f t="shared" ref="F66:S66" si="48">(F64/F65)-1</f>
        <v>#DIV/0!</v>
      </c>
      <c r="G66" s="216" t="e">
        <f t="shared" si="48"/>
        <v>#DIV/0!</v>
      </c>
      <c r="H66" s="216" t="e">
        <f t="shared" si="48"/>
        <v>#DIV/0!</v>
      </c>
      <c r="I66" s="216" t="e">
        <f t="shared" si="48"/>
        <v>#DIV/0!</v>
      </c>
      <c r="J66" s="216" t="e">
        <f t="shared" si="48"/>
        <v>#DIV/0!</v>
      </c>
      <c r="K66" s="216" t="e">
        <f t="shared" si="48"/>
        <v>#DIV/0!</v>
      </c>
      <c r="L66" s="216" t="e">
        <f t="shared" si="48"/>
        <v>#DIV/0!</v>
      </c>
      <c r="M66" s="216" t="e">
        <f t="shared" si="48"/>
        <v>#DIV/0!</v>
      </c>
      <c r="N66" s="216" t="e">
        <f t="shared" si="48"/>
        <v>#DIV/0!</v>
      </c>
      <c r="O66" s="216" t="e">
        <f t="shared" si="48"/>
        <v>#DIV/0!</v>
      </c>
      <c r="P66" s="216" t="e">
        <f t="shared" si="48"/>
        <v>#DIV/0!</v>
      </c>
      <c r="Q66" s="216" t="e">
        <f t="shared" si="48"/>
        <v>#DIV/0!</v>
      </c>
      <c r="R66" s="217" t="e">
        <f t="shared" si="48"/>
        <v>#DIV/0!</v>
      </c>
      <c r="S66" s="216" t="e">
        <f t="shared" si="48"/>
        <v>#DIV/0!</v>
      </c>
      <c r="T66" s="156">
        <f>T64-T65</f>
        <v>0</v>
      </c>
    </row>
    <row r="67" spans="2:21" outlineLevel="1" x14ac:dyDescent="0.25">
      <c r="B67" t="str">
        <f t="shared" si="39"/>
        <v>PC Annual Direct</v>
      </c>
      <c r="C67" t="str">
        <f t="shared" si="40"/>
        <v>Boom Premium Finance</v>
      </c>
      <c r="D67" s="190" t="s">
        <v>17</v>
      </c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69"/>
      <c r="R67" s="144"/>
      <c r="S67" s="144"/>
      <c r="T67" s="180"/>
    </row>
    <row r="68" spans="2:21" ht="15.75" outlineLevel="1" x14ac:dyDescent="0.25">
      <c r="B68" t="str">
        <f t="shared" si="39"/>
        <v>PC Annual Direct</v>
      </c>
      <c r="C68" t="str">
        <f t="shared" si="40"/>
        <v>Boom Premium Finance</v>
      </c>
      <c r="D68" s="145" t="s">
        <v>7</v>
      </c>
      <c r="E68" s="147">
        <v>688975.44642708381</v>
      </c>
      <c r="F68" s="146">
        <v>721980.10714718362</v>
      </c>
      <c r="G68" s="146">
        <v>727480.90178674622</v>
      </c>
      <c r="H68" s="146">
        <v>684488.5714246158</v>
      </c>
      <c r="I68" s="146">
        <v>606121.08928712993</v>
      </c>
      <c r="J68" s="146">
        <v>693767.91071209882</v>
      </c>
      <c r="K68" s="146">
        <v>798273.71428428357</v>
      </c>
      <c r="L68" s="146">
        <v>723498.3482137773</v>
      </c>
      <c r="M68" s="146">
        <v>605726.08035898232</v>
      </c>
      <c r="N68" s="146">
        <v>597488.8392826739</v>
      </c>
      <c r="O68" s="146">
        <v>734173.46428482118</v>
      </c>
      <c r="P68" s="146">
        <v>590703.16071359895</v>
      </c>
      <c r="Q68" s="148">
        <v>673211.08035751013</v>
      </c>
      <c r="R68" s="147">
        <f t="shared" ref="R68" si="49">AVERAGE(N68:Q68)</f>
        <v>648894.1361596511</v>
      </c>
      <c r="S68" s="146">
        <f>AVERAGE(F68:Q68)</f>
        <v>679742.77232111839</v>
      </c>
      <c r="T68" s="148"/>
    </row>
    <row r="69" spans="2:21" ht="16.5" outlineLevel="1" thickBot="1" x14ac:dyDescent="0.3">
      <c r="B69" t="str">
        <f t="shared" si="39"/>
        <v>PC Annual Direct</v>
      </c>
      <c r="C69" t="str">
        <f>C68</f>
        <v>Boom Premium Finance</v>
      </c>
      <c r="D69" s="175" t="s">
        <v>21</v>
      </c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198"/>
      <c r="S69" s="197">
        <v>0</v>
      </c>
      <c r="T69" s="199"/>
    </row>
    <row r="70" spans="2:21" outlineLevel="1" x14ac:dyDescent="0.25"/>
  </sheetData>
  <mergeCells count="8">
    <mergeCell ref="E56:Q56"/>
    <mergeCell ref="R56:T56"/>
    <mergeCell ref="E3:Q3"/>
    <mergeCell ref="R3:T3"/>
    <mergeCell ref="E22:Q22"/>
    <mergeCell ref="R22:T22"/>
    <mergeCell ref="E39:Q39"/>
    <mergeCell ref="R39:T39"/>
  </mergeCells>
  <conditionalFormatting sqref="E5:Q5">
    <cfRule type="cellIs" dxfId="252" priority="1" operator="lessThan">
      <formula>0</formula>
    </cfRule>
  </conditionalFormatting>
  <conditionalFormatting sqref="E18:Q18">
    <cfRule type="cellIs" dxfId="251" priority="24" operator="lessThan">
      <formula>0</formula>
    </cfRule>
  </conditionalFormatting>
  <conditionalFormatting sqref="E24:Q24">
    <cfRule type="cellIs" dxfId="250" priority="2" operator="lessThan">
      <formula>0</formula>
    </cfRule>
  </conditionalFormatting>
  <conditionalFormatting sqref="E27:Q29">
    <cfRule type="cellIs" dxfId="249" priority="7" operator="lessThan">
      <formula>0</formula>
    </cfRule>
  </conditionalFormatting>
  <conditionalFormatting sqref="E41:Q41">
    <cfRule type="cellIs" dxfId="248" priority="3" operator="lessThan">
      <formula>0</formula>
    </cfRule>
  </conditionalFormatting>
  <conditionalFormatting sqref="E44:Q46">
    <cfRule type="cellIs" dxfId="247" priority="6" operator="lessThan">
      <formula>0</formula>
    </cfRule>
  </conditionalFormatting>
  <conditionalFormatting sqref="E58:Q58">
    <cfRule type="cellIs" dxfId="246" priority="4" operator="lessThan">
      <formula>0</formula>
    </cfRule>
  </conditionalFormatting>
  <conditionalFormatting sqref="E61:Q63">
    <cfRule type="cellIs" dxfId="245" priority="5" operator="lessThan">
      <formula>0</formula>
    </cfRule>
  </conditionalFormatting>
  <conditionalFormatting sqref="E7:T10">
    <cfRule type="cellIs" dxfId="244" priority="20" operator="lessThan">
      <formula>0</formula>
    </cfRule>
  </conditionalFormatting>
  <conditionalFormatting sqref="E13:T13">
    <cfRule type="cellIs" dxfId="243" priority="19" operator="lessThan">
      <formula>0</formula>
    </cfRule>
  </conditionalFormatting>
  <conditionalFormatting sqref="E16:T16">
    <cfRule type="cellIs" dxfId="242" priority="18" operator="lessThan">
      <formula>0</formula>
    </cfRule>
  </conditionalFormatting>
  <conditionalFormatting sqref="E26:T26">
    <cfRule type="cellIs" dxfId="241" priority="17" operator="lessThan">
      <formula>0</formula>
    </cfRule>
  </conditionalFormatting>
  <conditionalFormatting sqref="E32:T32">
    <cfRule type="cellIs" dxfId="240" priority="16" operator="lessThan">
      <formula>0</formula>
    </cfRule>
  </conditionalFormatting>
  <conditionalFormatting sqref="E36:T37">
    <cfRule type="cellIs" dxfId="239" priority="26" operator="lessThan">
      <formula>0</formula>
    </cfRule>
  </conditionalFormatting>
  <conditionalFormatting sqref="E43:T43">
    <cfRule type="cellIs" dxfId="238" priority="15" operator="lessThan">
      <formula>0</formula>
    </cfRule>
  </conditionalFormatting>
  <conditionalFormatting sqref="E49:T49">
    <cfRule type="cellIs" dxfId="237" priority="14" operator="lessThan">
      <formula>0</formula>
    </cfRule>
  </conditionalFormatting>
  <conditionalFormatting sqref="E60:T60">
    <cfRule type="cellIs" dxfId="236" priority="12" operator="lessThan">
      <formula>0</formula>
    </cfRule>
  </conditionalFormatting>
  <conditionalFormatting sqref="E66:T66">
    <cfRule type="cellIs" dxfId="235" priority="11" operator="lessThan">
      <formula>0</formula>
    </cfRule>
  </conditionalFormatting>
  <conditionalFormatting sqref="R17:T17">
    <cfRule type="cellIs" dxfId="234" priority="25" operator="lessThan">
      <formula>0</formula>
    </cfRule>
  </conditionalFormatting>
  <conditionalFormatting sqref="R29:T29">
    <cfRule type="cellIs" dxfId="233" priority="10" operator="lessThan">
      <formula>0</formula>
    </cfRule>
  </conditionalFormatting>
  <conditionalFormatting sqref="R33:T33">
    <cfRule type="cellIs" dxfId="232" priority="23" operator="lessThan">
      <formula>0</formula>
    </cfRule>
  </conditionalFormatting>
  <conditionalFormatting sqref="R46:T46">
    <cfRule type="cellIs" dxfId="231" priority="9" operator="lessThan">
      <formula>0</formula>
    </cfRule>
  </conditionalFormatting>
  <conditionalFormatting sqref="R50:T50">
    <cfRule type="cellIs" dxfId="230" priority="22" operator="lessThan">
      <formula>0</formula>
    </cfRule>
  </conditionalFormatting>
  <conditionalFormatting sqref="R63:T63">
    <cfRule type="cellIs" dxfId="229" priority="8" operator="lessThan">
      <formula>0</formula>
    </cfRule>
  </conditionalFormatting>
  <conditionalFormatting sqref="R67:T67">
    <cfRule type="cellIs" dxfId="228" priority="13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D94FE-18B2-4E58-B05F-4950BD884A59}">
  <sheetPr codeName="Sheet8">
    <pageSetUpPr autoPageBreaks="0"/>
  </sheetPr>
  <dimension ref="B1:U91"/>
  <sheetViews>
    <sheetView showGridLines="0" zoomScale="70" zoomScaleNormal="70" workbookViewId="0">
      <selection activeCell="W46" sqref="W46"/>
    </sheetView>
  </sheetViews>
  <sheetFormatPr defaultRowHeight="15" x14ac:dyDescent="0.25"/>
  <cols>
    <col min="2" max="2" width="36.5703125" hidden="1" customWidth="1"/>
    <col min="3" max="3" width="24.28515625" hidden="1" customWidth="1"/>
    <col min="4" max="4" width="55.28515625" customWidth="1"/>
    <col min="5" max="5" width="16.7109375" customWidth="1"/>
    <col min="6" max="14" width="13.140625" bestFit="1" customWidth="1"/>
    <col min="15" max="15" width="13.28515625" bestFit="1" customWidth="1"/>
    <col min="16" max="16" width="13.140625" bestFit="1" customWidth="1"/>
    <col min="17" max="17" width="13.42578125" bestFit="1" customWidth="1"/>
    <col min="18" max="20" width="16" customWidth="1"/>
    <col min="23" max="23" width="17.140625" bestFit="1" customWidth="1"/>
  </cols>
  <sheetData>
    <row r="1" spans="2:21" ht="15.75" thickBot="1" x14ac:dyDescent="0.3">
      <c r="D1" s="12" t="s">
        <v>433</v>
      </c>
    </row>
    <row r="2" spans="2:21" ht="18.75" x14ac:dyDescent="0.25">
      <c r="D2" s="185" t="s">
        <v>1</v>
      </c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7"/>
      <c r="R2" s="186"/>
      <c r="S2" s="186"/>
      <c r="T2" s="187"/>
    </row>
    <row r="3" spans="2:21" x14ac:dyDescent="0.25">
      <c r="D3" s="188" t="s">
        <v>304</v>
      </c>
      <c r="E3" s="266" t="s">
        <v>337</v>
      </c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7"/>
      <c r="R3" s="268" t="s">
        <v>8</v>
      </c>
      <c r="S3" s="269"/>
      <c r="T3" s="270"/>
    </row>
    <row r="4" spans="2:21" x14ac:dyDescent="0.25">
      <c r="D4" s="189" t="s">
        <v>16</v>
      </c>
      <c r="E4" s="139">
        <f t="shared" ref="E4:P4" si="0">F4-7</f>
        <v>45800</v>
      </c>
      <c r="F4" s="139">
        <f t="shared" si="0"/>
        <v>45807</v>
      </c>
      <c r="G4" s="139">
        <f t="shared" si="0"/>
        <v>45814</v>
      </c>
      <c r="H4" s="139">
        <f t="shared" si="0"/>
        <v>45821</v>
      </c>
      <c r="I4" s="139">
        <f t="shared" si="0"/>
        <v>45828</v>
      </c>
      <c r="J4" s="139">
        <f t="shared" si="0"/>
        <v>45835</v>
      </c>
      <c r="K4" s="139">
        <f t="shared" si="0"/>
        <v>45842</v>
      </c>
      <c r="L4" s="139">
        <f t="shared" si="0"/>
        <v>45849</v>
      </c>
      <c r="M4" s="139">
        <f t="shared" si="0"/>
        <v>45856</v>
      </c>
      <c r="N4" s="139">
        <f t="shared" si="0"/>
        <v>45863</v>
      </c>
      <c r="O4" s="139">
        <f t="shared" si="0"/>
        <v>45870</v>
      </c>
      <c r="P4" s="139">
        <f t="shared" si="0"/>
        <v>45877</v>
      </c>
      <c r="Q4" s="140">
        <v>45884</v>
      </c>
      <c r="R4" s="141" t="s">
        <v>9</v>
      </c>
      <c r="S4" s="142" t="s">
        <v>10</v>
      </c>
      <c r="T4" s="177" t="s">
        <v>11</v>
      </c>
    </row>
    <row r="5" spans="2:21" ht="15.75" x14ac:dyDescent="0.25">
      <c r="B5" t="str">
        <f>$D$2</f>
        <v>PC Annual Direct</v>
      </c>
      <c r="D5" s="145" t="s">
        <v>430</v>
      </c>
      <c r="E5" s="146">
        <v>770.18630139400068</v>
      </c>
      <c r="F5" s="146">
        <v>843.33698632900075</v>
      </c>
      <c r="G5" s="146">
        <v>867.41095892500005</v>
      </c>
      <c r="H5" s="146">
        <v>763.76986303100091</v>
      </c>
      <c r="I5" s="146">
        <v>726.87945207800055</v>
      </c>
      <c r="J5" s="146">
        <v>777.50410960800002</v>
      </c>
      <c r="K5" s="146">
        <v>911.78082194700062</v>
      </c>
      <c r="L5" s="146">
        <v>791.69589043700023</v>
      </c>
      <c r="M5" s="146">
        <v>675.50136988400027</v>
      </c>
      <c r="N5" s="146">
        <v>674.74794522700063</v>
      </c>
      <c r="O5" s="146">
        <v>798.44109590800088</v>
      </c>
      <c r="P5" s="146">
        <v>592.61369864400024</v>
      </c>
      <c r="Q5" s="146">
        <v>717.12328769000044</v>
      </c>
      <c r="R5" s="147">
        <f t="shared" ref="R5:R9" si="1">AVERAGE(N5:Q5)</f>
        <v>695.73150686725046</v>
      </c>
      <c r="S5" s="146">
        <f>AVERAGE(F5:Q5)</f>
        <v>761.73378997566715</v>
      </c>
      <c r="T5" s="148">
        <v>1003.4780027087965</v>
      </c>
    </row>
    <row r="6" spans="2:21" ht="15.75" hidden="1" x14ac:dyDescent="0.25">
      <c r="B6" t="str">
        <f>$D$2&amp;"_W VYRs"</f>
        <v>PC Annual Direct_W VYRs</v>
      </c>
      <c r="D6" s="149" t="s">
        <v>431</v>
      </c>
      <c r="E6" s="7">
        <f ca="1">INDEX('Plan Figures'!$B$46:$AP$59,MATCH('Current - Sales, NWP, GWP'!E$4,'Plan Figures'!$B$46:$B$59,0),MATCH('Current - Sales, NWP, GWP'!$B6,'Plan Figures'!$B$1:$AP$1,0))</f>
        <v>487.42579814129783</v>
      </c>
      <c r="F6" s="7">
        <f ca="1">INDEX('Plan Figures'!$B$46:$AP$59,MATCH('Current - Sales, NWP, GWP'!F$4,'Plan Figures'!$B$46:$B$59,0),MATCH('Current - Sales, NWP, GWP'!$B6,'Plan Figures'!$B$1:$AP$1,0))</f>
        <v>486.7810956320962</v>
      </c>
      <c r="G6" s="7">
        <f ca="1">INDEX('Plan Figures'!$B$46:$AP$59,MATCH('Current - Sales, NWP, GWP'!G$4,'Plan Figures'!$B$46:$B$59,0),MATCH('Current - Sales, NWP, GWP'!$B6,'Plan Figures'!$B$1:$AP$1,0))</f>
        <v>500.48167647964101</v>
      </c>
      <c r="H6" s="7">
        <f ca="1">INDEX('Plan Figures'!$B$46:$AP$59,MATCH('Current - Sales, NWP, GWP'!H$4,'Plan Figures'!$B$46:$B$59,0),MATCH('Current - Sales, NWP, GWP'!$B6,'Plan Figures'!$B$1:$AP$1,0))</f>
        <v>502.61834621331133</v>
      </c>
      <c r="I6" s="7">
        <f ca="1">INDEX('Plan Figures'!$B$46:$AP$59,MATCH('Current - Sales, NWP, GWP'!I$4,'Plan Figures'!$B$46:$B$59,0),MATCH('Current - Sales, NWP, GWP'!$B6,'Plan Figures'!$B$1:$AP$1,0))</f>
        <v>502.6138606169996</v>
      </c>
      <c r="J6" s="7">
        <f ca="1">INDEX('Plan Figures'!$B$46:$AP$59,MATCH('Current - Sales, NWP, GWP'!J$4,'Plan Figures'!$B$46:$B$59,0),MATCH('Current - Sales, NWP, GWP'!$B6,'Plan Figures'!$B$1:$AP$1,0))</f>
        <v>507.08710903420138</v>
      </c>
      <c r="K6" s="7">
        <f ca="1">INDEX('Plan Figures'!$B$46:$AP$59,MATCH('Current - Sales, NWP, GWP'!K$4,'Plan Figures'!$B$46:$B$59,0),MATCH('Current - Sales, NWP, GWP'!$B6,'Plan Figures'!$B$1:$AP$1,0))</f>
        <v>494.14928078151252</v>
      </c>
      <c r="L6" s="7">
        <f ca="1">INDEX('Plan Figures'!$B$46:$AP$59,MATCH('Current - Sales, NWP, GWP'!L$4,'Plan Figures'!$B$46:$B$59,0),MATCH('Current - Sales, NWP, GWP'!$B6,'Plan Figures'!$B$1:$AP$1,0))</f>
        <v>488.92361688494452</v>
      </c>
      <c r="M6" s="7">
        <f ca="1">INDEX('Plan Figures'!$B$46:$AP$59,MATCH('Current - Sales, NWP, GWP'!M$4,'Plan Figures'!$B$46:$B$59,0),MATCH('Current - Sales, NWP, GWP'!$B6,'Plan Figures'!$B$1:$AP$1,0))</f>
        <v>488.92361688494452</v>
      </c>
      <c r="N6" s="7">
        <f ca="1">INDEX('Plan Figures'!$B$46:$AP$59,MATCH('Current - Sales, NWP, GWP'!N$4,'Plan Figures'!$B$46:$B$59,0),MATCH('Current - Sales, NWP, GWP'!$B6,'Plan Figures'!$B$1:$AP$1,0))</f>
        <v>488.92361688494452</v>
      </c>
      <c r="O6" s="7">
        <f ca="1">INDEX('Plan Figures'!$B$46:$AP$59,MATCH('Current - Sales, NWP, GWP'!O$4,'Plan Figures'!$B$46:$B$59,0),MATCH('Current - Sales, NWP, GWP'!$B6,'Plan Figures'!$B$1:$AP$1,0))</f>
        <v>488.9502987427008</v>
      </c>
      <c r="P6" s="7">
        <f ca="1">INDEX('Plan Figures'!$B$46:$AP$59,MATCH('Current - Sales, NWP, GWP'!P$4,'Plan Figures'!$B$46:$B$59,0),MATCH('Current - Sales, NWP, GWP'!$B6,'Plan Figures'!$B$1:$AP$1,0))</f>
        <v>489.11038988923798</v>
      </c>
      <c r="Q6" s="7">
        <f ca="1">INDEX('Plan Figures'!$B$46:$AP$59,MATCH('Current - Sales, NWP, GWP'!Q$4,'Plan Figures'!$B$46:$B$59,0),MATCH('Current - Sales, NWP, GWP'!$B6,'Plan Figures'!$B$1:$AP$1,0))</f>
        <v>489.11038988923798</v>
      </c>
      <c r="R6" s="150">
        <f t="shared" ca="1" si="1"/>
        <v>489.0236738515303</v>
      </c>
      <c r="S6" s="7">
        <f t="shared" ref="S6:S9" ca="1" si="2">AVERAGE(F6:Q6)</f>
        <v>493.97277482781436</v>
      </c>
      <c r="T6" s="151"/>
    </row>
    <row r="7" spans="2:21" ht="15.75" hidden="1" x14ac:dyDescent="0.25">
      <c r="B7" t="str">
        <f t="shared" ref="B7:B18" si="3">$D$2</f>
        <v>PC Annual Direct</v>
      </c>
      <c r="D7" s="152" t="s">
        <v>0</v>
      </c>
      <c r="E7" s="216">
        <f ca="1">(E5/E6)-1</f>
        <v>0.58010984303858004</v>
      </c>
      <c r="F7" s="216">
        <f t="shared" ref="F7:S7" ca="1" si="4">(F5/F6)-1</f>
        <v>0.73247686464468953</v>
      </c>
      <c r="G7" s="216">
        <f t="shared" ca="1" si="4"/>
        <v>0.73315228047172121</v>
      </c>
      <c r="H7" s="216">
        <f t="shared" ca="1" si="4"/>
        <v>0.51958214176857132</v>
      </c>
      <c r="I7" s="216">
        <f t="shared" ca="1" si="4"/>
        <v>0.44619858112487498</v>
      </c>
      <c r="J7" s="216">
        <f t="shared" ca="1" si="4"/>
        <v>0.53327524158292072</v>
      </c>
      <c r="K7" s="216">
        <f t="shared" ca="1" si="4"/>
        <v>0.84515258325377052</v>
      </c>
      <c r="L7" s="216">
        <f t="shared" ca="1" si="4"/>
        <v>0.61926293411861377</v>
      </c>
      <c r="M7" s="216">
        <f t="shared" ca="1" si="4"/>
        <v>0.38160920551923749</v>
      </c>
      <c r="N7" s="216">
        <f t="shared" ca="1" si="4"/>
        <v>0.38006821909317789</v>
      </c>
      <c r="O7" s="216">
        <f t="shared" ca="1" si="4"/>
        <v>0.63296984982140847</v>
      </c>
      <c r="P7" s="216">
        <f t="shared" ca="1" si="4"/>
        <v>0.21161543670785887</v>
      </c>
      <c r="Q7" s="216">
        <f t="shared" ca="1" si="4"/>
        <v>0.46617880649069288</v>
      </c>
      <c r="R7" s="217">
        <f t="shared" ca="1" si="4"/>
        <v>0.42269494110110828</v>
      </c>
      <c r="S7" s="216">
        <f t="shared" ca="1" si="4"/>
        <v>0.54205622008457266</v>
      </c>
      <c r="T7" s="156">
        <f t="shared" ref="T7" si="5">T5-T6</f>
        <v>1003.4780027087965</v>
      </c>
    </row>
    <row r="8" spans="2:21" ht="15.75" x14ac:dyDescent="0.25">
      <c r="B8" t="str">
        <f t="shared" si="3"/>
        <v>PC Annual Direct</v>
      </c>
      <c r="D8" s="145" t="s">
        <v>5</v>
      </c>
      <c r="E8" s="146">
        <v>819111.21464016102</v>
      </c>
      <c r="F8" s="146">
        <v>862288.69857449376</v>
      </c>
      <c r="G8" s="146">
        <v>870555.01571622991</v>
      </c>
      <c r="H8" s="146">
        <v>810113.76785424189</v>
      </c>
      <c r="I8" s="146">
        <v>733230.10428699385</v>
      </c>
      <c r="J8" s="146">
        <v>828163.02606851305</v>
      </c>
      <c r="K8" s="146">
        <v>949803.62392767821</v>
      </c>
      <c r="L8" s="146">
        <v>865226.87499934167</v>
      </c>
      <c r="M8" s="146">
        <v>721538.17607438355</v>
      </c>
      <c r="N8" s="146">
        <v>733523.88285365514</v>
      </c>
      <c r="O8" s="146">
        <v>833445.70999947737</v>
      </c>
      <c r="P8" s="146">
        <v>697457.91892678954</v>
      </c>
      <c r="Q8" s="146">
        <v>792882.33571451926</v>
      </c>
      <c r="R8" s="147">
        <f t="shared" si="1"/>
        <v>764327.46187361027</v>
      </c>
      <c r="S8" s="146">
        <f t="shared" si="2"/>
        <v>808185.76124969311</v>
      </c>
      <c r="T8" s="148">
        <v>1120383.7625712799</v>
      </c>
    </row>
    <row r="9" spans="2:21" ht="15.75" x14ac:dyDescent="0.25">
      <c r="B9" t="str">
        <f>$D$2&amp;"_NWP"</f>
        <v>PC Annual Direct_NWP</v>
      </c>
      <c r="D9" s="149" t="s">
        <v>6</v>
      </c>
      <c r="E9" s="7">
        <f ca="1">INDEX('Plan Figures'!$B$46:$AP$59,MATCH('Current - Sales, NWP, GWP'!E$4,'Plan Figures'!$B$46:$B$59,0),MATCH('Current - Sales, NWP, GWP'!$B9,'Plan Figures'!$B$1:$AP$1,0))</f>
        <v>788039.01896821742</v>
      </c>
      <c r="F9" s="7">
        <f ca="1">INDEX('Plan Figures'!$B$46:$AP$59,MATCH('Current - Sales, NWP, GWP'!F$4,'Plan Figures'!$B$46:$B$59,0),MATCH('Current - Sales, NWP, GWP'!$B9,'Plan Figures'!$B$1:$AP$1,0))</f>
        <v>787179.59423584456</v>
      </c>
      <c r="G9" s="7">
        <f ca="1">INDEX('Plan Figures'!$B$46:$AP$59,MATCH('Current - Sales, NWP, GWP'!G$4,'Plan Figures'!$B$46:$B$59,0),MATCH('Current - Sales, NWP, GWP'!$B9,'Plan Figures'!$B$1:$AP$1,0))</f>
        <v>802056.7690729911</v>
      </c>
      <c r="H9" s="7">
        <f ca="1">INDEX('Plan Figures'!$B$46:$AP$59,MATCH('Current - Sales, NWP, GWP'!H$4,'Plan Figures'!$B$46:$B$59,0),MATCH('Current - Sales, NWP, GWP'!$B9,'Plan Figures'!$B$1:$AP$1,0))</f>
        <v>804326.20594578027</v>
      </c>
      <c r="I9" s="7">
        <f ca="1">INDEX('Plan Figures'!$B$46:$AP$59,MATCH('Current - Sales, NWP, GWP'!I$4,'Plan Figures'!$B$46:$B$59,0),MATCH('Current - Sales, NWP, GWP'!$B9,'Plan Figures'!$B$1:$AP$1,0))</f>
        <v>804298.10117972014</v>
      </c>
      <c r="J9" s="7">
        <f ca="1">INDEX('Plan Figures'!$B$46:$AP$59,MATCH('Current - Sales, NWP, GWP'!J$4,'Plan Figures'!$B$46:$B$59,0),MATCH('Current - Sales, NWP, GWP'!$B9,'Plan Figures'!$B$1:$AP$1,0))</f>
        <v>792836.0566178062</v>
      </c>
      <c r="K9" s="7">
        <f ca="1">INDEX('Plan Figures'!$B$46:$AP$59,MATCH('Current - Sales, NWP, GWP'!K$4,'Plan Figures'!$B$46:$B$59,0),MATCH('Current - Sales, NWP, GWP'!$B9,'Plan Figures'!$B$1:$AP$1,0))</f>
        <v>821000.05576863606</v>
      </c>
      <c r="L9" s="7">
        <f ca="1">INDEX('Plan Figures'!$B$46:$AP$59,MATCH('Current - Sales, NWP, GWP'!L$4,'Plan Figures'!$B$46:$B$59,0),MATCH('Current - Sales, NWP, GWP'!$B9,'Plan Figures'!$B$1:$AP$1,0))</f>
        <v>830541.39957888238</v>
      </c>
      <c r="M9" s="7">
        <f ca="1">INDEX('Plan Figures'!$B$46:$AP$59,MATCH('Current - Sales, NWP, GWP'!M$4,'Plan Figures'!$B$46:$B$59,0),MATCH('Current - Sales, NWP, GWP'!$B9,'Plan Figures'!$B$1:$AP$1,0))</f>
        <v>830452.44580878178</v>
      </c>
      <c r="N9" s="7">
        <f ca="1">INDEX('Plan Figures'!$B$46:$AP$59,MATCH('Current - Sales, NWP, GWP'!N$4,'Plan Figures'!$B$46:$B$59,0),MATCH('Current - Sales, NWP, GWP'!$B9,'Plan Figures'!$B$1:$AP$1,0))</f>
        <v>830365.32024283684</v>
      </c>
      <c r="O9" s="7">
        <f ca="1">INDEX('Plan Figures'!$B$46:$AP$59,MATCH('Current - Sales, NWP, GWP'!O$4,'Plan Figures'!$B$46:$B$59,0),MATCH('Current - Sales, NWP, GWP'!$B9,'Plan Figures'!$B$1:$AP$1,0))</f>
        <v>834120.97363045602</v>
      </c>
      <c r="P9" s="7">
        <f ca="1">INDEX('Plan Figures'!$B$46:$AP$59,MATCH('Current - Sales, NWP, GWP'!P$4,'Plan Figures'!$B$46:$B$59,0),MATCH('Current - Sales, NWP, GWP'!$B9,'Plan Figures'!$B$1:$AP$1,0))</f>
        <v>857080.67062302388</v>
      </c>
      <c r="Q9" s="7">
        <f ca="1">INDEX('Plan Figures'!$B$46:$AP$59,MATCH('Current - Sales, NWP, GWP'!Q$4,'Plan Figures'!$B$46:$B$59,0),MATCH('Current - Sales, NWP, GWP'!$B9,'Plan Figures'!$B$1:$AP$1,0))</f>
        <v>857080.67062302388</v>
      </c>
      <c r="R9" s="150">
        <f t="shared" ca="1" si="1"/>
        <v>844661.90877983521</v>
      </c>
      <c r="S9" s="7">
        <f t="shared" ca="1" si="2"/>
        <v>820944.85527731513</v>
      </c>
      <c r="T9" s="151"/>
    </row>
    <row r="10" spans="2:21" ht="15.75" x14ac:dyDescent="0.25">
      <c r="B10" t="str">
        <f t="shared" si="3"/>
        <v>PC Annual Direct</v>
      </c>
      <c r="D10" s="152" t="s">
        <v>0</v>
      </c>
      <c r="E10" s="260">
        <f ca="1">IFERROR((E8/E9)-1,0)</f>
        <v>3.9429767973452101E-2</v>
      </c>
      <c r="F10" s="260">
        <f t="shared" ref="F10:S10" ca="1" si="6">IFERROR((F8/F9)-1,0)</f>
        <v>9.541546159051717E-2</v>
      </c>
      <c r="G10" s="260">
        <f t="shared" ca="1" si="6"/>
        <v>8.540323987591103E-2</v>
      </c>
      <c r="H10" s="260">
        <f t="shared" ca="1" si="6"/>
        <v>7.1955406471635452E-3</v>
      </c>
      <c r="I10" s="260">
        <f t="shared" ca="1" si="6"/>
        <v>-8.8360269393258362E-2</v>
      </c>
      <c r="J10" s="260">
        <f t="shared" ca="1" si="6"/>
        <v>4.4557723070024924E-2</v>
      </c>
      <c r="K10" s="260">
        <f t="shared" ca="1" si="6"/>
        <v>0.15688618685714184</v>
      </c>
      <c r="L10" s="260">
        <f t="shared" ca="1" si="6"/>
        <v>4.1762488225206118E-2</v>
      </c>
      <c r="M10" s="260">
        <f t="shared" ca="1" si="6"/>
        <v>-0.13115051955603074</v>
      </c>
      <c r="N10" s="260">
        <f t="shared" ca="1" si="6"/>
        <v>-0.11662509865038784</v>
      </c>
      <c r="O10" s="260">
        <f t="shared" ca="1" si="6"/>
        <v>-8.0955119500181194E-4</v>
      </c>
      <c r="P10" s="260">
        <f t="shared" ca="1" si="6"/>
        <v>-0.18624005553666534</v>
      </c>
      <c r="Q10" s="260">
        <f t="shared" ca="1" si="6"/>
        <v>-7.4903491711973857E-2</v>
      </c>
      <c r="R10" s="217">
        <f t="shared" ca="1" si="6"/>
        <v>-9.51084049975367E-2</v>
      </c>
      <c r="S10" s="216">
        <f t="shared" ca="1" si="6"/>
        <v>-1.5541962344489013E-2</v>
      </c>
      <c r="T10" s="261"/>
    </row>
    <row r="11" spans="2:21" ht="15.75" x14ac:dyDescent="0.25">
      <c r="B11" t="str">
        <f t="shared" si="3"/>
        <v>PC Annual Direct</v>
      </c>
      <c r="D11" s="145" t="s">
        <v>12</v>
      </c>
      <c r="E11" s="146">
        <f>IFERROR(E8/E5,0)</f>
        <v>1063.5234788746677</v>
      </c>
      <c r="F11" s="146">
        <f t="shared" ref="F11:T12" si="7">IFERROR(F8/F5,0)</f>
        <v>1022.4722887205371</v>
      </c>
      <c r="G11" s="146">
        <f t="shared" si="7"/>
        <v>1003.6246449954084</v>
      </c>
      <c r="H11" s="146">
        <f t="shared" si="7"/>
        <v>1060.6778390539348</v>
      </c>
      <c r="I11" s="146">
        <f t="shared" si="7"/>
        <v>1008.7368712801525</v>
      </c>
      <c r="J11" s="146">
        <f t="shared" si="7"/>
        <v>1065.1558182580593</v>
      </c>
      <c r="K11" s="146">
        <f t="shared" si="7"/>
        <v>1041.7016908729056</v>
      </c>
      <c r="L11" s="146">
        <f t="shared" si="7"/>
        <v>1092.8778151440874</v>
      </c>
      <c r="M11" s="146">
        <f t="shared" si="7"/>
        <v>1068.1520545225376</v>
      </c>
      <c r="N11" s="146">
        <f t="shared" si="7"/>
        <v>1087.1079905354597</v>
      </c>
      <c r="O11" s="146">
        <f t="shared" si="7"/>
        <v>1043.8411978928373</v>
      </c>
      <c r="P11" s="146">
        <f t="shared" si="7"/>
        <v>1176.9183205226111</v>
      </c>
      <c r="Q11" s="146">
        <f t="shared" si="7"/>
        <v>1105.6429896016264</v>
      </c>
      <c r="R11" s="147">
        <f t="shared" si="7"/>
        <v>1098.5954413869147</v>
      </c>
      <c r="S11" s="146">
        <f t="shared" si="7"/>
        <v>1060.9818966748342</v>
      </c>
      <c r="T11" s="148">
        <f t="shared" si="7"/>
        <v>1116.5005705624908</v>
      </c>
    </row>
    <row r="12" spans="2:21" ht="15.75" hidden="1" x14ac:dyDescent="0.25">
      <c r="B12" t="str">
        <f t="shared" si="3"/>
        <v>PC Annual Direct</v>
      </c>
      <c r="D12" s="149" t="s">
        <v>13</v>
      </c>
      <c r="E12" s="7">
        <f ca="1">IFERROR(E9/E6,0)</f>
        <v>1616.7363770511304</v>
      </c>
      <c r="F12" s="7">
        <f t="shared" ca="1" si="7"/>
        <v>1617.1120885737646</v>
      </c>
      <c r="G12" s="7">
        <f t="shared" ca="1" si="7"/>
        <v>1602.569697885069</v>
      </c>
      <c r="H12" s="7">
        <f t="shared" ca="1" si="7"/>
        <v>1600.2722781719235</v>
      </c>
      <c r="I12" s="7">
        <f t="shared" ca="1" si="7"/>
        <v>1600.230642649565</v>
      </c>
      <c r="J12" s="7">
        <f t="shared" ca="1" si="7"/>
        <v>1563.5105734157639</v>
      </c>
      <c r="K12" s="7">
        <f t="shared" ca="1" si="7"/>
        <v>1661.441365391039</v>
      </c>
      <c r="L12" s="7">
        <f t="shared" ca="1" si="7"/>
        <v>1698.7140135926973</v>
      </c>
      <c r="M12" s="7">
        <f t="shared" ca="1" si="7"/>
        <v>1698.5320756231893</v>
      </c>
      <c r="N12" s="7">
        <f t="shared" ca="1" si="7"/>
        <v>1698.3538768965659</v>
      </c>
      <c r="O12" s="7">
        <f t="shared" ca="1" si="7"/>
        <v>1705.9422517489729</v>
      </c>
      <c r="P12" s="7">
        <f t="shared" ca="1" si="7"/>
        <v>1752.3256269757733</v>
      </c>
      <c r="Q12" s="7">
        <f t="shared" ca="1" si="7"/>
        <v>1752.3256269757733</v>
      </c>
      <c r="R12" s="150">
        <f t="shared" ca="1" si="7"/>
        <v>1727.2413462671711</v>
      </c>
      <c r="S12" s="7">
        <f t="shared" ca="1" si="7"/>
        <v>1661.9232822365047</v>
      </c>
      <c r="T12" s="151">
        <f t="shared" si="7"/>
        <v>0</v>
      </c>
      <c r="U12" s="1"/>
    </row>
    <row r="13" spans="2:21" ht="15.75" hidden="1" x14ac:dyDescent="0.25">
      <c r="B13" t="str">
        <f t="shared" si="3"/>
        <v>PC Annual Direct</v>
      </c>
      <c r="D13" s="152" t="s">
        <v>0</v>
      </c>
      <c r="E13" s="216">
        <f ca="1">(E11/E12)-1</f>
        <v>-0.34217879057407197</v>
      </c>
      <c r="F13" s="216">
        <f t="shared" ref="F13:S13" ca="1" si="8">(F11/F12)-1</f>
        <v>-0.36771711995405254</v>
      </c>
      <c r="G13" s="216">
        <f t="shared" ca="1" si="8"/>
        <v>-0.37374040809588238</v>
      </c>
      <c r="H13" s="216">
        <f t="shared" ca="1" si="8"/>
        <v>-0.33718914367147335</v>
      </c>
      <c r="I13" s="216">
        <f t="shared" ca="1" si="8"/>
        <v>-0.36963032428253773</v>
      </c>
      <c r="J13" s="216">
        <f t="shared" ca="1" si="8"/>
        <v>-0.3187408922147299</v>
      </c>
      <c r="K13" s="216">
        <f t="shared" ca="1" si="8"/>
        <v>-0.37301326873625218</v>
      </c>
      <c r="L13" s="216">
        <f t="shared" ca="1" si="8"/>
        <v>-0.35664402224321201</v>
      </c>
      <c r="M13" s="216">
        <f t="shared" ca="1" si="8"/>
        <v>-0.37113224421703428</v>
      </c>
      <c r="N13" s="216">
        <f t="shared" ca="1" si="8"/>
        <v>-0.3599049024329648</v>
      </c>
      <c r="O13" s="216">
        <f t="shared" ca="1" si="8"/>
        <v>-0.38811457608095101</v>
      </c>
      <c r="P13" s="216">
        <f t="shared" ca="1" si="8"/>
        <v>-0.32836779739746247</v>
      </c>
      <c r="Q13" s="216">
        <f t="shared" ca="1" si="8"/>
        <v>-0.36904250409794848</v>
      </c>
      <c r="R13" s="217">
        <f t="shared" ca="1" si="8"/>
        <v>-0.36395950469739213</v>
      </c>
      <c r="S13" s="216">
        <f t="shared" ca="1" si="8"/>
        <v>-0.3615939387725311</v>
      </c>
      <c r="T13" s="156">
        <f>T11-T12</f>
        <v>1116.5005705624908</v>
      </c>
    </row>
    <row r="14" spans="2:21" ht="15.75" x14ac:dyDescent="0.25">
      <c r="B14" t="str">
        <f t="shared" si="3"/>
        <v>PC Annual Direct</v>
      </c>
      <c r="D14" s="145" t="s">
        <v>7</v>
      </c>
      <c r="E14" s="146">
        <v>854431.54464012745</v>
      </c>
      <c r="F14" s="146">
        <v>896662.92857530341</v>
      </c>
      <c r="G14" s="146">
        <v>906621.53571697348</v>
      </c>
      <c r="H14" s="146">
        <v>842773.7678540718</v>
      </c>
      <c r="I14" s="146">
        <v>764185.96428684413</v>
      </c>
      <c r="J14" s="146">
        <v>862155.61606821325</v>
      </c>
      <c r="K14" s="146">
        <v>988482.63392736844</v>
      </c>
      <c r="L14" s="146">
        <v>900142.87499963213</v>
      </c>
      <c r="M14" s="146">
        <v>753443.1160743637</v>
      </c>
      <c r="N14" s="146">
        <v>765385.39285394491</v>
      </c>
      <c r="O14" s="146">
        <v>866180.4999992376</v>
      </c>
      <c r="P14" s="146">
        <v>726252.7589267689</v>
      </c>
      <c r="Q14" s="146">
        <v>825678.78571419895</v>
      </c>
      <c r="R14" s="147">
        <f t="shared" ref="R14:R15" si="9">AVERAGE(N14:Q14)</f>
        <v>795874.35937353759</v>
      </c>
      <c r="S14" s="146">
        <f>AVERAGE(F14:Q14)</f>
        <v>841497.15624974354</v>
      </c>
      <c r="T14" s="148">
        <v>1236620.9310328711</v>
      </c>
    </row>
    <row r="15" spans="2:21" ht="15.75" hidden="1" x14ac:dyDescent="0.25">
      <c r="B15" t="str">
        <f>$D$2&amp;"_GWP"</f>
        <v>PC Annual Direct_GWP</v>
      </c>
      <c r="D15" s="149" t="s">
        <v>23</v>
      </c>
      <c r="E15" s="7">
        <f ca="1">INDEX('Plan Figures'!$B$46:$AP$59,MATCH('Current - Sales, NWP, GWP'!E$4,'Plan Figures'!$B$46:$B$59,0),MATCH('Current - Sales, NWP, GWP'!$B15,'Plan Figures'!$B$1:$AP$1,0))</f>
        <v>816649.0985178625</v>
      </c>
      <c r="F15" s="7">
        <f ca="1">INDEX('Plan Figures'!$B$46:$AP$59,MATCH('Current - Sales, NWP, GWP'!F$4,'Plan Figures'!$B$46:$B$59,0),MATCH('Current - Sales, NWP, GWP'!$B15,'Plan Figures'!$B$1:$AP$1,0))</f>
        <v>815758.47201835841</v>
      </c>
      <c r="G15" s="7">
        <f ca="1">INDEX('Plan Figures'!$B$46:$AP$59,MATCH('Current - Sales, NWP, GWP'!G$4,'Plan Figures'!$B$46:$B$59,0),MATCH('Current - Sales, NWP, GWP'!$B15,'Plan Figures'!$B$1:$AP$1,0))</f>
        <v>830671.14138493035</v>
      </c>
      <c r="H15" s="7">
        <f ca="1">INDEX('Plan Figures'!$B$46:$AP$59,MATCH('Current - Sales, NWP, GWP'!H$4,'Plan Figures'!$B$46:$B$59,0),MATCH('Current - Sales, NWP, GWP'!$B15,'Plan Figures'!$B$1:$AP$1,0))</f>
        <v>832938.88735942263</v>
      </c>
      <c r="I15" s="7">
        <f ca="1">INDEX('Plan Figures'!$B$46:$AP$59,MATCH('Current - Sales, NWP, GWP'!I$4,'Plan Figures'!$B$46:$B$59,0),MATCH('Current - Sales, NWP, GWP'!$B15,'Plan Figures'!$B$1:$AP$1,0))</f>
        <v>832909.78280905669</v>
      </c>
      <c r="J15" s="7">
        <f ca="1">INDEX('Plan Figures'!$B$46:$AP$59,MATCH('Current - Sales, NWP, GWP'!J$4,'Plan Figures'!$B$46:$B$59,0),MATCH('Current - Sales, NWP, GWP'!$B15,'Plan Figures'!$B$1:$AP$1,0))</f>
        <v>821039.99344537617</v>
      </c>
      <c r="K15" s="7">
        <f ca="1">INDEX('Plan Figures'!$B$46:$AP$59,MATCH('Current - Sales, NWP, GWP'!K$4,'Plan Figures'!$B$46:$B$59,0),MATCH('Current - Sales, NWP, GWP'!$B15,'Plan Figures'!$B$1:$AP$1,0))</f>
        <v>849714.16169692611</v>
      </c>
      <c r="L15" s="7">
        <f ca="1">INDEX('Plan Figures'!$B$46:$AP$59,MATCH('Current - Sales, NWP, GWP'!L$4,'Plan Figures'!$B$46:$B$59,0),MATCH('Current - Sales, NWP, GWP'!$B15,'Plan Figures'!$B$1:$AP$1,0))</f>
        <v>859226.22666010121</v>
      </c>
      <c r="M15" s="7">
        <f ca="1">INDEX('Plan Figures'!$B$46:$AP$59,MATCH('Current - Sales, NWP, GWP'!M$4,'Plan Figures'!$B$46:$B$59,0),MATCH('Current - Sales, NWP, GWP'!$B15,'Plan Figures'!$B$1:$AP$1,0))</f>
        <v>859134.20064879151</v>
      </c>
      <c r="N15" s="7">
        <f ca="1">INDEX('Plan Figures'!$B$46:$AP$59,MATCH('Current - Sales, NWP, GWP'!N$4,'Plan Figures'!$B$46:$B$59,0),MATCH('Current - Sales, NWP, GWP'!$B15,'Plan Figures'!$B$1:$AP$1,0))</f>
        <v>859044.0659832462</v>
      </c>
      <c r="O15" s="7">
        <f ca="1">INDEX('Plan Figures'!$B$46:$AP$59,MATCH('Current - Sales, NWP, GWP'!O$4,'Plan Figures'!$B$46:$B$59,0),MATCH('Current - Sales, NWP, GWP'!$B15,'Plan Figures'!$B$1:$AP$1,0))</f>
        <v>862874.8514451161</v>
      </c>
      <c r="P15" s="7">
        <f ca="1">INDEX('Plan Figures'!$B$46:$AP$59,MATCH('Current - Sales, NWP, GWP'!P$4,'Plan Figures'!$B$46:$B$59,0),MATCH('Current - Sales, NWP, GWP'!$B15,'Plan Figures'!$B$1:$AP$1,0))</f>
        <v>886300.08463092661</v>
      </c>
      <c r="Q15" s="7">
        <f ca="1">INDEX('Plan Figures'!$B$46:$AP$59,MATCH('Current - Sales, NWP, GWP'!Q$4,'Plan Figures'!$B$46:$B$59,0),MATCH('Current - Sales, NWP, GWP'!$B15,'Plan Figures'!$B$1:$AP$1,0))</f>
        <v>886300.08463092661</v>
      </c>
      <c r="R15" s="150">
        <f t="shared" ca="1" si="9"/>
        <v>873629.77167255385</v>
      </c>
      <c r="S15" s="7">
        <f t="shared" ref="S15" ca="1" si="10">AVERAGE(F15:Q15)</f>
        <v>849659.32939276483</v>
      </c>
      <c r="T15" s="151"/>
      <c r="U15" s="1"/>
    </row>
    <row r="16" spans="2:21" ht="15.75" hidden="1" x14ac:dyDescent="0.25">
      <c r="B16" t="str">
        <f t="shared" si="3"/>
        <v>PC Annual Direct</v>
      </c>
      <c r="D16" s="152" t="s">
        <v>0</v>
      </c>
      <c r="E16" s="216">
        <f ca="1">(E14/E15)-1</f>
        <v>4.6265214999730464E-2</v>
      </c>
      <c r="F16" s="216">
        <f t="shared" ref="F16:S16" ca="1" si="11">(F14/F15)-1</f>
        <v>9.917697373926182E-2</v>
      </c>
      <c r="G16" s="216">
        <f t="shared" ca="1" si="11"/>
        <v>9.1432566449118902E-2</v>
      </c>
      <c r="H16" s="216">
        <f t="shared" ca="1" si="11"/>
        <v>1.1807445472773681E-2</v>
      </c>
      <c r="I16" s="216">
        <f t="shared" ca="1" si="11"/>
        <v>-8.2510519074990185E-2</v>
      </c>
      <c r="J16" s="216">
        <f t="shared" ca="1" si="11"/>
        <v>5.0077490683859693E-2</v>
      </c>
      <c r="K16" s="216">
        <f t="shared" ca="1" si="11"/>
        <v>0.16331194475247313</v>
      </c>
      <c r="L16" s="216">
        <f t="shared" ca="1" si="11"/>
        <v>4.7620343827932343E-2</v>
      </c>
      <c r="M16" s="216">
        <f t="shared" ca="1" si="11"/>
        <v>-0.1230204600103374</v>
      </c>
      <c r="N16" s="216">
        <f t="shared" ca="1" si="11"/>
        <v>-0.10902662254246676</v>
      </c>
      <c r="O16" s="216">
        <f t="shared" ca="1" si="11"/>
        <v>3.8309710250394868E-3</v>
      </c>
      <c r="P16" s="216">
        <f t="shared" ca="1" si="11"/>
        <v>-0.18057916103077509</v>
      </c>
      <c r="Q16" s="216">
        <f t="shared" ca="1" si="11"/>
        <v>-6.8398164423025598E-2</v>
      </c>
      <c r="R16" s="217">
        <f t="shared" ca="1" si="11"/>
        <v>-8.900270437230462E-2</v>
      </c>
      <c r="S16" s="216">
        <f t="shared" ca="1" si="11"/>
        <v>-9.6064067805324838E-3</v>
      </c>
      <c r="T16" s="156">
        <f t="shared" ref="T16" si="12">T14-T15</f>
        <v>1236620.9310328711</v>
      </c>
    </row>
    <row r="17" spans="2:20" x14ac:dyDescent="0.25">
      <c r="B17" t="str">
        <f t="shared" si="3"/>
        <v>PC Annual Direct</v>
      </c>
      <c r="D17" s="190" t="s">
        <v>17</v>
      </c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69"/>
      <c r="R17" s="144"/>
      <c r="S17" s="144"/>
      <c r="T17" s="180"/>
    </row>
    <row r="18" spans="2:20" ht="15.75" x14ac:dyDescent="0.25">
      <c r="B18" t="str">
        <f t="shared" si="3"/>
        <v>PC Annual Direct</v>
      </c>
      <c r="D18" s="238" t="s">
        <v>14</v>
      </c>
      <c r="E18" s="247">
        <v>4.1337811345487384E-2</v>
      </c>
      <c r="F18" s="247">
        <v>3.8335732308490252E-2</v>
      </c>
      <c r="G18" s="247">
        <v>3.9781230182472871E-2</v>
      </c>
      <c r="H18" s="247">
        <v>3.8752985967979374E-2</v>
      </c>
      <c r="I18" s="247">
        <v>4.0508281290848769E-2</v>
      </c>
      <c r="J18" s="247">
        <v>3.9427441364611522E-2</v>
      </c>
      <c r="K18" s="247">
        <v>3.9129680858441644E-2</v>
      </c>
      <c r="L18" s="247">
        <v>3.8789397739002557E-2</v>
      </c>
      <c r="M18" s="247">
        <v>4.2345519282481633E-2</v>
      </c>
      <c r="N18" s="247">
        <v>4.1628061232637077E-2</v>
      </c>
      <c r="O18" s="247">
        <v>3.7792111459203706E-2</v>
      </c>
      <c r="P18" s="247">
        <v>3.9648510310008309E-2</v>
      </c>
      <c r="Q18" s="249">
        <v>3.9720591793225749E-2</v>
      </c>
      <c r="R18" s="247">
        <f>AVERAGE(N18:Q18)</f>
        <v>3.9697318698768712E-2</v>
      </c>
      <c r="S18" s="247">
        <f>AVERAGE(F18:Q18)</f>
        <v>3.965496198245029E-2</v>
      </c>
      <c r="T18" s="249">
        <v>6.409960396687156E-2</v>
      </c>
    </row>
    <row r="19" spans="2:20" ht="16.5" thickBot="1" x14ac:dyDescent="0.3">
      <c r="D19" s="223" t="s">
        <v>297</v>
      </c>
      <c r="E19" s="224">
        <v>0.66919137941011175</v>
      </c>
      <c r="F19" s="224">
        <v>0.67912787330503932</v>
      </c>
      <c r="G19" s="224">
        <v>0.6643969637878302</v>
      </c>
      <c r="H19" s="224">
        <v>0.66149305734991115</v>
      </c>
      <c r="I19" s="224">
        <v>0.68181889197199619</v>
      </c>
      <c r="J19" s="224">
        <v>0.70105281791745633</v>
      </c>
      <c r="K19" s="224">
        <v>0.69478538487311758</v>
      </c>
      <c r="L19" s="224">
        <v>0.6808044408284134</v>
      </c>
      <c r="M19" s="224">
        <v>0.68156479218009336</v>
      </c>
      <c r="N19" s="224">
        <v>0.70908835083284616</v>
      </c>
      <c r="O19" s="224">
        <v>0.72129697218128241</v>
      </c>
      <c r="P19" s="224">
        <v>0.68704637570126159</v>
      </c>
      <c r="Q19" s="225">
        <v>0.75173424489776441</v>
      </c>
      <c r="R19" s="224">
        <v>0.71770630796071799</v>
      </c>
      <c r="S19" s="224">
        <v>0.69185085686330861</v>
      </c>
      <c r="T19" s="225">
        <v>0.96255677292320885</v>
      </c>
    </row>
    <row r="21" spans="2:20" ht="15.75" thickBot="1" x14ac:dyDescent="0.3"/>
    <row r="22" spans="2:20" ht="18.75" x14ac:dyDescent="0.25">
      <c r="D22" s="205" t="s">
        <v>283</v>
      </c>
      <c r="E22" s="186"/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7"/>
      <c r="R22" s="186"/>
      <c r="S22" s="186"/>
      <c r="T22" s="187"/>
    </row>
    <row r="23" spans="2:20" x14ac:dyDescent="0.25">
      <c r="D23" s="188"/>
      <c r="E23" s="266" t="s">
        <v>337</v>
      </c>
      <c r="F23" s="266"/>
      <c r="G23" s="266"/>
      <c r="H23" s="266"/>
      <c r="I23" s="266"/>
      <c r="J23" s="266"/>
      <c r="K23" s="266"/>
      <c r="L23" s="266"/>
      <c r="M23" s="266"/>
      <c r="N23" s="266"/>
      <c r="O23" s="266"/>
      <c r="P23" s="266"/>
      <c r="Q23" s="267"/>
      <c r="R23" s="268" t="s">
        <v>8</v>
      </c>
      <c r="S23" s="269"/>
      <c r="T23" s="270"/>
    </row>
    <row r="24" spans="2:20" x14ac:dyDescent="0.25">
      <c r="D24" s="189" t="s">
        <v>16</v>
      </c>
      <c r="E24" s="139">
        <f>E$4</f>
        <v>45800</v>
      </c>
      <c r="F24" s="139">
        <f t="shared" ref="F24:Q24" si="13">F$4</f>
        <v>45807</v>
      </c>
      <c r="G24" s="139">
        <f t="shared" si="13"/>
        <v>45814</v>
      </c>
      <c r="H24" s="139">
        <f t="shared" si="13"/>
        <v>45821</v>
      </c>
      <c r="I24" s="139">
        <f t="shared" si="13"/>
        <v>45828</v>
      </c>
      <c r="J24" s="139">
        <f t="shared" si="13"/>
        <v>45835</v>
      </c>
      <c r="K24" s="139">
        <f t="shared" si="13"/>
        <v>45842</v>
      </c>
      <c r="L24" s="139">
        <f t="shared" si="13"/>
        <v>45849</v>
      </c>
      <c r="M24" s="139">
        <f t="shared" si="13"/>
        <v>45856</v>
      </c>
      <c r="N24" s="139">
        <f t="shared" si="13"/>
        <v>45863</v>
      </c>
      <c r="O24" s="139">
        <f t="shared" si="13"/>
        <v>45870</v>
      </c>
      <c r="P24" s="139">
        <f t="shared" si="13"/>
        <v>45877</v>
      </c>
      <c r="Q24" s="140">
        <f t="shared" si="13"/>
        <v>45884</v>
      </c>
      <c r="R24" s="141" t="s">
        <v>9</v>
      </c>
      <c r="S24" s="142" t="s">
        <v>10</v>
      </c>
      <c r="T24" s="177" t="s">
        <v>11</v>
      </c>
    </row>
    <row r="25" spans="2:20" ht="15.75" x14ac:dyDescent="0.25">
      <c r="D25" s="145" t="s">
        <v>430</v>
      </c>
      <c r="E25" s="146">
        <f>E42+E59</f>
        <v>770.18630139399988</v>
      </c>
      <c r="F25" s="146">
        <f t="shared" ref="F25:T25" si="14">F42+F59</f>
        <v>843.33698632900018</v>
      </c>
      <c r="G25" s="146">
        <f t="shared" si="14"/>
        <v>867.41095892500016</v>
      </c>
      <c r="H25" s="146">
        <f t="shared" si="14"/>
        <v>763.76986303100034</v>
      </c>
      <c r="I25" s="146">
        <f t="shared" si="14"/>
        <v>726.87945207800021</v>
      </c>
      <c r="J25" s="146">
        <f t="shared" si="14"/>
        <v>777.50410960799991</v>
      </c>
      <c r="K25" s="146">
        <f t="shared" si="14"/>
        <v>911.78082194700005</v>
      </c>
      <c r="L25" s="146">
        <f t="shared" si="14"/>
        <v>791.695890437</v>
      </c>
      <c r="M25" s="146">
        <f t="shared" si="14"/>
        <v>675.50136988400016</v>
      </c>
      <c r="N25" s="146">
        <f t="shared" si="14"/>
        <v>674.74794522700006</v>
      </c>
      <c r="O25" s="146">
        <f t="shared" si="14"/>
        <v>798.44109590799997</v>
      </c>
      <c r="P25" s="146">
        <f t="shared" si="14"/>
        <v>592.61369864400012</v>
      </c>
      <c r="Q25" s="146">
        <f t="shared" si="14"/>
        <v>717.12328769000032</v>
      </c>
      <c r="R25" s="147">
        <f t="shared" si="14"/>
        <v>695.73150686725012</v>
      </c>
      <c r="S25" s="146">
        <f t="shared" si="14"/>
        <v>761.7337899756667</v>
      </c>
      <c r="T25" s="148">
        <f t="shared" si="14"/>
        <v>971.91649106197463</v>
      </c>
    </row>
    <row r="26" spans="2:20" ht="15.75" hidden="1" x14ac:dyDescent="0.25">
      <c r="D26" s="149" t="s">
        <v>431</v>
      </c>
      <c r="E26" s="7">
        <f t="shared" ref="E26:S26" ca="1" si="15">E43+E60</f>
        <v>487.42579814129783</v>
      </c>
      <c r="F26" s="7">
        <f t="shared" ca="1" si="15"/>
        <v>486.7810956320962</v>
      </c>
      <c r="G26" s="7">
        <f t="shared" ca="1" si="15"/>
        <v>500.48167647964101</v>
      </c>
      <c r="H26" s="7">
        <f t="shared" ca="1" si="15"/>
        <v>502.61834621331133</v>
      </c>
      <c r="I26" s="7">
        <f t="shared" ca="1" si="15"/>
        <v>502.6138606169996</v>
      </c>
      <c r="J26" s="7">
        <f t="shared" ca="1" si="15"/>
        <v>507.08710903420138</v>
      </c>
      <c r="K26" s="7">
        <f t="shared" ca="1" si="15"/>
        <v>494.14928078151252</v>
      </c>
      <c r="L26" s="7">
        <f t="shared" ca="1" si="15"/>
        <v>488.92361688494452</v>
      </c>
      <c r="M26" s="7">
        <f t="shared" ca="1" si="15"/>
        <v>488.92361688494452</v>
      </c>
      <c r="N26" s="7">
        <f t="shared" ca="1" si="15"/>
        <v>488.92361688494452</v>
      </c>
      <c r="O26" s="7">
        <f t="shared" ca="1" si="15"/>
        <v>488.9502987427008</v>
      </c>
      <c r="P26" s="7">
        <f t="shared" ca="1" si="15"/>
        <v>489.11038988923798</v>
      </c>
      <c r="Q26" s="7">
        <f t="shared" ca="1" si="15"/>
        <v>489.11038988923798</v>
      </c>
      <c r="R26" s="150">
        <f t="shared" ca="1" si="15"/>
        <v>489.0236738515303</v>
      </c>
      <c r="S26" s="7">
        <f t="shared" ca="1" si="15"/>
        <v>493.97277482781436</v>
      </c>
      <c r="T26" s="151"/>
    </row>
    <row r="27" spans="2:20" ht="15.75" hidden="1" x14ac:dyDescent="0.25">
      <c r="D27" s="152" t="s">
        <v>0</v>
      </c>
      <c r="E27" s="216">
        <f ca="1">(E25/E26)-1</f>
        <v>0.58010984303857827</v>
      </c>
      <c r="F27" s="216">
        <f t="shared" ref="F27:S27" ca="1" si="16">(F25/F26)-1</f>
        <v>0.7324768646446882</v>
      </c>
      <c r="G27" s="216">
        <f t="shared" ca="1" si="16"/>
        <v>0.73315228047172143</v>
      </c>
      <c r="H27" s="216">
        <f t="shared" ca="1" si="16"/>
        <v>0.5195821417685702</v>
      </c>
      <c r="I27" s="216">
        <f t="shared" ca="1" si="16"/>
        <v>0.44619858112487432</v>
      </c>
      <c r="J27" s="216">
        <f t="shared" ca="1" si="16"/>
        <v>0.5332752415829205</v>
      </c>
      <c r="K27" s="216">
        <f t="shared" ca="1" si="16"/>
        <v>0.84515258325376941</v>
      </c>
      <c r="L27" s="216">
        <f t="shared" ca="1" si="16"/>
        <v>0.61926293411861311</v>
      </c>
      <c r="M27" s="216">
        <f t="shared" ca="1" si="16"/>
        <v>0.38160920551923727</v>
      </c>
      <c r="N27" s="216">
        <f t="shared" ca="1" si="16"/>
        <v>0.38006821909317678</v>
      </c>
      <c r="O27" s="216">
        <f t="shared" ca="1" si="16"/>
        <v>0.63296984982140647</v>
      </c>
      <c r="P27" s="216">
        <f t="shared" ca="1" si="16"/>
        <v>0.21161543670785865</v>
      </c>
      <c r="Q27" s="216">
        <f t="shared" ca="1" si="16"/>
        <v>0.46617880649069265</v>
      </c>
      <c r="R27" s="217">
        <f t="shared" ca="1" si="16"/>
        <v>0.42269494110110761</v>
      </c>
      <c r="S27" s="216">
        <f t="shared" ca="1" si="16"/>
        <v>0.54205622008457177</v>
      </c>
      <c r="T27" s="156">
        <f t="shared" ref="T27" si="17">T25-T26</f>
        <v>971.91649106197463</v>
      </c>
    </row>
    <row r="28" spans="2:20" ht="15.75" x14ac:dyDescent="0.25">
      <c r="D28" s="145" t="s">
        <v>5</v>
      </c>
      <c r="E28" s="146">
        <f>E45+E62</f>
        <v>819111.21464016091</v>
      </c>
      <c r="F28" s="146">
        <f t="shared" ref="F28:T28" si="18">F45+F62</f>
        <v>862288.69857449364</v>
      </c>
      <c r="G28" s="146">
        <f t="shared" si="18"/>
        <v>870555.0157162298</v>
      </c>
      <c r="H28" s="146">
        <f t="shared" si="18"/>
        <v>810113.767854242</v>
      </c>
      <c r="I28" s="146">
        <f t="shared" si="18"/>
        <v>733230.10428699385</v>
      </c>
      <c r="J28" s="146">
        <f t="shared" si="18"/>
        <v>828163.02606851317</v>
      </c>
      <c r="K28" s="146">
        <f t="shared" si="18"/>
        <v>949803.62392767856</v>
      </c>
      <c r="L28" s="146">
        <f t="shared" si="18"/>
        <v>865226.87499934249</v>
      </c>
      <c r="M28" s="146">
        <f t="shared" si="18"/>
        <v>721538.17607438343</v>
      </c>
      <c r="N28" s="146">
        <f t="shared" si="18"/>
        <v>733523.88285365526</v>
      </c>
      <c r="O28" s="146">
        <f t="shared" si="18"/>
        <v>833445.70999947714</v>
      </c>
      <c r="P28" s="146">
        <f t="shared" si="18"/>
        <v>697457.91892678919</v>
      </c>
      <c r="Q28" s="146">
        <f t="shared" si="18"/>
        <v>792882.33571451879</v>
      </c>
      <c r="R28" s="147">
        <f t="shared" si="18"/>
        <v>764327.46187361004</v>
      </c>
      <c r="S28" s="146">
        <f t="shared" si="18"/>
        <v>808185.76124969311</v>
      </c>
      <c r="T28" s="148">
        <f t="shared" si="18"/>
        <v>950196.94513035112</v>
      </c>
    </row>
    <row r="29" spans="2:20" ht="15.75" x14ac:dyDescent="0.25">
      <c r="D29" s="149" t="s">
        <v>6</v>
      </c>
      <c r="E29" s="7">
        <f t="shared" ref="E29:S29" ca="1" si="19">E46+E63</f>
        <v>788039.01896821742</v>
      </c>
      <c r="F29" s="7">
        <f t="shared" ca="1" si="19"/>
        <v>787179.59423584456</v>
      </c>
      <c r="G29" s="7">
        <f t="shared" ca="1" si="19"/>
        <v>802056.7690729911</v>
      </c>
      <c r="H29" s="7">
        <f t="shared" ca="1" si="19"/>
        <v>804326.20594578027</v>
      </c>
      <c r="I29" s="7">
        <f t="shared" ca="1" si="19"/>
        <v>804298.10117972014</v>
      </c>
      <c r="J29" s="7">
        <f t="shared" ca="1" si="19"/>
        <v>792836.0566178062</v>
      </c>
      <c r="K29" s="7">
        <f t="shared" ca="1" si="19"/>
        <v>821000.05576863606</v>
      </c>
      <c r="L29" s="7">
        <f t="shared" ca="1" si="19"/>
        <v>830541.39957888238</v>
      </c>
      <c r="M29" s="7">
        <f t="shared" ca="1" si="19"/>
        <v>830452.44580878178</v>
      </c>
      <c r="N29" s="7">
        <f t="shared" ca="1" si="19"/>
        <v>830365.32024283684</v>
      </c>
      <c r="O29" s="7">
        <f t="shared" ca="1" si="19"/>
        <v>834120.97363045602</v>
      </c>
      <c r="P29" s="7">
        <f t="shared" ca="1" si="19"/>
        <v>857080.67062302388</v>
      </c>
      <c r="Q29" s="7">
        <f t="shared" ca="1" si="19"/>
        <v>857080.67062302388</v>
      </c>
      <c r="R29" s="150">
        <f t="shared" ca="1" si="19"/>
        <v>844661.9087798351</v>
      </c>
      <c r="S29" s="7">
        <f t="shared" ca="1" si="19"/>
        <v>820944.85527731513</v>
      </c>
      <c r="T29" s="151"/>
    </row>
    <row r="30" spans="2:20" ht="15.75" x14ac:dyDescent="0.25">
      <c r="D30" s="152" t="s">
        <v>0</v>
      </c>
      <c r="E30" s="260">
        <f ca="1">IFERROR((E28/E29)-1,0)</f>
        <v>3.9429767973451879E-2</v>
      </c>
      <c r="F30" s="260">
        <f t="shared" ref="F30:S30" ca="1" si="20">IFERROR((F28/F29)-1,0)</f>
        <v>9.541546159051717E-2</v>
      </c>
      <c r="G30" s="260">
        <f t="shared" ca="1" si="20"/>
        <v>8.5403239875910808E-2</v>
      </c>
      <c r="H30" s="260">
        <f t="shared" ca="1" si="20"/>
        <v>7.1955406471635452E-3</v>
      </c>
      <c r="I30" s="260">
        <f t="shared" ca="1" si="20"/>
        <v>-8.8360269393258362E-2</v>
      </c>
      <c r="J30" s="260">
        <f t="shared" ca="1" si="20"/>
        <v>4.4557723070025146E-2</v>
      </c>
      <c r="K30" s="260">
        <f t="shared" ca="1" si="20"/>
        <v>0.15688618685714228</v>
      </c>
      <c r="L30" s="260">
        <f t="shared" ca="1" si="20"/>
        <v>4.1762488225207006E-2</v>
      </c>
      <c r="M30" s="260">
        <f t="shared" ca="1" si="20"/>
        <v>-0.13115051955603096</v>
      </c>
      <c r="N30" s="260">
        <f t="shared" ca="1" si="20"/>
        <v>-0.11662509865038762</v>
      </c>
      <c r="O30" s="260">
        <f t="shared" ca="1" si="20"/>
        <v>-8.0955119500214501E-4</v>
      </c>
      <c r="P30" s="260">
        <f t="shared" ca="1" si="20"/>
        <v>-0.18624005553666578</v>
      </c>
      <c r="Q30" s="260">
        <f t="shared" ca="1" si="20"/>
        <v>-7.4903491711974302E-2</v>
      </c>
      <c r="R30" s="217">
        <f t="shared" ca="1" si="20"/>
        <v>-9.5108404997536811E-2</v>
      </c>
      <c r="S30" s="216">
        <f t="shared" ca="1" si="20"/>
        <v>-1.5541962344489013E-2</v>
      </c>
      <c r="T30" s="261"/>
    </row>
    <row r="31" spans="2:20" ht="15.75" x14ac:dyDescent="0.25">
      <c r="D31" s="145" t="s">
        <v>12</v>
      </c>
      <c r="E31" s="146">
        <f>IFERROR(E28/E25,"-")</f>
        <v>1063.5234788746689</v>
      </c>
      <c r="F31" s="146">
        <f t="shared" ref="F31:T31" si="21">IFERROR(F28/F25,"-")</f>
        <v>1022.4722887205377</v>
      </c>
      <c r="G31" s="146">
        <f t="shared" si="21"/>
        <v>1003.6246449954081</v>
      </c>
      <c r="H31" s="146">
        <f t="shared" si="21"/>
        <v>1060.6778390539359</v>
      </c>
      <c r="I31" s="146">
        <f t="shared" si="21"/>
        <v>1008.736871280153</v>
      </c>
      <c r="J31" s="146">
        <f t="shared" si="21"/>
        <v>1065.1558182580595</v>
      </c>
      <c r="K31" s="146">
        <f t="shared" si="21"/>
        <v>1041.7016908729067</v>
      </c>
      <c r="L31" s="146">
        <f t="shared" si="21"/>
        <v>1092.8778151440888</v>
      </c>
      <c r="M31" s="146">
        <f t="shared" si="21"/>
        <v>1068.1520545225376</v>
      </c>
      <c r="N31" s="146">
        <f t="shared" si="21"/>
        <v>1087.1079905354609</v>
      </c>
      <c r="O31" s="146">
        <f t="shared" si="21"/>
        <v>1043.8411978928382</v>
      </c>
      <c r="P31" s="146">
        <f t="shared" si="21"/>
        <v>1176.9183205226107</v>
      </c>
      <c r="Q31" s="146">
        <f t="shared" si="21"/>
        <v>1105.6429896016259</v>
      </c>
      <c r="R31" s="147">
        <f t="shared" si="21"/>
        <v>1098.5954413869149</v>
      </c>
      <c r="S31" s="146">
        <f t="shared" si="21"/>
        <v>1060.9818966748348</v>
      </c>
      <c r="T31" s="148">
        <f t="shared" si="21"/>
        <v>977.65286819252196</v>
      </c>
    </row>
    <row r="32" spans="2:20" ht="15.75" hidden="1" x14ac:dyDescent="0.25">
      <c r="D32" s="149" t="s">
        <v>13</v>
      </c>
      <c r="E32" s="7">
        <f ca="1">IFERROR(E29/E26,0)</f>
        <v>1616.7363770511304</v>
      </c>
      <c r="F32" s="7">
        <f t="shared" ref="F32:T32" ca="1" si="22">IFERROR(F29/F26,0)</f>
        <v>1617.1120885737646</v>
      </c>
      <c r="G32" s="7">
        <f t="shared" ca="1" si="22"/>
        <v>1602.569697885069</v>
      </c>
      <c r="H32" s="7">
        <f t="shared" ca="1" si="22"/>
        <v>1600.2722781719235</v>
      </c>
      <c r="I32" s="7">
        <f t="shared" ca="1" si="22"/>
        <v>1600.230642649565</v>
      </c>
      <c r="J32" s="7">
        <f t="shared" ca="1" si="22"/>
        <v>1563.5105734157639</v>
      </c>
      <c r="K32" s="7">
        <f t="shared" ca="1" si="22"/>
        <v>1661.441365391039</v>
      </c>
      <c r="L32" s="7">
        <f t="shared" ca="1" si="22"/>
        <v>1698.7140135926973</v>
      </c>
      <c r="M32" s="7">
        <f t="shared" ca="1" si="22"/>
        <v>1698.5320756231893</v>
      </c>
      <c r="N32" s="7">
        <f t="shared" ca="1" si="22"/>
        <v>1698.3538768965659</v>
      </c>
      <c r="O32" s="7">
        <f t="shared" ca="1" si="22"/>
        <v>1705.9422517489729</v>
      </c>
      <c r="P32" s="7">
        <f t="shared" ca="1" si="22"/>
        <v>1752.3256269757733</v>
      </c>
      <c r="Q32" s="7">
        <f t="shared" ca="1" si="22"/>
        <v>1752.3256269757733</v>
      </c>
      <c r="R32" s="150">
        <f t="shared" ca="1" si="22"/>
        <v>1727.2413462671709</v>
      </c>
      <c r="S32" s="7">
        <f t="shared" ca="1" si="22"/>
        <v>1661.9232822365047</v>
      </c>
      <c r="T32" s="151">
        <f t="shared" si="22"/>
        <v>0</v>
      </c>
    </row>
    <row r="33" spans="2:20" ht="15.75" hidden="1" x14ac:dyDescent="0.25">
      <c r="D33" s="152" t="s">
        <v>0</v>
      </c>
      <c r="E33" s="216">
        <f ca="1">(E31/E32)-1</f>
        <v>-0.3421787905740713</v>
      </c>
      <c r="F33" s="216">
        <f t="shared" ref="F33:S33" ca="1" si="23">(F31/F32)-1</f>
        <v>-0.36771711995405221</v>
      </c>
      <c r="G33" s="216">
        <f t="shared" ca="1" si="23"/>
        <v>-0.3737404080958826</v>
      </c>
      <c r="H33" s="216">
        <f t="shared" ca="1" si="23"/>
        <v>-0.33718914367147268</v>
      </c>
      <c r="I33" s="216">
        <f t="shared" ca="1" si="23"/>
        <v>-0.3696303242825375</v>
      </c>
      <c r="J33" s="216">
        <f t="shared" ca="1" si="23"/>
        <v>-0.31874089221472979</v>
      </c>
      <c r="K33" s="216">
        <f t="shared" ca="1" si="23"/>
        <v>-0.37301326873625151</v>
      </c>
      <c r="L33" s="216">
        <f t="shared" ca="1" si="23"/>
        <v>-0.35664402224321123</v>
      </c>
      <c r="M33" s="216">
        <f t="shared" ca="1" si="23"/>
        <v>-0.37113224421703428</v>
      </c>
      <c r="N33" s="216">
        <f t="shared" ca="1" si="23"/>
        <v>-0.35990490243296414</v>
      </c>
      <c r="O33" s="216">
        <f t="shared" ca="1" si="23"/>
        <v>-0.38811457608095046</v>
      </c>
      <c r="P33" s="216">
        <f t="shared" ca="1" si="23"/>
        <v>-0.3283677973974628</v>
      </c>
      <c r="Q33" s="216">
        <f t="shared" ca="1" si="23"/>
        <v>-0.3690425040979487</v>
      </c>
      <c r="R33" s="217">
        <f t="shared" ca="1" si="23"/>
        <v>-0.36395950469739191</v>
      </c>
      <c r="S33" s="216">
        <f t="shared" ca="1" si="23"/>
        <v>-0.36159393877253065</v>
      </c>
      <c r="T33" s="156">
        <f>T31-T32</f>
        <v>977.65286819252196</v>
      </c>
    </row>
    <row r="34" spans="2:20" x14ac:dyDescent="0.25">
      <c r="D34" s="190" t="s">
        <v>17</v>
      </c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69"/>
      <c r="R34" s="144"/>
      <c r="S34" s="144"/>
      <c r="T34" s="180"/>
    </row>
    <row r="35" spans="2:20" ht="15.75" x14ac:dyDescent="0.25">
      <c r="D35" s="238" t="s">
        <v>7</v>
      </c>
      <c r="E35" s="239">
        <f>E52+E69</f>
        <v>854431.5446401278</v>
      </c>
      <c r="F35" s="240">
        <f t="shared" ref="F35:T35" si="24">F52+F69</f>
        <v>896662.92857530352</v>
      </c>
      <c r="G35" s="240">
        <f t="shared" si="24"/>
        <v>906621.53571697348</v>
      </c>
      <c r="H35" s="240">
        <f t="shared" si="24"/>
        <v>842773.7678540718</v>
      </c>
      <c r="I35" s="240">
        <f t="shared" si="24"/>
        <v>764185.9642868439</v>
      </c>
      <c r="J35" s="240">
        <f t="shared" si="24"/>
        <v>862155.6160682129</v>
      </c>
      <c r="K35" s="240">
        <f t="shared" si="24"/>
        <v>988482.63392736856</v>
      </c>
      <c r="L35" s="240">
        <f t="shared" si="24"/>
        <v>900142.87499963236</v>
      </c>
      <c r="M35" s="240">
        <f t="shared" si="24"/>
        <v>753443.11607436335</v>
      </c>
      <c r="N35" s="240">
        <f t="shared" si="24"/>
        <v>765385.39285394514</v>
      </c>
      <c r="O35" s="240">
        <f t="shared" si="24"/>
        <v>866180.49999923748</v>
      </c>
      <c r="P35" s="240">
        <f t="shared" si="24"/>
        <v>726252.7589267689</v>
      </c>
      <c r="Q35" s="241">
        <f t="shared" si="24"/>
        <v>825678.78571419918</v>
      </c>
      <c r="R35" s="239">
        <f t="shared" si="24"/>
        <v>795874.35937353771</v>
      </c>
      <c r="S35" s="240">
        <f t="shared" si="24"/>
        <v>841497.1562497433</v>
      </c>
      <c r="T35" s="241">
        <f t="shared" si="24"/>
        <v>950196.94513035112</v>
      </c>
    </row>
    <row r="36" spans="2:20" ht="15.75" x14ac:dyDescent="0.25">
      <c r="D36" s="174" t="s">
        <v>14</v>
      </c>
      <c r="E36" s="250">
        <f>IFERROR((E35-E28)/E35,"-")</f>
        <v>4.133781134548728E-2</v>
      </c>
      <c r="F36" s="250">
        <f t="shared" ref="F36:T36" si="25">IFERROR((F35-F28)/F35,"-")</f>
        <v>3.8335732308490397E-2</v>
      </c>
      <c r="G36" s="250">
        <f t="shared" si="25"/>
        <v>3.9781230182472552E-2</v>
      </c>
      <c r="H36" s="250">
        <f t="shared" si="25"/>
        <v>3.8752985967979194E-2</v>
      </c>
      <c r="I36" s="250">
        <f t="shared" si="25"/>
        <v>4.0508281290848845E-2</v>
      </c>
      <c r="J36" s="250">
        <f t="shared" si="25"/>
        <v>3.9427441364611224E-2</v>
      </c>
      <c r="K36" s="250">
        <f t="shared" si="25"/>
        <v>3.9129680858441908E-2</v>
      </c>
      <c r="L36" s="250">
        <f t="shared" si="25"/>
        <v>3.8789397739002418E-2</v>
      </c>
      <c r="M36" s="250">
        <f t="shared" si="25"/>
        <v>4.2345519282481529E-2</v>
      </c>
      <c r="N36" s="250">
        <f t="shared" si="25"/>
        <v>4.1628061232636911E-2</v>
      </c>
      <c r="O36" s="250">
        <f t="shared" si="25"/>
        <v>3.7792111459204122E-2</v>
      </c>
      <c r="P36" s="250">
        <f t="shared" si="25"/>
        <v>3.9648510310007948E-2</v>
      </c>
      <c r="Q36" s="167">
        <f t="shared" si="25"/>
        <v>3.97205917932262E-2</v>
      </c>
      <c r="R36" s="178">
        <f t="shared" si="25"/>
        <v>3.9638037245928369E-2</v>
      </c>
      <c r="S36" s="251">
        <f t="shared" si="25"/>
        <v>3.9585867584517286E-2</v>
      </c>
      <c r="T36" s="181">
        <f t="shared" si="25"/>
        <v>0</v>
      </c>
    </row>
    <row r="37" spans="2:20" ht="16.5" thickBot="1" x14ac:dyDescent="0.3">
      <c r="D37" s="175" t="s">
        <v>21</v>
      </c>
      <c r="E37" s="197">
        <f t="shared" ref="E37:T37" si="26">E28/E$8</f>
        <v>0.99999999999999989</v>
      </c>
      <c r="F37" s="197">
        <f t="shared" si="26"/>
        <v>0.99999999999999989</v>
      </c>
      <c r="G37" s="197">
        <f t="shared" si="26"/>
        <v>0.99999999999999989</v>
      </c>
      <c r="H37" s="197">
        <f t="shared" si="26"/>
        <v>1.0000000000000002</v>
      </c>
      <c r="I37" s="197">
        <f t="shared" si="26"/>
        <v>1</v>
      </c>
      <c r="J37" s="197">
        <f t="shared" si="26"/>
        <v>1.0000000000000002</v>
      </c>
      <c r="K37" s="197">
        <f t="shared" si="26"/>
        <v>1.0000000000000004</v>
      </c>
      <c r="L37" s="197">
        <f t="shared" si="26"/>
        <v>1.0000000000000009</v>
      </c>
      <c r="M37" s="197">
        <f t="shared" si="26"/>
        <v>0.99999999999999989</v>
      </c>
      <c r="N37" s="197">
        <f t="shared" si="26"/>
        <v>1.0000000000000002</v>
      </c>
      <c r="O37" s="197">
        <f t="shared" si="26"/>
        <v>0.99999999999999967</v>
      </c>
      <c r="P37" s="197">
        <f t="shared" si="26"/>
        <v>0.99999999999999944</v>
      </c>
      <c r="Q37" s="197">
        <f t="shared" si="26"/>
        <v>0.99999999999999944</v>
      </c>
      <c r="R37" s="198">
        <f t="shared" si="26"/>
        <v>0.99999999999999967</v>
      </c>
      <c r="S37" s="197">
        <f t="shared" si="26"/>
        <v>1</v>
      </c>
      <c r="T37" s="199">
        <f t="shared" si="26"/>
        <v>0.84809953238669744</v>
      </c>
    </row>
    <row r="38" spans="2:20" ht="16.5" thickBot="1" x14ac:dyDescent="0.3">
      <c r="D38" s="256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255"/>
      <c r="P38" s="255"/>
      <c r="Q38" s="255"/>
      <c r="R38" s="255"/>
      <c r="S38" s="255"/>
      <c r="T38" s="257"/>
    </row>
    <row r="39" spans="2:20" ht="18.75" x14ac:dyDescent="0.25">
      <c r="D39" s="252" t="s">
        <v>537</v>
      </c>
      <c r="E39" s="186"/>
      <c r="F39" s="186"/>
      <c r="G39" s="186"/>
      <c r="H39" s="186"/>
      <c r="I39" s="186"/>
      <c r="J39" s="186"/>
      <c r="K39" s="186"/>
      <c r="L39" s="186"/>
      <c r="M39" s="186"/>
      <c r="N39" s="186"/>
      <c r="O39" s="186"/>
      <c r="P39" s="186"/>
      <c r="Q39" s="187"/>
      <c r="R39" s="186"/>
      <c r="S39" s="186"/>
      <c r="T39" s="187"/>
    </row>
    <row r="40" spans="2:20" x14ac:dyDescent="0.25">
      <c r="D40" s="188"/>
      <c r="E40" s="266" t="s">
        <v>337</v>
      </c>
      <c r="F40" s="266"/>
      <c r="G40" s="266"/>
      <c r="H40" s="266"/>
      <c r="I40" s="266"/>
      <c r="J40" s="266"/>
      <c r="K40" s="266"/>
      <c r="L40" s="266"/>
      <c r="M40" s="266"/>
      <c r="N40" s="266"/>
      <c r="O40" s="266"/>
      <c r="P40" s="266"/>
      <c r="Q40" s="267"/>
      <c r="R40" s="268" t="s">
        <v>8</v>
      </c>
      <c r="S40" s="269"/>
      <c r="T40" s="270"/>
    </row>
    <row r="41" spans="2:20" x14ac:dyDescent="0.25">
      <c r="D41" s="189" t="s">
        <v>16</v>
      </c>
      <c r="E41" s="139">
        <f>E$4</f>
        <v>45800</v>
      </c>
      <c r="F41" s="139">
        <f t="shared" ref="F41:Q41" si="27">F$4</f>
        <v>45807</v>
      </c>
      <c r="G41" s="139">
        <f t="shared" si="27"/>
        <v>45814</v>
      </c>
      <c r="H41" s="139">
        <f t="shared" si="27"/>
        <v>45821</v>
      </c>
      <c r="I41" s="139">
        <f t="shared" si="27"/>
        <v>45828</v>
      </c>
      <c r="J41" s="139">
        <f t="shared" si="27"/>
        <v>45835</v>
      </c>
      <c r="K41" s="139">
        <f t="shared" si="27"/>
        <v>45842</v>
      </c>
      <c r="L41" s="139">
        <f t="shared" si="27"/>
        <v>45849</v>
      </c>
      <c r="M41" s="139">
        <f t="shared" si="27"/>
        <v>45856</v>
      </c>
      <c r="N41" s="139">
        <f t="shared" si="27"/>
        <v>45863</v>
      </c>
      <c r="O41" s="139">
        <f t="shared" si="27"/>
        <v>45870</v>
      </c>
      <c r="P41" s="139">
        <f t="shared" si="27"/>
        <v>45877</v>
      </c>
      <c r="Q41" s="140">
        <f t="shared" si="27"/>
        <v>45884</v>
      </c>
      <c r="R41" s="141" t="s">
        <v>9</v>
      </c>
      <c r="S41" s="142" t="s">
        <v>10</v>
      </c>
      <c r="T41" s="177" t="s">
        <v>11</v>
      </c>
    </row>
    <row r="42" spans="2:20" ht="15.75" x14ac:dyDescent="0.25">
      <c r="B42" t="str">
        <f>$D$2</f>
        <v>PC Annual Direct</v>
      </c>
      <c r="C42" t="s">
        <v>71</v>
      </c>
      <c r="D42" s="145" t="s">
        <v>430</v>
      </c>
      <c r="E42" s="146">
        <v>183.99178082699999</v>
      </c>
      <c r="F42" s="146">
        <v>184.68493151100003</v>
      </c>
      <c r="G42" s="146">
        <v>189.58630137500001</v>
      </c>
      <c r="H42" s="146">
        <v>157.15342465999998</v>
      </c>
      <c r="I42" s="146">
        <v>172.92328767700002</v>
      </c>
      <c r="J42" s="146">
        <v>162.05753425199995</v>
      </c>
      <c r="K42" s="146">
        <v>189.87123288100003</v>
      </c>
      <c r="L42" s="146">
        <v>178.00000000400004</v>
      </c>
      <c r="M42" s="146">
        <v>140.09315068899991</v>
      </c>
      <c r="N42" s="146">
        <v>149.81643836099997</v>
      </c>
      <c r="O42" s="146">
        <v>149.76712329099993</v>
      </c>
      <c r="P42" s="146">
        <v>128.70410959199992</v>
      </c>
      <c r="Q42" s="146">
        <v>159.57808219600003</v>
      </c>
      <c r="R42" s="147">
        <f t="shared" ref="R42:R46" si="28">AVERAGE(N42:Q42)</f>
        <v>146.96643835999998</v>
      </c>
      <c r="S42" s="146">
        <f>AVERAGE(F42:Q42)</f>
        <v>163.51963470741663</v>
      </c>
      <c r="T42" s="148">
        <v>289.38461538461536</v>
      </c>
    </row>
    <row r="43" spans="2:20" ht="15.75" hidden="1" x14ac:dyDescent="0.25">
      <c r="B43" t="str">
        <f>$D$22&amp;"_W VYRs"</f>
        <v>PC Annual Direct - Annual_W VYRs</v>
      </c>
      <c r="C43" t="str">
        <f>$C42</f>
        <v>Boom Annual</v>
      </c>
      <c r="D43" s="149" t="s">
        <v>431</v>
      </c>
      <c r="E43" s="7">
        <f ca="1">INDEX('Plan Figures'!$B$46:$AP$59,MATCH('Current - Sales, NWP, GWP'!E$4,'Plan Figures'!$B$46:$B$59,0),MATCH('Current - Sales, NWP, GWP'!$B43,'Plan Figures'!$B$1:$AP$1,0))</f>
        <v>487.42579814129783</v>
      </c>
      <c r="F43" s="7">
        <f ca="1">INDEX('Plan Figures'!$B$46:$AP$59,MATCH('Current - Sales, NWP, GWP'!F$4,'Plan Figures'!$B$46:$B$59,0),MATCH('Current - Sales, NWP, GWP'!$B43,'Plan Figures'!$B$1:$AP$1,0))</f>
        <v>486.7810956320962</v>
      </c>
      <c r="G43" s="7">
        <f ca="1">INDEX('Plan Figures'!$B$46:$AP$59,MATCH('Current - Sales, NWP, GWP'!G$4,'Plan Figures'!$B$46:$B$59,0),MATCH('Current - Sales, NWP, GWP'!$B43,'Plan Figures'!$B$1:$AP$1,0))</f>
        <v>500.48167647964101</v>
      </c>
      <c r="H43" s="7">
        <f ca="1">INDEX('Plan Figures'!$B$46:$AP$59,MATCH('Current - Sales, NWP, GWP'!H$4,'Plan Figures'!$B$46:$B$59,0),MATCH('Current - Sales, NWP, GWP'!$B43,'Plan Figures'!$B$1:$AP$1,0))</f>
        <v>502.61834621331133</v>
      </c>
      <c r="I43" s="7">
        <f ca="1">INDEX('Plan Figures'!$B$46:$AP$59,MATCH('Current - Sales, NWP, GWP'!I$4,'Plan Figures'!$B$46:$B$59,0),MATCH('Current - Sales, NWP, GWP'!$B43,'Plan Figures'!$B$1:$AP$1,0))</f>
        <v>502.6138606169996</v>
      </c>
      <c r="J43" s="7">
        <f ca="1">INDEX('Plan Figures'!$B$46:$AP$59,MATCH('Current - Sales, NWP, GWP'!J$4,'Plan Figures'!$B$46:$B$59,0),MATCH('Current - Sales, NWP, GWP'!$B43,'Plan Figures'!$B$1:$AP$1,0))</f>
        <v>507.08710903420138</v>
      </c>
      <c r="K43" s="7">
        <f ca="1">INDEX('Plan Figures'!$B$46:$AP$59,MATCH('Current - Sales, NWP, GWP'!K$4,'Plan Figures'!$B$46:$B$59,0),MATCH('Current - Sales, NWP, GWP'!$B43,'Plan Figures'!$B$1:$AP$1,0))</f>
        <v>494.14928078151252</v>
      </c>
      <c r="L43" s="7">
        <f ca="1">INDEX('Plan Figures'!$B$46:$AP$59,MATCH('Current - Sales, NWP, GWP'!L$4,'Plan Figures'!$B$46:$B$59,0),MATCH('Current - Sales, NWP, GWP'!$B43,'Plan Figures'!$B$1:$AP$1,0))</f>
        <v>488.92361688494452</v>
      </c>
      <c r="M43" s="7">
        <f ca="1">INDEX('Plan Figures'!$B$46:$AP$59,MATCH('Current - Sales, NWP, GWP'!M$4,'Plan Figures'!$B$46:$B$59,0),MATCH('Current - Sales, NWP, GWP'!$B43,'Plan Figures'!$B$1:$AP$1,0))</f>
        <v>488.92361688494452</v>
      </c>
      <c r="N43" s="7">
        <f ca="1">INDEX('Plan Figures'!$B$46:$AP$59,MATCH('Current - Sales, NWP, GWP'!N$4,'Plan Figures'!$B$46:$B$59,0),MATCH('Current - Sales, NWP, GWP'!$B43,'Plan Figures'!$B$1:$AP$1,0))</f>
        <v>488.92361688494452</v>
      </c>
      <c r="O43" s="7">
        <f ca="1">INDEX('Plan Figures'!$B$46:$AP$59,MATCH('Current - Sales, NWP, GWP'!O$4,'Plan Figures'!$B$46:$B$59,0),MATCH('Current - Sales, NWP, GWP'!$B43,'Plan Figures'!$B$1:$AP$1,0))</f>
        <v>488.9502987427008</v>
      </c>
      <c r="P43" s="7">
        <f ca="1">INDEX('Plan Figures'!$B$46:$AP$59,MATCH('Current - Sales, NWP, GWP'!P$4,'Plan Figures'!$B$46:$B$59,0),MATCH('Current - Sales, NWP, GWP'!$B43,'Plan Figures'!$B$1:$AP$1,0))</f>
        <v>489.11038988923798</v>
      </c>
      <c r="Q43" s="7">
        <f ca="1">INDEX('Plan Figures'!$B$46:$AP$59,MATCH('Current - Sales, NWP, GWP'!Q$4,'Plan Figures'!$B$46:$B$59,0),MATCH('Current - Sales, NWP, GWP'!$B43,'Plan Figures'!$B$1:$AP$1,0))</f>
        <v>489.11038988923798</v>
      </c>
      <c r="R43" s="150">
        <f t="shared" ca="1" si="28"/>
        <v>489.0236738515303</v>
      </c>
      <c r="S43" s="7">
        <f t="shared" ref="S43:S46" ca="1" si="29">AVERAGE(F43:Q43)</f>
        <v>493.97277482781436</v>
      </c>
      <c r="T43" s="151"/>
    </row>
    <row r="44" spans="2:20" ht="15.75" hidden="1" x14ac:dyDescent="0.25">
      <c r="B44" t="str">
        <f t="shared" ref="B44:B54" si="30">$D$2</f>
        <v>PC Annual Direct</v>
      </c>
      <c r="C44" t="str">
        <f t="shared" ref="C44:C53" si="31">$C43</f>
        <v>Boom Annual</v>
      </c>
      <c r="D44" s="152" t="s">
        <v>0</v>
      </c>
      <c r="E44" s="216">
        <f ca="1">(E42/E43)-1</f>
        <v>-0.62252350710894588</v>
      </c>
      <c r="F44" s="216">
        <f t="shared" ref="F44:S44" ca="1" si="32">(F42/F43)-1</f>
        <v>-0.62059962235965127</v>
      </c>
      <c r="G44" s="216">
        <f t="shared" ca="1" si="32"/>
        <v>-0.62119232274688052</v>
      </c>
      <c r="H44" s="216">
        <f t="shared" ca="1" si="32"/>
        <v>-0.68733050465829182</v>
      </c>
      <c r="I44" s="216">
        <f t="shared" ca="1" si="32"/>
        <v>-0.65595201162036687</v>
      </c>
      <c r="J44" s="216">
        <f t="shared" ca="1" si="32"/>
        <v>-0.68041480178690628</v>
      </c>
      <c r="K44" s="216">
        <f t="shared" ca="1" si="32"/>
        <v>-0.61576138979558415</v>
      </c>
      <c r="L44" s="216">
        <f t="shared" ca="1" si="32"/>
        <v>-0.63593495209316564</v>
      </c>
      <c r="M44" s="216">
        <f t="shared" ca="1" si="32"/>
        <v>-0.71346618193334854</v>
      </c>
      <c r="N44" s="216">
        <f t="shared" ca="1" si="32"/>
        <v>-0.69357905164099409</v>
      </c>
      <c r="O44" s="216">
        <f t="shared" ca="1" si="32"/>
        <v>-0.693696631996923</v>
      </c>
      <c r="P44" s="216">
        <f t="shared" ca="1" si="32"/>
        <v>-0.73686081454710917</v>
      </c>
      <c r="Q44" s="216">
        <f t="shared" ca="1" si="32"/>
        <v>-0.67373810596798522</v>
      </c>
      <c r="R44" s="217">
        <f t="shared" ca="1" si="32"/>
        <v>-0.69946968578740087</v>
      </c>
      <c r="S44" s="216">
        <f t="shared" ca="1" si="32"/>
        <v>-0.6689703501080293</v>
      </c>
      <c r="T44" s="156">
        <f t="shared" ref="T44" si="33">T42-T43</f>
        <v>289.38461538461536</v>
      </c>
    </row>
    <row r="45" spans="2:20" ht="15.75" x14ac:dyDescent="0.25">
      <c r="B45" t="str">
        <f t="shared" si="30"/>
        <v>PC Annual Direct</v>
      </c>
      <c r="C45" t="str">
        <f t="shared" si="31"/>
        <v>Boom Annual</v>
      </c>
      <c r="D45" s="145" t="s">
        <v>5</v>
      </c>
      <c r="E45" s="146">
        <v>151012.32821286403</v>
      </c>
      <c r="F45" s="146">
        <v>159769.43142813997</v>
      </c>
      <c r="G45" s="146">
        <v>163878.47392971328</v>
      </c>
      <c r="H45" s="146">
        <v>144867.19642943598</v>
      </c>
      <c r="I45" s="146">
        <v>144143.17499982397</v>
      </c>
      <c r="J45" s="146">
        <v>154693.59535639398</v>
      </c>
      <c r="K45" s="146">
        <v>174340.78964345538</v>
      </c>
      <c r="L45" s="146">
        <v>162517.78678589503</v>
      </c>
      <c r="M45" s="146">
        <v>135390.34571546104</v>
      </c>
      <c r="N45" s="146">
        <v>154111.20357119129</v>
      </c>
      <c r="O45" s="146">
        <v>120781.42571439627</v>
      </c>
      <c r="P45" s="146">
        <v>124388.89821313001</v>
      </c>
      <c r="Q45" s="146">
        <v>140048.48535670905</v>
      </c>
      <c r="R45" s="147">
        <f t="shared" si="28"/>
        <v>134832.50321385666</v>
      </c>
      <c r="S45" s="146">
        <f t="shared" si="29"/>
        <v>148244.23392864541</v>
      </c>
      <c r="T45" s="148">
        <v>181314.4876715962</v>
      </c>
    </row>
    <row r="46" spans="2:20" ht="15.75" x14ac:dyDescent="0.25">
      <c r="B46" t="str">
        <f>$D$22&amp;"_NWP"</f>
        <v>PC Annual Direct - Annual_NWP</v>
      </c>
      <c r="C46" t="str">
        <f t="shared" si="31"/>
        <v>Boom Annual</v>
      </c>
      <c r="D46" s="149" t="s">
        <v>6</v>
      </c>
      <c r="E46" s="7">
        <f ca="1">INDEX('Plan Figures'!$B$46:$AP$59,MATCH('Current - Sales, NWP, GWP'!E$4,'Plan Figures'!$B$46:$B$59,0),MATCH('Current - Sales, NWP, GWP'!$B46,'Plan Figures'!$B$1:$AP$1,0))</f>
        <v>157117.94737608443</v>
      </c>
      <c r="F46" s="7">
        <f ca="1">INDEX('Plan Figures'!$B$46:$AP$59,MATCH('Current - Sales, NWP, GWP'!F$4,'Plan Figures'!$B$46:$B$59,0),MATCH('Current - Sales, NWP, GWP'!$B46,'Plan Figures'!$B$1:$AP$1,0))</f>
        <v>156886.03128162303</v>
      </c>
      <c r="G46" s="7">
        <f ca="1">INDEX('Plan Figures'!$B$46:$AP$59,MATCH('Current - Sales, NWP, GWP'!G$4,'Plan Figures'!$B$46:$B$59,0),MATCH('Current - Sales, NWP, GWP'!$B46,'Plan Figures'!$B$1:$AP$1,0))</f>
        <v>159943.09312344494</v>
      </c>
      <c r="H46" s="7">
        <f ca="1">INDEX('Plan Figures'!$B$46:$AP$59,MATCH('Current - Sales, NWP, GWP'!H$4,'Plan Figures'!$B$46:$B$59,0),MATCH('Current - Sales, NWP, GWP'!$B46,'Plan Figures'!$B$1:$AP$1,0))</f>
        <v>160400.02155220401</v>
      </c>
      <c r="I46" s="7">
        <f ca="1">INDEX('Plan Figures'!$B$46:$AP$59,MATCH('Current - Sales, NWP, GWP'!I$4,'Plan Figures'!$B$46:$B$59,0),MATCH('Current - Sales, NWP, GWP'!$B46,'Plan Figures'!$B$1:$AP$1,0))</f>
        <v>160398.7191247243</v>
      </c>
      <c r="J46" s="7">
        <f ca="1">INDEX('Plan Figures'!$B$46:$AP$59,MATCH('Current - Sales, NWP, GWP'!J$4,'Plan Figures'!$B$46:$B$59,0),MATCH('Current - Sales, NWP, GWP'!$B46,'Plan Figures'!$B$1:$AP$1,0))</f>
        <v>156345.11584220707</v>
      </c>
      <c r="K46" s="7">
        <f ca="1">INDEX('Plan Figures'!$B$46:$AP$59,MATCH('Current - Sales, NWP, GWP'!K$4,'Plan Figures'!$B$46:$B$59,0),MATCH('Current - Sales, NWP, GWP'!$B46,'Plan Figures'!$B$1:$AP$1,0))</f>
        <v>164360.83413078985</v>
      </c>
      <c r="L46" s="7">
        <f ca="1">INDEX('Plan Figures'!$B$46:$AP$59,MATCH('Current - Sales, NWP, GWP'!L$4,'Plan Figures'!$B$46:$B$59,0),MATCH('Current - Sales, NWP, GWP'!$B46,'Plan Figures'!$B$1:$AP$1,0))</f>
        <v>166267.49107461565</v>
      </c>
      <c r="M46" s="7">
        <f ca="1">INDEX('Plan Figures'!$B$46:$AP$59,MATCH('Current - Sales, NWP, GWP'!M$4,'Plan Figures'!$B$46:$B$59,0),MATCH('Current - Sales, NWP, GWP'!$B46,'Plan Figures'!$B$1:$AP$1,0))</f>
        <v>166246.31344047104</v>
      </c>
      <c r="N46" s="7">
        <f ca="1">INDEX('Plan Figures'!$B$46:$AP$59,MATCH('Current - Sales, NWP, GWP'!N$4,'Plan Figures'!$B$46:$B$59,0),MATCH('Current - Sales, NWP, GWP'!$B46,'Plan Figures'!$B$1:$AP$1,0))</f>
        <v>166225.60848776292</v>
      </c>
      <c r="O46" s="7">
        <f ca="1">INDEX('Plan Figures'!$B$46:$AP$59,MATCH('Current - Sales, NWP, GWP'!O$4,'Plan Figures'!$B$46:$B$59,0),MATCH('Current - Sales, NWP, GWP'!$B46,'Plan Figures'!$B$1:$AP$1,0))</f>
        <v>166974.25289470406</v>
      </c>
      <c r="P46" s="7">
        <f ca="1">INDEX('Plan Figures'!$B$46:$AP$59,MATCH('Current - Sales, NWP, GWP'!P$4,'Plan Figures'!$B$46:$B$59,0),MATCH('Current - Sales, NWP, GWP'!$B46,'Plan Figures'!$B$1:$AP$1,0))</f>
        <v>171567.15963407172</v>
      </c>
      <c r="Q46" s="7">
        <f ca="1">INDEX('Plan Figures'!$B$46:$AP$59,MATCH('Current - Sales, NWP, GWP'!Q$4,'Plan Figures'!$B$46:$B$59,0),MATCH('Current - Sales, NWP, GWP'!$B46,'Plan Figures'!$B$1:$AP$1,0))</f>
        <v>171567.15963407172</v>
      </c>
      <c r="R46" s="150">
        <f t="shared" ca="1" si="28"/>
        <v>169083.54516265262</v>
      </c>
      <c r="S46" s="7">
        <f t="shared" ca="1" si="29"/>
        <v>163931.81668505751</v>
      </c>
      <c r="T46" s="151"/>
    </row>
    <row r="47" spans="2:20" ht="15.75" x14ac:dyDescent="0.25">
      <c r="B47" t="str">
        <f t="shared" si="30"/>
        <v>PC Annual Direct</v>
      </c>
      <c r="C47" t="str">
        <f t="shared" si="31"/>
        <v>Boom Annual</v>
      </c>
      <c r="D47" s="152" t="s">
        <v>0</v>
      </c>
      <c r="E47" s="260">
        <f ca="1">IFERROR((E45/E46)-1,0)</f>
        <v>-3.8860100104323059E-2</v>
      </c>
      <c r="F47" s="260">
        <f t="shared" ref="F47" ca="1" si="34">IFERROR((F45/F46)-1,0)</f>
        <v>1.8378947589929195E-2</v>
      </c>
      <c r="G47" s="260">
        <f t="shared" ref="G47" ca="1" si="35">IFERROR((G45/G46)-1,0)</f>
        <v>2.4604881207536566E-2</v>
      </c>
      <c r="H47" s="260">
        <f t="shared" ref="H47" ca="1" si="36">IFERROR((H45/H46)-1,0)</f>
        <v>-9.6838048850964142E-2</v>
      </c>
      <c r="I47" s="260">
        <f t="shared" ref="I47" ca="1" si="37">IFERROR((I45/I46)-1,0)</f>
        <v>-0.10134460059035888</v>
      </c>
      <c r="J47" s="260">
        <f t="shared" ref="J47" ca="1" si="38">IFERROR((J45/J46)-1,0)</f>
        <v>-1.0563300790796037E-2</v>
      </c>
      <c r="K47" s="260">
        <f t="shared" ref="K47" ca="1" si="39">IFERROR((K45/K46)-1,0)</f>
        <v>6.0719791095267928E-2</v>
      </c>
      <c r="L47" s="260">
        <f t="shared" ref="L47" ca="1" si="40">IFERROR((L45/L46)-1,0)</f>
        <v>-2.2552239553779496E-2</v>
      </c>
      <c r="M47" s="260">
        <f t="shared" ref="M47" ca="1" si="41">IFERROR((M45/M46)-1,0)</f>
        <v>-0.18560392159347827</v>
      </c>
      <c r="N47" s="260">
        <f t="shared" ref="N47" ca="1" si="42">IFERROR((N45/N46)-1,0)</f>
        <v>-7.2879293550388469E-2</v>
      </c>
      <c r="O47" s="260">
        <f t="shared" ref="O47" ca="1" si="43">IFERROR((O45/O46)-1,0)</f>
        <v>-0.27664640733225809</v>
      </c>
      <c r="P47" s="260">
        <f t="shared" ref="P47" ca="1" si="44">IFERROR((P45/P46)-1,0)</f>
        <v>-0.27498421913358129</v>
      </c>
      <c r="Q47" s="260">
        <f t="shared" ref="Q47" ca="1" si="45">IFERROR((Q45/Q46)-1,0)</f>
        <v>-0.18371041605274296</v>
      </c>
      <c r="R47" s="217">
        <f t="shared" ref="R47" ca="1" si="46">IFERROR((R45/R46)-1,0)</f>
        <v>-0.2025687473955412</v>
      </c>
      <c r="S47" s="216">
        <f t="shared" ref="S47" ca="1" si="47">IFERROR((S45/S46)-1,0)</f>
        <v>-9.5695778120672981E-2</v>
      </c>
      <c r="T47" s="261"/>
    </row>
    <row r="48" spans="2:20" ht="15.75" x14ac:dyDescent="0.25">
      <c r="B48" t="str">
        <f t="shared" si="30"/>
        <v>PC Annual Direct</v>
      </c>
      <c r="C48" t="str">
        <f t="shared" si="31"/>
        <v>Boom Annual</v>
      </c>
      <c r="D48" s="145" t="s">
        <v>12</v>
      </c>
      <c r="E48" s="146">
        <f>IFERROR(E45/E42,0)</f>
        <v>820.75583775589848</v>
      </c>
      <c r="F48" s="146">
        <f t="shared" ref="F48:T49" si="48">IFERROR(F45/F42,0)</f>
        <v>865.09186277941649</v>
      </c>
      <c r="G48" s="146">
        <f t="shared" si="48"/>
        <v>864.40039570983095</v>
      </c>
      <c r="H48" s="146">
        <f t="shared" si="48"/>
        <v>921.82016868455048</v>
      </c>
      <c r="I48" s="146">
        <f t="shared" si="48"/>
        <v>833.56716689926782</v>
      </c>
      <c r="J48" s="146">
        <f t="shared" si="48"/>
        <v>954.55972516430472</v>
      </c>
      <c r="K48" s="146">
        <f t="shared" si="48"/>
        <v>918.20539108587241</v>
      </c>
      <c r="L48" s="146">
        <f t="shared" si="48"/>
        <v>913.02127405754447</v>
      </c>
      <c r="M48" s="146">
        <f t="shared" si="48"/>
        <v>966.4308715279102</v>
      </c>
      <c r="N48" s="146">
        <f t="shared" si="48"/>
        <v>1028.6668489598089</v>
      </c>
      <c r="O48" s="146">
        <f t="shared" si="48"/>
        <v>806.46154550031667</v>
      </c>
      <c r="P48" s="146">
        <f t="shared" si="48"/>
        <v>966.47184466331805</v>
      </c>
      <c r="Q48" s="146">
        <f t="shared" si="48"/>
        <v>877.61729824961822</v>
      </c>
      <c r="R48" s="147">
        <f t="shared" si="48"/>
        <v>917.43737358307089</v>
      </c>
      <c r="S48" s="146">
        <f t="shared" si="48"/>
        <v>906.58369066134912</v>
      </c>
      <c r="T48" s="148">
        <f t="shared" si="48"/>
        <v>626.55192443666954</v>
      </c>
    </row>
    <row r="49" spans="2:21" ht="15.75" hidden="1" x14ac:dyDescent="0.25">
      <c r="B49" t="str">
        <f t="shared" si="30"/>
        <v>PC Annual Direct</v>
      </c>
      <c r="C49" t="str">
        <f t="shared" si="31"/>
        <v>Boom Annual</v>
      </c>
      <c r="D49" s="149" t="s">
        <v>13</v>
      </c>
      <c r="E49" s="7">
        <f ca="1">IFERROR(E46/E43,0)</f>
        <v>322.34228876522894</v>
      </c>
      <c r="F49" s="7">
        <f t="shared" ca="1" si="48"/>
        <v>322.2927773682398</v>
      </c>
      <c r="G49" s="7">
        <f t="shared" ca="1" si="48"/>
        <v>319.57831952705112</v>
      </c>
      <c r="H49" s="7">
        <f t="shared" ca="1" si="48"/>
        <v>319.12886340231245</v>
      </c>
      <c r="I49" s="7">
        <f t="shared" ca="1" si="48"/>
        <v>319.12912017154036</v>
      </c>
      <c r="J49" s="7">
        <f t="shared" ca="1" si="48"/>
        <v>308.32003625566847</v>
      </c>
      <c r="K49" s="7">
        <f t="shared" ca="1" si="48"/>
        <v>332.61372731504952</v>
      </c>
      <c r="L49" s="7">
        <f t="shared" ca="1" si="48"/>
        <v>340.06843877566746</v>
      </c>
      <c r="M49" s="7">
        <f t="shared" ca="1" si="48"/>
        <v>340.02512396449197</v>
      </c>
      <c r="N49" s="7">
        <f t="shared" ca="1" si="48"/>
        <v>339.98277593303453</v>
      </c>
      <c r="O49" s="7">
        <f t="shared" ca="1" si="48"/>
        <v>341.4953489630048</v>
      </c>
      <c r="P49" s="7">
        <f t="shared" ca="1" si="48"/>
        <v>350.77390131279799</v>
      </c>
      <c r="Q49" s="7">
        <f t="shared" ca="1" si="48"/>
        <v>350.77390131279799</v>
      </c>
      <c r="R49" s="150">
        <f t="shared" ca="1" si="48"/>
        <v>345.75738190946379</v>
      </c>
      <c r="S49" s="7">
        <f t="shared" ca="1" si="48"/>
        <v>331.86407235135528</v>
      </c>
      <c r="T49" s="151">
        <f t="shared" si="48"/>
        <v>0</v>
      </c>
      <c r="U49" s="1"/>
    </row>
    <row r="50" spans="2:21" ht="15.75" hidden="1" x14ac:dyDescent="0.25">
      <c r="B50" t="str">
        <f t="shared" si="30"/>
        <v>PC Annual Direct</v>
      </c>
      <c r="C50" t="str">
        <f t="shared" si="31"/>
        <v>Boom Annual</v>
      </c>
      <c r="D50" s="152" t="s">
        <v>0</v>
      </c>
      <c r="E50" s="216">
        <f ca="1">(E48/E49)-1</f>
        <v>1.5462245146297833</v>
      </c>
      <c r="F50" s="216">
        <f t="shared" ref="F50:S50" ca="1" si="49">(F48/F49)-1</f>
        <v>1.6841801105303533</v>
      </c>
      <c r="G50" s="216">
        <f t="shared" ca="1" si="49"/>
        <v>1.7048155112307692</v>
      </c>
      <c r="H50" s="216">
        <f t="shared" ca="1" si="49"/>
        <v>1.8885515363818728</v>
      </c>
      <c r="I50" s="216">
        <f t="shared" ca="1" si="49"/>
        <v>1.612005969405748</v>
      </c>
      <c r="J50" s="216">
        <f t="shared" ca="1" si="49"/>
        <v>2.0960028960711279</v>
      </c>
      <c r="K50" s="216">
        <f t="shared" ca="1" si="49"/>
        <v>1.7605757540372178</v>
      </c>
      <c r="L50" s="216">
        <f t="shared" ca="1" si="49"/>
        <v>1.6848162603523349</v>
      </c>
      <c r="M50" s="216">
        <f t="shared" ca="1" si="49"/>
        <v>1.8422337157322302</v>
      </c>
      <c r="N50" s="216">
        <f t="shared" ca="1" si="49"/>
        <v>2.0256440083965388</v>
      </c>
      <c r="O50" s="216">
        <f t="shared" ca="1" si="49"/>
        <v>1.3615593827243693</v>
      </c>
      <c r="P50" s="216">
        <f t="shared" ca="1" si="49"/>
        <v>1.7552558529760161</v>
      </c>
      <c r="Q50" s="216">
        <f t="shared" ca="1" si="49"/>
        <v>1.5019458259724248</v>
      </c>
      <c r="R50" s="217">
        <f t="shared" ca="1" si="49"/>
        <v>1.6534136986937877</v>
      </c>
      <c r="S50" s="216">
        <f t="shared" ca="1" si="49"/>
        <v>1.7317922191394057</v>
      </c>
      <c r="T50" s="156">
        <f>T48-T49</f>
        <v>626.55192443666954</v>
      </c>
    </row>
    <row r="51" spans="2:21" x14ac:dyDescent="0.25">
      <c r="B51" t="str">
        <f t="shared" si="30"/>
        <v>PC Annual Direct</v>
      </c>
      <c r="C51" t="str">
        <f t="shared" si="31"/>
        <v>Boom Annual</v>
      </c>
      <c r="D51" s="190" t="s">
        <v>17</v>
      </c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69"/>
      <c r="R51" s="144"/>
      <c r="S51" s="144"/>
      <c r="T51" s="180"/>
    </row>
    <row r="52" spans="2:21" ht="15.75" x14ac:dyDescent="0.25">
      <c r="B52" t="str">
        <f t="shared" si="30"/>
        <v>PC Annual Direct</v>
      </c>
      <c r="C52" t="str">
        <f t="shared" si="31"/>
        <v>Boom Annual</v>
      </c>
      <c r="D52" s="238" t="s">
        <v>7</v>
      </c>
      <c r="E52" s="239">
        <v>165456.098213044</v>
      </c>
      <c r="F52" s="240">
        <v>174682.8214281199</v>
      </c>
      <c r="G52" s="240">
        <v>179140.63393022731</v>
      </c>
      <c r="H52" s="240">
        <v>158285.196429456</v>
      </c>
      <c r="I52" s="240">
        <v>158064.87499971397</v>
      </c>
      <c r="J52" s="240">
        <v>168387.70535611405</v>
      </c>
      <c r="K52" s="240">
        <v>190208.91964308498</v>
      </c>
      <c r="L52" s="240">
        <v>176644.52678585504</v>
      </c>
      <c r="M52" s="240">
        <v>147717.03571538103</v>
      </c>
      <c r="N52" s="240">
        <v>167896.55357127127</v>
      </c>
      <c r="O52" s="240">
        <v>132007.0357144163</v>
      </c>
      <c r="P52" s="240">
        <v>135549.59821316999</v>
      </c>
      <c r="Q52" s="241">
        <v>152467.70535668902</v>
      </c>
      <c r="R52" s="239">
        <f t="shared" ref="R52" si="50">AVERAGE(N52:Q52)</f>
        <v>146980.22321388664</v>
      </c>
      <c r="S52" s="240">
        <f>AVERAGE(F52:Q52)</f>
        <v>161754.38392862488</v>
      </c>
      <c r="T52" s="241">
        <v>181314.4876715962</v>
      </c>
    </row>
    <row r="53" spans="2:21" ht="15.75" x14ac:dyDescent="0.25">
      <c r="B53" t="str">
        <f t="shared" si="30"/>
        <v>PC Annual Direct</v>
      </c>
      <c r="C53" t="str">
        <f t="shared" si="31"/>
        <v>Boom Annual</v>
      </c>
      <c r="D53" s="174" t="s">
        <v>14</v>
      </c>
      <c r="E53" s="250">
        <v>8.7296691727747414E-2</v>
      </c>
      <c r="F53" s="250">
        <v>8.5374107642958524E-2</v>
      </c>
      <c r="G53" s="250">
        <v>8.5196527809867958E-2</v>
      </c>
      <c r="H53" s="250">
        <v>8.4771035464457287E-2</v>
      </c>
      <c r="I53" s="250">
        <v>8.8075861255798887E-2</v>
      </c>
      <c r="J53" s="250">
        <v>8.1324880404772246E-2</v>
      </c>
      <c r="K53" s="250">
        <v>8.3424741749257833E-2</v>
      </c>
      <c r="L53" s="250">
        <v>7.997270143040297E-2</v>
      </c>
      <c r="M53" s="250">
        <v>8.3447991900344395E-2</v>
      </c>
      <c r="N53" s="250">
        <v>8.2106211871872559E-2</v>
      </c>
      <c r="O53" s="250">
        <v>8.50379674027789E-2</v>
      </c>
      <c r="P53" s="250">
        <v>8.2336651286035512E-2</v>
      </c>
      <c r="Q53" s="167">
        <v>8.1454757720174145E-2</v>
      </c>
      <c r="R53" s="178">
        <f>AVERAGE(N53:Q53)</f>
        <v>8.2733897070215279E-2</v>
      </c>
      <c r="S53" s="251">
        <f>AVERAGE(F53:Q53)</f>
        <v>8.3543619661560098E-2</v>
      </c>
      <c r="T53" s="181">
        <v>0.10264458889154628</v>
      </c>
    </row>
    <row r="54" spans="2:21" ht="16.5" thickBot="1" x14ac:dyDescent="0.3">
      <c r="B54" t="str">
        <f t="shared" si="30"/>
        <v>PC Annual Direct</v>
      </c>
      <c r="C54" t="str">
        <f>C52</f>
        <v>Boom Annual</v>
      </c>
      <c r="D54" s="175" t="s">
        <v>21</v>
      </c>
      <c r="E54" s="197">
        <f t="shared" ref="E54:T54" si="51">E45/E$8</f>
        <v>0.18436120213444321</v>
      </c>
      <c r="F54" s="197">
        <f t="shared" si="51"/>
        <v>0.18528531301902176</v>
      </c>
      <c r="G54" s="197">
        <f t="shared" si="51"/>
        <v>0.18824597064079387</v>
      </c>
      <c r="H54" s="197">
        <f t="shared" si="51"/>
        <v>0.17882327418425126</v>
      </c>
      <c r="I54" s="197">
        <f t="shared" si="51"/>
        <v>0.19658654787502403</v>
      </c>
      <c r="J54" s="197">
        <f t="shared" si="51"/>
        <v>0.18679123612987322</v>
      </c>
      <c r="K54" s="197">
        <f t="shared" si="51"/>
        <v>0.18355456354494851</v>
      </c>
      <c r="L54" s="197">
        <f t="shared" si="51"/>
        <v>0.18783256910046708</v>
      </c>
      <c r="M54" s="197">
        <f t="shared" si="51"/>
        <v>0.1876412783202529</v>
      </c>
      <c r="N54" s="197">
        <f t="shared" si="51"/>
        <v>0.21009704956251291</v>
      </c>
      <c r="O54" s="197">
        <f t="shared" si="51"/>
        <v>0.14491816835252774</v>
      </c>
      <c r="P54" s="197">
        <f t="shared" si="51"/>
        <v>0.17834609778971741</v>
      </c>
      <c r="Q54" s="197">
        <f t="shared" si="51"/>
        <v>0.17663211683294974</v>
      </c>
      <c r="R54" s="198">
        <f t="shared" si="51"/>
        <v>0.17640672347862421</v>
      </c>
      <c r="S54" s="197">
        <f t="shared" si="51"/>
        <v>0.18342841588722891</v>
      </c>
      <c r="T54" s="199">
        <f t="shared" si="51"/>
        <v>0.16183248430473465</v>
      </c>
    </row>
    <row r="55" spans="2:21" ht="15.75" thickBot="1" x14ac:dyDescent="0.3"/>
    <row r="56" spans="2:21" ht="18.75" x14ac:dyDescent="0.25">
      <c r="D56" s="252" t="s">
        <v>538</v>
      </c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7"/>
      <c r="R56" s="186"/>
      <c r="S56" s="186"/>
      <c r="T56" s="187"/>
    </row>
    <row r="57" spans="2:21" x14ac:dyDescent="0.25">
      <c r="D57" s="188"/>
      <c r="E57" s="266" t="s">
        <v>337</v>
      </c>
      <c r="F57" s="266"/>
      <c r="G57" s="266"/>
      <c r="H57" s="266"/>
      <c r="I57" s="266"/>
      <c r="J57" s="266"/>
      <c r="K57" s="266"/>
      <c r="L57" s="266"/>
      <c r="M57" s="266"/>
      <c r="N57" s="266"/>
      <c r="O57" s="266"/>
      <c r="P57" s="266"/>
      <c r="Q57" s="267"/>
      <c r="R57" s="268" t="s">
        <v>8</v>
      </c>
      <c r="S57" s="269"/>
      <c r="T57" s="270"/>
    </row>
    <row r="58" spans="2:21" x14ac:dyDescent="0.25">
      <c r="D58" s="189" t="s">
        <v>16</v>
      </c>
      <c r="E58" s="139">
        <f>E$4</f>
        <v>45800</v>
      </c>
      <c r="F58" s="139">
        <f t="shared" ref="F58:Q58" si="52">F$4</f>
        <v>45807</v>
      </c>
      <c r="G58" s="139">
        <f t="shared" si="52"/>
        <v>45814</v>
      </c>
      <c r="H58" s="139">
        <f t="shared" si="52"/>
        <v>45821</v>
      </c>
      <c r="I58" s="139">
        <f t="shared" si="52"/>
        <v>45828</v>
      </c>
      <c r="J58" s="139">
        <f t="shared" si="52"/>
        <v>45835</v>
      </c>
      <c r="K58" s="139">
        <f t="shared" si="52"/>
        <v>45842</v>
      </c>
      <c r="L58" s="139">
        <f t="shared" si="52"/>
        <v>45849</v>
      </c>
      <c r="M58" s="139">
        <f t="shared" si="52"/>
        <v>45856</v>
      </c>
      <c r="N58" s="139">
        <f t="shared" si="52"/>
        <v>45863</v>
      </c>
      <c r="O58" s="139">
        <f t="shared" si="52"/>
        <v>45870</v>
      </c>
      <c r="P58" s="139">
        <f t="shared" si="52"/>
        <v>45877</v>
      </c>
      <c r="Q58" s="140">
        <f t="shared" si="52"/>
        <v>45884</v>
      </c>
      <c r="R58" s="141" t="s">
        <v>9</v>
      </c>
      <c r="S58" s="142" t="s">
        <v>10</v>
      </c>
      <c r="T58" s="177" t="s">
        <v>11</v>
      </c>
    </row>
    <row r="59" spans="2:21" ht="15.75" x14ac:dyDescent="0.25">
      <c r="B59" t="str">
        <f>$D$2</f>
        <v>PC Annual Direct</v>
      </c>
      <c r="C59" t="s">
        <v>454</v>
      </c>
      <c r="D59" s="145" t="s">
        <v>430</v>
      </c>
      <c r="E59" s="146">
        <v>586.19452056699993</v>
      </c>
      <c r="F59" s="146">
        <v>658.65205481800012</v>
      </c>
      <c r="G59" s="146">
        <v>677.82465755000021</v>
      </c>
      <c r="H59" s="146">
        <v>606.61643837100041</v>
      </c>
      <c r="I59" s="146">
        <v>553.95616440100025</v>
      </c>
      <c r="J59" s="146">
        <v>615.44657535599993</v>
      </c>
      <c r="K59" s="146">
        <v>721.90958906599997</v>
      </c>
      <c r="L59" s="146">
        <v>613.69589043299993</v>
      </c>
      <c r="M59" s="146">
        <v>535.40821919500024</v>
      </c>
      <c r="N59" s="146">
        <v>524.93150686600006</v>
      </c>
      <c r="O59" s="146">
        <v>648.673972617</v>
      </c>
      <c r="P59" s="146">
        <v>463.90958905200017</v>
      </c>
      <c r="Q59" s="146">
        <v>557.54520549400024</v>
      </c>
      <c r="R59" s="147">
        <f t="shared" ref="R59" si="53">AVERAGE(N59:Q59)</f>
        <v>548.76506850725013</v>
      </c>
      <c r="S59" s="146">
        <f>AVERAGE(F59:Q59)</f>
        <v>598.21415526825012</v>
      </c>
      <c r="T59" s="148">
        <v>682.53187567735927</v>
      </c>
    </row>
    <row r="60" spans="2:21" ht="15.75" hidden="1" x14ac:dyDescent="0.25">
      <c r="B60" t="str">
        <f>"PC Annual Direct - Premium Finance_W VYRs"</f>
        <v>PC Annual Direct - Premium Finance_W VYRs</v>
      </c>
      <c r="C60" t="str">
        <f t="shared" ref="C60:C70" si="54">$C59</f>
        <v>Boom Premium Finance</v>
      </c>
      <c r="D60" s="149" t="s">
        <v>431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150"/>
      <c r="S60" s="7"/>
      <c r="T60" s="151"/>
    </row>
    <row r="61" spans="2:21" ht="15.75" hidden="1" x14ac:dyDescent="0.25">
      <c r="B61" t="str">
        <f t="shared" ref="B61:B71" si="55">$D$2</f>
        <v>PC Annual Direct</v>
      </c>
      <c r="C61" t="str">
        <f t="shared" si="54"/>
        <v>Boom Premium Finance</v>
      </c>
      <c r="D61" s="152" t="s">
        <v>0</v>
      </c>
      <c r="E61" s="216"/>
      <c r="F61" s="216"/>
      <c r="G61" s="216"/>
      <c r="H61" s="216"/>
      <c r="I61" s="216"/>
      <c r="J61" s="216"/>
      <c r="K61" s="216"/>
      <c r="L61" s="216"/>
      <c r="M61" s="216"/>
      <c r="N61" s="216"/>
      <c r="O61" s="216"/>
      <c r="P61" s="216"/>
      <c r="Q61" s="216"/>
      <c r="R61" s="217"/>
      <c r="S61" s="216"/>
      <c r="T61" s="156"/>
    </row>
    <row r="62" spans="2:21" ht="15.75" x14ac:dyDescent="0.25">
      <c r="B62" t="str">
        <f t="shared" si="55"/>
        <v>PC Annual Direct</v>
      </c>
      <c r="C62" t="str">
        <f t="shared" si="54"/>
        <v>Boom Premium Finance</v>
      </c>
      <c r="D62" s="145" t="s">
        <v>5</v>
      </c>
      <c r="E62" s="146">
        <v>668098.88642729691</v>
      </c>
      <c r="F62" s="146">
        <v>702519.26714635373</v>
      </c>
      <c r="G62" s="146">
        <v>706676.54178651655</v>
      </c>
      <c r="H62" s="146">
        <v>665246.57142480602</v>
      </c>
      <c r="I62" s="146">
        <v>589086.92928716994</v>
      </c>
      <c r="J62" s="146">
        <v>673469.43071211921</v>
      </c>
      <c r="K62" s="146">
        <v>775462.83428422315</v>
      </c>
      <c r="L62" s="146">
        <v>702709.08821344748</v>
      </c>
      <c r="M62" s="146">
        <v>586147.83035892237</v>
      </c>
      <c r="N62" s="146">
        <v>579412.67928246397</v>
      </c>
      <c r="O62" s="146">
        <v>712664.28428508085</v>
      </c>
      <c r="P62" s="146">
        <v>573069.02071365924</v>
      </c>
      <c r="Q62" s="146">
        <v>652833.8503578098</v>
      </c>
      <c r="R62" s="147">
        <f t="shared" ref="R62:R63" si="56">AVERAGE(N62:Q62)</f>
        <v>629494.95865975344</v>
      </c>
      <c r="S62" s="146">
        <f t="shared" ref="S62:S63" si="57">AVERAGE(F62:Q62)</f>
        <v>659941.52732104773</v>
      </c>
      <c r="T62" s="148">
        <v>768882.45745875489</v>
      </c>
    </row>
    <row r="63" spans="2:21" ht="15.75" x14ac:dyDescent="0.25">
      <c r="B63" t="str">
        <f>"PC Annual Direct - Premium Finance_NWP"</f>
        <v>PC Annual Direct - Premium Finance_NWP</v>
      </c>
      <c r="C63" t="str">
        <f t="shared" si="54"/>
        <v>Boom Premium Finance</v>
      </c>
      <c r="D63" s="149" t="s">
        <v>6</v>
      </c>
      <c r="E63" s="7">
        <f ca="1">INDEX('Plan Figures'!$B$46:$AP$59,MATCH('Current - Sales, NWP, GWP'!E$4,'Plan Figures'!$B$46:$B$59,0),MATCH('Current - Sales, NWP, GWP'!$B63,'Plan Figures'!$B$1:$AP$1,0))</f>
        <v>630921.07159213303</v>
      </c>
      <c r="F63" s="7">
        <f ca="1">INDEX('Plan Figures'!$B$46:$AP$59,MATCH('Current - Sales, NWP, GWP'!F$4,'Plan Figures'!$B$46:$B$59,0),MATCH('Current - Sales, NWP, GWP'!$B63,'Plan Figures'!$B$1:$AP$1,0))</f>
        <v>630293.5629542215</v>
      </c>
      <c r="G63" s="7">
        <f ca="1">INDEX('Plan Figures'!$B$46:$AP$59,MATCH('Current - Sales, NWP, GWP'!G$4,'Plan Figures'!$B$46:$B$59,0),MATCH('Current - Sales, NWP, GWP'!$B63,'Plan Figures'!$B$1:$AP$1,0))</f>
        <v>642113.67594954616</v>
      </c>
      <c r="H63" s="7">
        <f ca="1">INDEX('Plan Figures'!$B$46:$AP$59,MATCH('Current - Sales, NWP, GWP'!H$4,'Plan Figures'!$B$46:$B$59,0),MATCH('Current - Sales, NWP, GWP'!$B63,'Plan Figures'!$B$1:$AP$1,0))</f>
        <v>643926.18439357623</v>
      </c>
      <c r="I63" s="7">
        <f ca="1">INDEX('Plan Figures'!$B$46:$AP$59,MATCH('Current - Sales, NWP, GWP'!I$4,'Plan Figures'!$B$46:$B$59,0),MATCH('Current - Sales, NWP, GWP'!$B63,'Plan Figures'!$B$1:$AP$1,0))</f>
        <v>643899.38205499586</v>
      </c>
      <c r="J63" s="7">
        <f ca="1">INDEX('Plan Figures'!$B$46:$AP$59,MATCH('Current - Sales, NWP, GWP'!J$4,'Plan Figures'!$B$46:$B$59,0),MATCH('Current - Sales, NWP, GWP'!$B63,'Plan Figures'!$B$1:$AP$1,0))</f>
        <v>636490.9407755991</v>
      </c>
      <c r="K63" s="7">
        <f ca="1">INDEX('Plan Figures'!$B$46:$AP$59,MATCH('Current - Sales, NWP, GWP'!K$4,'Plan Figures'!$B$46:$B$59,0),MATCH('Current - Sales, NWP, GWP'!$B63,'Plan Figures'!$B$1:$AP$1,0))</f>
        <v>656639.2216378462</v>
      </c>
      <c r="L63" s="7">
        <f ca="1">INDEX('Plan Figures'!$B$46:$AP$59,MATCH('Current - Sales, NWP, GWP'!L$4,'Plan Figures'!$B$46:$B$59,0),MATCH('Current - Sales, NWP, GWP'!$B63,'Plan Figures'!$B$1:$AP$1,0))</f>
        <v>664273.90850426676</v>
      </c>
      <c r="M63" s="7">
        <f ca="1">INDEX('Plan Figures'!$B$46:$AP$59,MATCH('Current - Sales, NWP, GWP'!M$4,'Plan Figures'!$B$46:$B$59,0),MATCH('Current - Sales, NWP, GWP'!$B63,'Plan Figures'!$B$1:$AP$1,0))</f>
        <v>664206.1323683107</v>
      </c>
      <c r="N63" s="7">
        <f ca="1">INDEX('Plan Figures'!$B$46:$AP$59,MATCH('Current - Sales, NWP, GWP'!N$4,'Plan Figures'!$B$46:$B$59,0),MATCH('Current - Sales, NWP, GWP'!$B63,'Plan Figures'!$B$1:$AP$1,0))</f>
        <v>664139.71175507386</v>
      </c>
      <c r="O63" s="7">
        <f ca="1">INDEX('Plan Figures'!$B$46:$AP$59,MATCH('Current - Sales, NWP, GWP'!O$4,'Plan Figures'!$B$46:$B$59,0),MATCH('Current - Sales, NWP, GWP'!$B63,'Plan Figures'!$B$1:$AP$1,0))</f>
        <v>667146.72073575202</v>
      </c>
      <c r="P63" s="7">
        <f ca="1">INDEX('Plan Figures'!$B$46:$AP$59,MATCH('Current - Sales, NWP, GWP'!P$4,'Plan Figures'!$B$46:$B$59,0),MATCH('Current - Sales, NWP, GWP'!$B63,'Plan Figures'!$B$1:$AP$1,0))</f>
        <v>685513.51098895213</v>
      </c>
      <c r="Q63" s="7">
        <f ca="1">INDEX('Plan Figures'!$B$46:$AP$59,MATCH('Current - Sales, NWP, GWP'!Q$4,'Plan Figures'!$B$46:$B$59,0),MATCH('Current - Sales, NWP, GWP'!$B63,'Plan Figures'!$B$1:$AP$1,0))</f>
        <v>685513.51098895213</v>
      </c>
      <c r="R63" s="150">
        <f t="shared" ca="1" si="56"/>
        <v>675578.36361718248</v>
      </c>
      <c r="S63" s="7">
        <f t="shared" ca="1" si="57"/>
        <v>657013.03859225765</v>
      </c>
      <c r="T63" s="151"/>
    </row>
    <row r="64" spans="2:21" ht="15.75" x14ac:dyDescent="0.25">
      <c r="B64" t="str">
        <f t="shared" si="55"/>
        <v>PC Annual Direct</v>
      </c>
      <c r="C64" t="str">
        <f t="shared" si="54"/>
        <v>Boom Premium Finance</v>
      </c>
      <c r="D64" s="152" t="s">
        <v>0</v>
      </c>
      <c r="E64" s="260">
        <f ca="1">IFERROR((E62/E63)-1,0)</f>
        <v>5.8926253233776871E-2</v>
      </c>
      <c r="F64" s="260">
        <f t="shared" ref="F64" ca="1" si="58">IFERROR((F62/F63)-1,0)</f>
        <v>0.11459057879887946</v>
      </c>
      <c r="G64" s="260">
        <f t="shared" ref="G64" ca="1" si="59">IFERROR((G62/G63)-1,0)</f>
        <v>0.10054740812286234</v>
      </c>
      <c r="H64" s="260">
        <f t="shared" ref="H64" ca="1" si="60">IFERROR((H62/H63)-1,0)</f>
        <v>3.3109986125674506E-2</v>
      </c>
      <c r="I64" s="260">
        <f t="shared" ref="I64" ca="1" si="61">IFERROR((I62/I63)-1,0)</f>
        <v>-8.5125804272233929E-2</v>
      </c>
      <c r="J64" s="260">
        <f t="shared" ref="J64" ca="1" si="62">IFERROR((J62/J63)-1,0)</f>
        <v>5.8097433235200224E-2</v>
      </c>
      <c r="K64" s="260">
        <f t="shared" ref="K64" ca="1" si="63">IFERROR((K62/K63)-1,0)</f>
        <v>0.1809572269380999</v>
      </c>
      <c r="L64" s="260">
        <f t="shared" ref="L64" ca="1" si="64">IFERROR((L62/L63)-1,0)</f>
        <v>5.7860438618949406E-2</v>
      </c>
      <c r="M64" s="260">
        <f t="shared" ref="M64" ca="1" si="65">IFERROR((M62/M63)-1,0)</f>
        <v>-0.11752120043074821</v>
      </c>
      <c r="N64" s="260">
        <f t="shared" ref="N64" ca="1" si="66">IFERROR((N62/N63)-1,0)</f>
        <v>-0.12757410974372829</v>
      </c>
      <c r="O64" s="260">
        <f t="shared" ref="O64" ca="1" si="67">IFERROR((O62/O63)-1,0)</f>
        <v>6.8227216194858276E-2</v>
      </c>
      <c r="P64" s="260">
        <f t="shared" ref="P64" ca="1" si="68">IFERROR((P62/P63)-1,0)</f>
        <v>-0.16402957559957565</v>
      </c>
      <c r="Q64" s="260">
        <f t="shared" ref="Q64" ca="1" si="69">IFERROR((Q62/Q63)-1,0)</f>
        <v>-4.7671796554377477E-2</v>
      </c>
      <c r="R64" s="217">
        <f t="shared" ref="R64" ca="1" si="70">IFERROR((R62/R63)-1,0)</f>
        <v>-6.8213263537170166E-2</v>
      </c>
      <c r="S64" s="216">
        <f t="shared" ref="S64" ca="1" si="71">IFERROR((S62/S63)-1,0)</f>
        <v>4.4572764264538822E-3</v>
      </c>
      <c r="T64" s="261"/>
    </row>
    <row r="65" spans="2:21" ht="15.75" x14ac:dyDescent="0.25">
      <c r="B65" t="str">
        <f t="shared" si="55"/>
        <v>PC Annual Direct</v>
      </c>
      <c r="C65" t="str">
        <f t="shared" si="54"/>
        <v>Boom Premium Finance</v>
      </c>
      <c r="D65" s="145" t="s">
        <v>12</v>
      </c>
      <c r="E65" s="146">
        <f>IFERROR(E62/E59,0)</f>
        <v>1139.7221621605649</v>
      </c>
      <c r="F65" s="146">
        <f t="shared" ref="F65:S65" si="72">IFERROR(F62/F59,0)</f>
        <v>1066.6014962034469</v>
      </c>
      <c r="G65" s="146">
        <f t="shared" si="72"/>
        <v>1042.5654096751239</v>
      </c>
      <c r="H65" s="146">
        <f t="shared" si="72"/>
        <v>1096.6510785814678</v>
      </c>
      <c r="I65" s="146">
        <f t="shared" si="72"/>
        <v>1063.4179509928499</v>
      </c>
      <c r="J65" s="146">
        <f t="shared" si="72"/>
        <v>1094.2776476131278</v>
      </c>
      <c r="K65" s="146">
        <f t="shared" si="72"/>
        <v>1074.1827592115931</v>
      </c>
      <c r="L65" s="146">
        <f t="shared" si="72"/>
        <v>1145.0444742552265</v>
      </c>
      <c r="M65" s="146">
        <f t="shared" si="72"/>
        <v>1094.7680841362696</v>
      </c>
      <c r="N65" s="146">
        <f t="shared" si="72"/>
        <v>1103.787202147063</v>
      </c>
      <c r="O65" s="146">
        <f t="shared" si="72"/>
        <v>1098.6478791648128</v>
      </c>
      <c r="P65" s="146">
        <f t="shared" si="72"/>
        <v>1235.3032449377183</v>
      </c>
      <c r="Q65" s="146">
        <f t="shared" si="72"/>
        <v>1170.9074778598108</v>
      </c>
      <c r="R65" s="147">
        <f t="shared" si="72"/>
        <v>1147.1119332943415</v>
      </c>
      <c r="S65" s="146">
        <f t="shared" si="72"/>
        <v>1103.1860772754833</v>
      </c>
      <c r="T65" s="148">
        <f>IFERROR(T62/T59,0)</f>
        <v>1126.515090149745</v>
      </c>
    </row>
    <row r="66" spans="2:21" ht="15.75" hidden="1" x14ac:dyDescent="0.25">
      <c r="B66" t="str">
        <f t="shared" si="55"/>
        <v>PC Annual Direct</v>
      </c>
      <c r="C66" t="str">
        <f t="shared" si="54"/>
        <v>Boom Premium Finance</v>
      </c>
      <c r="D66" s="149" t="s">
        <v>13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150"/>
      <c r="S66" s="7"/>
      <c r="T66" s="151"/>
      <c r="U66" s="1"/>
    </row>
    <row r="67" spans="2:21" ht="15.75" hidden="1" x14ac:dyDescent="0.25">
      <c r="B67" t="str">
        <f t="shared" si="55"/>
        <v>PC Annual Direct</v>
      </c>
      <c r="C67" t="str">
        <f t="shared" si="54"/>
        <v>Boom Premium Finance</v>
      </c>
      <c r="D67" s="152" t="s">
        <v>0</v>
      </c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7"/>
      <c r="S67" s="216"/>
      <c r="T67" s="156"/>
    </row>
    <row r="68" spans="2:21" x14ac:dyDescent="0.25">
      <c r="B68" t="str">
        <f t="shared" si="55"/>
        <v>PC Annual Direct</v>
      </c>
      <c r="C68" t="str">
        <f t="shared" si="54"/>
        <v>Boom Premium Finance</v>
      </c>
      <c r="D68" s="190" t="s">
        <v>17</v>
      </c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69"/>
      <c r="R68" s="144"/>
      <c r="S68" s="144"/>
      <c r="T68" s="180"/>
    </row>
    <row r="69" spans="2:21" ht="15.75" x14ac:dyDescent="0.25">
      <c r="B69" t="str">
        <f t="shared" si="55"/>
        <v>PC Annual Direct</v>
      </c>
      <c r="C69" t="str">
        <f t="shared" si="54"/>
        <v>Boom Premium Finance</v>
      </c>
      <c r="D69" s="238" t="s">
        <v>7</v>
      </c>
      <c r="E69" s="239">
        <v>688975.44642708381</v>
      </c>
      <c r="F69" s="240">
        <v>721980.10714718362</v>
      </c>
      <c r="G69" s="240">
        <v>727480.90178674622</v>
      </c>
      <c r="H69" s="240">
        <v>684488.5714246158</v>
      </c>
      <c r="I69" s="240">
        <v>606121.08928712993</v>
      </c>
      <c r="J69" s="240">
        <v>693767.91071209882</v>
      </c>
      <c r="K69" s="240">
        <v>798273.71428428357</v>
      </c>
      <c r="L69" s="240">
        <v>723498.3482137773</v>
      </c>
      <c r="M69" s="240">
        <v>605726.08035898232</v>
      </c>
      <c r="N69" s="240">
        <v>597488.8392826739</v>
      </c>
      <c r="O69" s="240">
        <v>734173.46428482118</v>
      </c>
      <c r="P69" s="240">
        <v>590703.16071359895</v>
      </c>
      <c r="Q69" s="241">
        <v>673211.08035751013</v>
      </c>
      <c r="R69" s="239">
        <f t="shared" ref="R69" si="73">AVERAGE(N69:Q69)</f>
        <v>648894.1361596511</v>
      </c>
      <c r="S69" s="240">
        <f>AVERAGE(F69:Q69)</f>
        <v>679742.77232111839</v>
      </c>
      <c r="T69" s="241">
        <v>768882.45745875489</v>
      </c>
    </row>
    <row r="70" spans="2:21" ht="15.75" x14ac:dyDescent="0.25">
      <c r="B70" t="str">
        <f t="shared" si="55"/>
        <v>PC Annual Direct</v>
      </c>
      <c r="C70" t="str">
        <f t="shared" si="54"/>
        <v>Boom Premium Finance</v>
      </c>
      <c r="D70" s="174" t="s">
        <v>14</v>
      </c>
      <c r="E70" s="250">
        <v>3.0300876624921022E-2</v>
      </c>
      <c r="F70" s="250">
        <v>2.6954814693893516E-2</v>
      </c>
      <c r="G70" s="250">
        <v>2.859780916465705E-2</v>
      </c>
      <c r="H70" s="250">
        <v>2.8111499304892529E-2</v>
      </c>
      <c r="I70" s="250">
        <v>2.8103559339923641E-2</v>
      </c>
      <c r="J70" s="250">
        <v>2.925831490122564E-2</v>
      </c>
      <c r="K70" s="250">
        <v>2.857526133190021E-2</v>
      </c>
      <c r="L70" s="250">
        <v>2.8734357240283899E-2</v>
      </c>
      <c r="M70" s="250">
        <v>3.2321953164798529E-2</v>
      </c>
      <c r="N70" s="250">
        <v>3.0253552554909073E-2</v>
      </c>
      <c r="O70" s="250">
        <v>2.9297136230185976E-2</v>
      </c>
      <c r="P70" s="250">
        <v>2.9852794385994245E-2</v>
      </c>
      <c r="Q70" s="167">
        <v>3.0268708573362516E-2</v>
      </c>
      <c r="R70" s="178">
        <f>AVERAGE(N70:Q70)</f>
        <v>2.9918047936112951E-2</v>
      </c>
      <c r="S70" s="251">
        <f>AVERAGE(F70:Q70)</f>
        <v>2.9194146740502233E-2</v>
      </c>
      <c r="T70" s="181">
        <v>4.933258859988926E-2</v>
      </c>
    </row>
    <row r="71" spans="2:21" ht="16.5" thickBot="1" x14ac:dyDescent="0.3">
      <c r="B71" t="str">
        <f t="shared" si="55"/>
        <v>PC Annual Direct</v>
      </c>
      <c r="C71" t="str">
        <f>C69</f>
        <v>Boom Premium Finance</v>
      </c>
      <c r="D71" s="175" t="s">
        <v>21</v>
      </c>
      <c r="E71" s="197">
        <f t="shared" ref="E71:T71" si="74">E62/E$8</f>
        <v>0.81563879786555671</v>
      </c>
      <c r="F71" s="197">
        <f t="shared" si="74"/>
        <v>0.81471468698097815</v>
      </c>
      <c r="G71" s="197">
        <f t="shared" si="74"/>
        <v>0.81175402935920604</v>
      </c>
      <c r="H71" s="197">
        <f t="shared" si="74"/>
        <v>0.82117672581574885</v>
      </c>
      <c r="I71" s="197">
        <f t="shared" si="74"/>
        <v>0.80341345212497606</v>
      </c>
      <c r="J71" s="197">
        <f t="shared" si="74"/>
        <v>0.81320876387012697</v>
      </c>
      <c r="K71" s="197">
        <f t="shared" si="74"/>
        <v>0.81644543645505185</v>
      </c>
      <c r="L71" s="197">
        <f t="shared" si="74"/>
        <v>0.81216743089953392</v>
      </c>
      <c r="M71" s="197">
        <f t="shared" si="74"/>
        <v>0.81235872167974688</v>
      </c>
      <c r="N71" s="197">
        <f t="shared" si="74"/>
        <v>0.78990295043748726</v>
      </c>
      <c r="O71" s="197">
        <f t="shared" si="74"/>
        <v>0.85508183164747198</v>
      </c>
      <c r="P71" s="197">
        <f t="shared" si="74"/>
        <v>0.82165390221028212</v>
      </c>
      <c r="Q71" s="197">
        <f t="shared" si="74"/>
        <v>0.82336788316704979</v>
      </c>
      <c r="R71" s="198">
        <f t="shared" si="74"/>
        <v>0.82359327652137559</v>
      </c>
      <c r="S71" s="197">
        <f t="shared" si="74"/>
        <v>0.81657158411277109</v>
      </c>
      <c r="T71" s="199">
        <f t="shared" si="74"/>
        <v>0.68626704808196271</v>
      </c>
    </row>
    <row r="73" spans="2:21" ht="15.75" thickBot="1" x14ac:dyDescent="0.3"/>
    <row r="74" spans="2:21" ht="18.75" x14ac:dyDescent="0.25">
      <c r="D74" s="205" t="s">
        <v>303</v>
      </c>
      <c r="E74" s="186" t="s">
        <v>429</v>
      </c>
      <c r="F74" s="186"/>
      <c r="G74" s="186"/>
      <c r="H74" s="186"/>
      <c r="I74" s="186"/>
      <c r="J74" s="186"/>
      <c r="K74" s="186"/>
      <c r="L74" s="186"/>
      <c r="M74" s="186"/>
      <c r="N74" s="186"/>
      <c r="O74" s="186"/>
      <c r="P74" s="186"/>
      <c r="Q74" s="187"/>
      <c r="R74" s="186"/>
      <c r="S74" s="186"/>
      <c r="T74" s="187"/>
    </row>
    <row r="75" spans="2:21" x14ac:dyDescent="0.25">
      <c r="D75" s="188"/>
      <c r="E75" s="266" t="s">
        <v>337</v>
      </c>
      <c r="F75" s="266"/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7"/>
      <c r="R75" s="268" t="s">
        <v>8</v>
      </c>
      <c r="S75" s="269"/>
      <c r="T75" s="270"/>
    </row>
    <row r="76" spans="2:21" x14ac:dyDescent="0.25">
      <c r="D76" s="189" t="s">
        <v>16</v>
      </c>
      <c r="E76" s="139">
        <f>E$4</f>
        <v>45800</v>
      </c>
      <c r="F76" s="139">
        <f t="shared" ref="F76:Q76" si="75">F$4</f>
        <v>45807</v>
      </c>
      <c r="G76" s="139">
        <f t="shared" si="75"/>
        <v>45814</v>
      </c>
      <c r="H76" s="139">
        <f t="shared" si="75"/>
        <v>45821</v>
      </c>
      <c r="I76" s="139">
        <f t="shared" si="75"/>
        <v>45828</v>
      </c>
      <c r="J76" s="139">
        <f t="shared" si="75"/>
        <v>45835</v>
      </c>
      <c r="K76" s="139">
        <f t="shared" si="75"/>
        <v>45842</v>
      </c>
      <c r="L76" s="139">
        <f t="shared" si="75"/>
        <v>45849</v>
      </c>
      <c r="M76" s="139">
        <f t="shared" si="75"/>
        <v>45856</v>
      </c>
      <c r="N76" s="139">
        <f t="shared" si="75"/>
        <v>45863</v>
      </c>
      <c r="O76" s="139">
        <f t="shared" si="75"/>
        <v>45870</v>
      </c>
      <c r="P76" s="139">
        <f t="shared" si="75"/>
        <v>45877</v>
      </c>
      <c r="Q76" s="140">
        <f t="shared" si="75"/>
        <v>45884</v>
      </c>
      <c r="R76" s="141" t="s">
        <v>9</v>
      </c>
      <c r="S76" s="142" t="s">
        <v>10</v>
      </c>
      <c r="T76" s="177" t="s">
        <v>11</v>
      </c>
    </row>
    <row r="77" spans="2:21" ht="15.75" x14ac:dyDescent="0.25">
      <c r="B77" t="str">
        <f>$D$2</f>
        <v>PC Annual Direct</v>
      </c>
      <c r="C77" t="s">
        <v>72</v>
      </c>
      <c r="D77" s="145" t="s">
        <v>430</v>
      </c>
      <c r="E77" s="146">
        <v>0</v>
      </c>
      <c r="F77" s="146">
        <v>0</v>
      </c>
      <c r="G77" s="146">
        <v>0</v>
      </c>
      <c r="H77" s="146">
        <v>0</v>
      </c>
      <c r="I77" s="146">
        <v>0</v>
      </c>
      <c r="J77" s="146">
        <v>0</v>
      </c>
      <c r="K77" s="146">
        <v>0</v>
      </c>
      <c r="L77" s="146">
        <v>0</v>
      </c>
      <c r="M77" s="146">
        <v>0</v>
      </c>
      <c r="N77" s="146">
        <v>0</v>
      </c>
      <c r="O77" s="146">
        <v>0</v>
      </c>
      <c r="P77" s="146">
        <v>0</v>
      </c>
      <c r="Q77" s="146">
        <v>0</v>
      </c>
      <c r="R77" s="147">
        <f t="shared" ref="R77:R81" si="76">AVERAGE(N77:Q77)</f>
        <v>0</v>
      </c>
      <c r="S77" s="146">
        <f t="shared" ref="S77:S81" si="77">AVERAGE(F77:Q77)</f>
        <v>0</v>
      </c>
      <c r="T77" s="148">
        <v>35.145732346038542</v>
      </c>
    </row>
    <row r="78" spans="2:21" ht="15.75" hidden="1" x14ac:dyDescent="0.25">
      <c r="B78" t="str">
        <f>$D$74&amp;"_W VYRs"</f>
        <v>PC Annual Direct - Subscription_W VYRs</v>
      </c>
      <c r="C78" t="str">
        <f t="shared" ref="C78:C88" si="78">$C77</f>
        <v>Boom Subscription</v>
      </c>
      <c r="D78" s="149" t="s">
        <v>431</v>
      </c>
      <c r="E78" s="7">
        <f ca="1">INDEX('Plan Figures'!$B$46:$AP$59,MATCH('Current - Sales, NWP, GWP'!E$4,'Plan Figures'!$B$46:$B$59,0),MATCH('Current - Sales, NWP, GWP'!$B78,'Plan Figures'!$B$1:$AP$1,0))</f>
        <v>0</v>
      </c>
      <c r="F78" s="7">
        <f ca="1">INDEX('Plan Figures'!$B$46:$AP$59,MATCH('Current - Sales, NWP, GWP'!F$4,'Plan Figures'!$B$46:$B$59,0),MATCH('Current - Sales, NWP, GWP'!$B78,'Plan Figures'!$B$1:$AP$1,0))</f>
        <v>0</v>
      </c>
      <c r="G78" s="7">
        <f ca="1">INDEX('Plan Figures'!$B$46:$AP$59,MATCH('Current - Sales, NWP, GWP'!G$4,'Plan Figures'!$B$46:$B$59,0),MATCH('Current - Sales, NWP, GWP'!$B78,'Plan Figures'!$B$1:$AP$1,0))</f>
        <v>0</v>
      </c>
      <c r="H78" s="7">
        <f ca="1">INDEX('Plan Figures'!$B$46:$AP$59,MATCH('Current - Sales, NWP, GWP'!H$4,'Plan Figures'!$B$46:$B$59,0),MATCH('Current - Sales, NWP, GWP'!$B78,'Plan Figures'!$B$1:$AP$1,0))</f>
        <v>0</v>
      </c>
      <c r="I78" s="7">
        <f ca="1">INDEX('Plan Figures'!$B$46:$AP$59,MATCH('Current - Sales, NWP, GWP'!I$4,'Plan Figures'!$B$46:$B$59,0),MATCH('Current - Sales, NWP, GWP'!$B78,'Plan Figures'!$B$1:$AP$1,0))</f>
        <v>0</v>
      </c>
      <c r="J78" s="7">
        <f ca="1">INDEX('Plan Figures'!$B$46:$AP$59,MATCH('Current - Sales, NWP, GWP'!J$4,'Plan Figures'!$B$46:$B$59,0),MATCH('Current - Sales, NWP, GWP'!$B78,'Plan Figures'!$B$1:$AP$1,0))</f>
        <v>0</v>
      </c>
      <c r="K78" s="7">
        <f ca="1">INDEX('Plan Figures'!$B$46:$AP$59,MATCH('Current - Sales, NWP, GWP'!K$4,'Plan Figures'!$B$46:$B$59,0),MATCH('Current - Sales, NWP, GWP'!$B78,'Plan Figures'!$B$1:$AP$1,0))</f>
        <v>0</v>
      </c>
      <c r="L78" s="7">
        <f ca="1">INDEX('Plan Figures'!$B$46:$AP$59,MATCH('Current - Sales, NWP, GWP'!L$4,'Plan Figures'!$B$46:$B$59,0),MATCH('Current - Sales, NWP, GWP'!$B78,'Plan Figures'!$B$1:$AP$1,0))</f>
        <v>0</v>
      </c>
      <c r="M78" s="7">
        <f ca="1">INDEX('Plan Figures'!$B$46:$AP$59,MATCH('Current - Sales, NWP, GWP'!M$4,'Plan Figures'!$B$46:$B$59,0),MATCH('Current - Sales, NWP, GWP'!$B78,'Plan Figures'!$B$1:$AP$1,0))</f>
        <v>0</v>
      </c>
      <c r="N78" s="7">
        <f ca="1">INDEX('Plan Figures'!$B$46:$AP$59,MATCH('Current - Sales, NWP, GWP'!N$4,'Plan Figures'!$B$46:$B$59,0),MATCH('Current - Sales, NWP, GWP'!$B78,'Plan Figures'!$B$1:$AP$1,0))</f>
        <v>0</v>
      </c>
      <c r="O78" s="7">
        <f ca="1">INDEX('Plan Figures'!$B$46:$AP$59,MATCH('Current - Sales, NWP, GWP'!O$4,'Plan Figures'!$B$46:$B$59,0),MATCH('Current - Sales, NWP, GWP'!$B78,'Plan Figures'!$B$1:$AP$1,0))</f>
        <v>0</v>
      </c>
      <c r="P78" s="7">
        <f ca="1">INDEX('Plan Figures'!$B$46:$AP$59,MATCH('Current - Sales, NWP, GWP'!P$4,'Plan Figures'!$B$46:$B$59,0),MATCH('Current - Sales, NWP, GWP'!$B78,'Plan Figures'!$B$1:$AP$1,0))</f>
        <v>0</v>
      </c>
      <c r="Q78" s="7">
        <f ca="1">INDEX('Plan Figures'!$B$46:$AP$59,MATCH('Current - Sales, NWP, GWP'!Q$4,'Plan Figures'!$B$46:$B$59,0),MATCH('Current - Sales, NWP, GWP'!$B78,'Plan Figures'!$B$1:$AP$1,0))</f>
        <v>0</v>
      </c>
      <c r="R78" s="150">
        <f t="shared" ca="1" si="76"/>
        <v>0</v>
      </c>
      <c r="S78" s="7">
        <f t="shared" ca="1" si="77"/>
        <v>0</v>
      </c>
      <c r="T78" s="151"/>
      <c r="U78" s="1" t="s">
        <v>419</v>
      </c>
    </row>
    <row r="79" spans="2:21" ht="15.75" hidden="1" x14ac:dyDescent="0.25">
      <c r="B79" t="str">
        <f t="shared" ref="B79:B89" si="79">$D$2</f>
        <v>PC Annual Direct</v>
      </c>
      <c r="C79" t="str">
        <f t="shared" si="78"/>
        <v>Boom Subscription</v>
      </c>
      <c r="D79" s="152" t="s">
        <v>0</v>
      </c>
      <c r="E79" s="216" t="e">
        <f ca="1">(E77/E78)-1</f>
        <v>#DIV/0!</v>
      </c>
      <c r="F79" s="216" t="e">
        <f t="shared" ref="F79:S79" ca="1" si="80">(F77/F78)-1</f>
        <v>#DIV/0!</v>
      </c>
      <c r="G79" s="216" t="e">
        <f t="shared" ca="1" si="80"/>
        <v>#DIV/0!</v>
      </c>
      <c r="H79" s="216" t="e">
        <f t="shared" ca="1" si="80"/>
        <v>#DIV/0!</v>
      </c>
      <c r="I79" s="216" t="e">
        <f t="shared" ca="1" si="80"/>
        <v>#DIV/0!</v>
      </c>
      <c r="J79" s="216" t="e">
        <f t="shared" ca="1" si="80"/>
        <v>#DIV/0!</v>
      </c>
      <c r="K79" s="216" t="e">
        <f t="shared" ca="1" si="80"/>
        <v>#DIV/0!</v>
      </c>
      <c r="L79" s="216" t="e">
        <f t="shared" ca="1" si="80"/>
        <v>#DIV/0!</v>
      </c>
      <c r="M79" s="216" t="e">
        <f t="shared" ca="1" si="80"/>
        <v>#DIV/0!</v>
      </c>
      <c r="N79" s="216" t="e">
        <f t="shared" ca="1" si="80"/>
        <v>#DIV/0!</v>
      </c>
      <c r="O79" s="216" t="e">
        <f t="shared" ca="1" si="80"/>
        <v>#DIV/0!</v>
      </c>
      <c r="P79" s="216" t="e">
        <f t="shared" ca="1" si="80"/>
        <v>#DIV/0!</v>
      </c>
      <c r="Q79" s="216" t="e">
        <f t="shared" ca="1" si="80"/>
        <v>#DIV/0!</v>
      </c>
      <c r="R79" s="217" t="e">
        <f t="shared" ca="1" si="80"/>
        <v>#DIV/0!</v>
      </c>
      <c r="S79" s="216" t="e">
        <f t="shared" ca="1" si="80"/>
        <v>#DIV/0!</v>
      </c>
      <c r="T79" s="156">
        <f>T77-T78</f>
        <v>35.145732346038542</v>
      </c>
    </row>
    <row r="80" spans="2:21" ht="15.75" x14ac:dyDescent="0.25">
      <c r="B80" t="str">
        <f t="shared" si="79"/>
        <v>PC Annual Direct</v>
      </c>
      <c r="C80" t="str">
        <f t="shared" si="78"/>
        <v>Boom Subscription</v>
      </c>
      <c r="D80" s="145" t="s">
        <v>5</v>
      </c>
      <c r="E80" s="146">
        <v>0</v>
      </c>
      <c r="F80" s="146">
        <v>0</v>
      </c>
      <c r="G80" s="146">
        <v>0</v>
      </c>
      <c r="H80" s="146">
        <v>0</v>
      </c>
      <c r="I80" s="146">
        <v>0</v>
      </c>
      <c r="J80" s="146">
        <v>0</v>
      </c>
      <c r="K80" s="146">
        <v>0</v>
      </c>
      <c r="L80" s="146">
        <v>0</v>
      </c>
      <c r="M80" s="146">
        <v>0</v>
      </c>
      <c r="N80" s="146">
        <v>0</v>
      </c>
      <c r="O80" s="146">
        <v>0</v>
      </c>
      <c r="P80" s="146">
        <v>0</v>
      </c>
      <c r="Q80" s="146">
        <v>0</v>
      </c>
      <c r="R80" s="147">
        <f t="shared" si="76"/>
        <v>0</v>
      </c>
      <c r="S80" s="146">
        <f t="shared" si="77"/>
        <v>0</v>
      </c>
      <c r="T80" s="148">
        <v>14.100274725192309</v>
      </c>
    </row>
    <row r="81" spans="2:20" ht="15.75" x14ac:dyDescent="0.25">
      <c r="B81" t="str">
        <f>$D$74&amp;"_NWP"</f>
        <v>PC Annual Direct - Subscription_NWP</v>
      </c>
      <c r="C81" t="str">
        <f t="shared" si="78"/>
        <v>Boom Subscription</v>
      </c>
      <c r="D81" s="149" t="s">
        <v>6</v>
      </c>
      <c r="E81" s="7">
        <f ca="1">INDEX('Plan Figures'!$B$46:$AP$59,MATCH('Current - Sales, NWP, GWP'!E$4,'Plan Figures'!$B$46:$B$59,0),MATCH('Current - Sales, NWP, GWP'!$B81,'Plan Figures'!$B$1:$AP$1,0))</f>
        <v>0</v>
      </c>
      <c r="F81" s="7">
        <f ca="1">INDEX('Plan Figures'!$B$46:$AP$59,MATCH('Current - Sales, NWP, GWP'!F$4,'Plan Figures'!$B$46:$B$59,0),MATCH('Current - Sales, NWP, GWP'!$B81,'Plan Figures'!$B$1:$AP$1,0))</f>
        <v>0</v>
      </c>
      <c r="G81" s="7">
        <f ca="1">INDEX('Plan Figures'!$B$46:$AP$59,MATCH('Current - Sales, NWP, GWP'!G$4,'Plan Figures'!$B$46:$B$59,0),MATCH('Current - Sales, NWP, GWP'!$B81,'Plan Figures'!$B$1:$AP$1,0))</f>
        <v>0</v>
      </c>
      <c r="H81" s="7">
        <f ca="1">INDEX('Plan Figures'!$B$46:$AP$59,MATCH('Current - Sales, NWP, GWP'!H$4,'Plan Figures'!$B$46:$B$59,0),MATCH('Current - Sales, NWP, GWP'!$B81,'Plan Figures'!$B$1:$AP$1,0))</f>
        <v>0</v>
      </c>
      <c r="I81" s="7">
        <f ca="1">INDEX('Plan Figures'!$B$46:$AP$59,MATCH('Current - Sales, NWP, GWP'!I$4,'Plan Figures'!$B$46:$B$59,0),MATCH('Current - Sales, NWP, GWP'!$B81,'Plan Figures'!$B$1:$AP$1,0))</f>
        <v>0</v>
      </c>
      <c r="J81" s="7">
        <f ca="1">INDEX('Plan Figures'!$B$46:$AP$59,MATCH('Current - Sales, NWP, GWP'!J$4,'Plan Figures'!$B$46:$B$59,0),MATCH('Current - Sales, NWP, GWP'!$B81,'Plan Figures'!$B$1:$AP$1,0))</f>
        <v>0</v>
      </c>
      <c r="K81" s="7">
        <f ca="1">INDEX('Plan Figures'!$B$46:$AP$59,MATCH('Current - Sales, NWP, GWP'!K$4,'Plan Figures'!$B$46:$B$59,0),MATCH('Current - Sales, NWP, GWP'!$B81,'Plan Figures'!$B$1:$AP$1,0))</f>
        <v>0</v>
      </c>
      <c r="L81" s="7">
        <f ca="1">INDEX('Plan Figures'!$B$46:$AP$59,MATCH('Current - Sales, NWP, GWP'!L$4,'Plan Figures'!$B$46:$B$59,0),MATCH('Current - Sales, NWP, GWP'!$B81,'Plan Figures'!$B$1:$AP$1,0))</f>
        <v>0</v>
      </c>
      <c r="M81" s="7">
        <f ca="1">INDEX('Plan Figures'!$B$46:$AP$59,MATCH('Current - Sales, NWP, GWP'!M$4,'Plan Figures'!$B$46:$B$59,0),MATCH('Current - Sales, NWP, GWP'!$B81,'Plan Figures'!$B$1:$AP$1,0))</f>
        <v>0</v>
      </c>
      <c r="N81" s="7">
        <f ca="1">INDEX('Plan Figures'!$B$46:$AP$59,MATCH('Current - Sales, NWP, GWP'!N$4,'Plan Figures'!$B$46:$B$59,0),MATCH('Current - Sales, NWP, GWP'!$B81,'Plan Figures'!$B$1:$AP$1,0))</f>
        <v>0</v>
      </c>
      <c r="O81" s="7">
        <f ca="1">INDEX('Plan Figures'!$B$46:$AP$59,MATCH('Current - Sales, NWP, GWP'!O$4,'Plan Figures'!$B$46:$B$59,0),MATCH('Current - Sales, NWP, GWP'!$B81,'Plan Figures'!$B$1:$AP$1,0))</f>
        <v>0</v>
      </c>
      <c r="P81" s="7">
        <f ca="1">INDEX('Plan Figures'!$B$46:$AP$59,MATCH('Current - Sales, NWP, GWP'!P$4,'Plan Figures'!$B$46:$B$59,0),MATCH('Current - Sales, NWP, GWP'!$B81,'Plan Figures'!$B$1:$AP$1,0))</f>
        <v>0</v>
      </c>
      <c r="Q81" s="7">
        <f ca="1">INDEX('Plan Figures'!$B$46:$AP$59,MATCH('Current - Sales, NWP, GWP'!Q$4,'Plan Figures'!$B$46:$B$59,0),MATCH('Current - Sales, NWP, GWP'!$B81,'Plan Figures'!$B$1:$AP$1,0))</f>
        <v>0</v>
      </c>
      <c r="R81" s="150">
        <f t="shared" ca="1" si="76"/>
        <v>0</v>
      </c>
      <c r="S81" s="7">
        <f t="shared" ca="1" si="77"/>
        <v>0</v>
      </c>
      <c r="T81" s="151"/>
    </row>
    <row r="82" spans="2:20" ht="15.75" x14ac:dyDescent="0.25">
      <c r="B82" t="str">
        <f t="shared" si="79"/>
        <v>PC Annual Direct</v>
      </c>
      <c r="C82" t="str">
        <f t="shared" si="78"/>
        <v>Boom Subscription</v>
      </c>
      <c r="D82" s="152" t="s">
        <v>0</v>
      </c>
      <c r="E82" s="216">
        <f ca="1">IFERROR((E80/E81)-1,0)</f>
        <v>0</v>
      </c>
      <c r="F82" s="216">
        <f t="shared" ref="F82" ca="1" si="81">IFERROR((F80/F81)-1,0)</f>
        <v>0</v>
      </c>
      <c r="G82" s="216">
        <f t="shared" ref="G82" ca="1" si="82">IFERROR((G80/G81)-1,0)</f>
        <v>0</v>
      </c>
      <c r="H82" s="216">
        <f t="shared" ref="H82" ca="1" si="83">IFERROR((H80/H81)-1,0)</f>
        <v>0</v>
      </c>
      <c r="I82" s="216">
        <f t="shared" ref="I82" ca="1" si="84">IFERROR((I80/I81)-1,0)</f>
        <v>0</v>
      </c>
      <c r="J82" s="216">
        <f t="shared" ref="J82" ca="1" si="85">IFERROR((J80/J81)-1,0)</f>
        <v>0</v>
      </c>
      <c r="K82" s="216">
        <f t="shared" ref="K82" ca="1" si="86">IFERROR((K80/K81)-1,0)</f>
        <v>0</v>
      </c>
      <c r="L82" s="216">
        <f t="shared" ref="L82" ca="1" si="87">IFERROR((L80/L81)-1,0)</f>
        <v>0</v>
      </c>
      <c r="M82" s="216">
        <f t="shared" ref="M82" ca="1" si="88">IFERROR((M80/M81)-1,0)</f>
        <v>0</v>
      </c>
      <c r="N82" s="216">
        <f t="shared" ref="N82" ca="1" si="89">IFERROR((N80/N81)-1,0)</f>
        <v>0</v>
      </c>
      <c r="O82" s="216">
        <f t="shared" ref="O82" ca="1" si="90">IFERROR((O80/O81)-1,0)</f>
        <v>0</v>
      </c>
      <c r="P82" s="216">
        <f t="shared" ref="P82" ca="1" si="91">IFERROR((P80/P81)-1,0)</f>
        <v>0</v>
      </c>
      <c r="Q82" s="216">
        <f t="shared" ref="Q82" ca="1" si="92">IFERROR((Q80/Q81)-1,0)</f>
        <v>0</v>
      </c>
      <c r="R82" s="217">
        <f t="shared" ref="R82" ca="1" si="93">IFERROR((R80/R81)-1,0)</f>
        <v>0</v>
      </c>
      <c r="S82" s="216">
        <f t="shared" ref="S82" ca="1" si="94">IFERROR((S80/S81)-1,0)</f>
        <v>0</v>
      </c>
      <c r="T82" s="156"/>
    </row>
    <row r="83" spans="2:20" ht="15.75" x14ac:dyDescent="0.25">
      <c r="B83" t="str">
        <f t="shared" si="79"/>
        <v>PC Annual Direct</v>
      </c>
      <c r="C83" t="str">
        <f t="shared" si="78"/>
        <v>Boom Subscription</v>
      </c>
      <c r="D83" s="145" t="s">
        <v>12</v>
      </c>
      <c r="E83" s="146">
        <f t="shared" ref="E83:S83" si="95">IFERROR(E80/E77,0)</f>
        <v>0</v>
      </c>
      <c r="F83" s="146">
        <f t="shared" si="95"/>
        <v>0</v>
      </c>
      <c r="G83" s="146">
        <f t="shared" si="95"/>
        <v>0</v>
      </c>
      <c r="H83" s="146">
        <f t="shared" si="95"/>
        <v>0</v>
      </c>
      <c r="I83" s="146">
        <f t="shared" si="95"/>
        <v>0</v>
      </c>
      <c r="J83" s="146">
        <f t="shared" si="95"/>
        <v>0</v>
      </c>
      <c r="K83" s="146">
        <f t="shared" si="95"/>
        <v>0</v>
      </c>
      <c r="L83" s="146">
        <f t="shared" si="95"/>
        <v>0</v>
      </c>
      <c r="M83" s="146">
        <f t="shared" si="95"/>
        <v>0</v>
      </c>
      <c r="N83" s="146">
        <f t="shared" si="95"/>
        <v>0</v>
      </c>
      <c r="O83" s="146">
        <f t="shared" si="95"/>
        <v>0</v>
      </c>
      <c r="P83" s="146">
        <f t="shared" si="95"/>
        <v>0</v>
      </c>
      <c r="Q83" s="146">
        <f t="shared" si="95"/>
        <v>0</v>
      </c>
      <c r="R83" s="147">
        <f t="shared" si="95"/>
        <v>0</v>
      </c>
      <c r="S83" s="146">
        <f t="shared" si="95"/>
        <v>0</v>
      </c>
      <c r="T83" s="148">
        <f>IFERROR(T80/T77,0)</f>
        <v>0.40119450596059703</v>
      </c>
    </row>
    <row r="84" spans="2:20" ht="15.75" hidden="1" x14ac:dyDescent="0.25">
      <c r="B84" t="str">
        <f t="shared" si="79"/>
        <v>PC Annual Direct</v>
      </c>
      <c r="C84" t="str">
        <f t="shared" si="78"/>
        <v>Boom Subscription</v>
      </c>
      <c r="D84" s="149" t="s">
        <v>13</v>
      </c>
      <c r="E84" s="7">
        <f t="shared" ref="E84:T84" ca="1" si="96">IFERROR(E81/E78,0)</f>
        <v>0</v>
      </c>
      <c r="F84" s="7">
        <f t="shared" ca="1" si="96"/>
        <v>0</v>
      </c>
      <c r="G84" s="7">
        <f t="shared" ca="1" si="96"/>
        <v>0</v>
      </c>
      <c r="H84" s="7">
        <f t="shared" ca="1" si="96"/>
        <v>0</v>
      </c>
      <c r="I84" s="7">
        <f t="shared" ca="1" si="96"/>
        <v>0</v>
      </c>
      <c r="J84" s="7">
        <f t="shared" ca="1" si="96"/>
        <v>0</v>
      </c>
      <c r="K84" s="7">
        <f t="shared" ca="1" si="96"/>
        <v>0</v>
      </c>
      <c r="L84" s="7">
        <f t="shared" ca="1" si="96"/>
        <v>0</v>
      </c>
      <c r="M84" s="7">
        <f t="shared" ca="1" si="96"/>
        <v>0</v>
      </c>
      <c r="N84" s="7">
        <f t="shared" ca="1" si="96"/>
        <v>0</v>
      </c>
      <c r="O84" s="7">
        <f t="shared" ca="1" si="96"/>
        <v>0</v>
      </c>
      <c r="P84" s="7">
        <f t="shared" ca="1" si="96"/>
        <v>0</v>
      </c>
      <c r="Q84" s="7">
        <f t="shared" ca="1" si="96"/>
        <v>0</v>
      </c>
      <c r="R84" s="150">
        <f t="shared" ca="1" si="96"/>
        <v>0</v>
      </c>
      <c r="S84" s="7">
        <f t="shared" ca="1" si="96"/>
        <v>0</v>
      </c>
      <c r="T84" s="151">
        <f t="shared" si="96"/>
        <v>0</v>
      </c>
    </row>
    <row r="85" spans="2:20" ht="15.75" hidden="1" x14ac:dyDescent="0.25">
      <c r="B85" t="str">
        <f t="shared" si="79"/>
        <v>PC Annual Direct</v>
      </c>
      <c r="C85" t="str">
        <f t="shared" si="78"/>
        <v>Boom Subscription</v>
      </c>
      <c r="D85" s="152" t="s">
        <v>0</v>
      </c>
      <c r="E85" s="216" t="e">
        <f ca="1">(E83/E84)-1</f>
        <v>#DIV/0!</v>
      </c>
      <c r="F85" s="216" t="e">
        <f t="shared" ref="F85:S85" ca="1" si="97">(F83/F84)-1</f>
        <v>#DIV/0!</v>
      </c>
      <c r="G85" s="216" t="e">
        <f t="shared" ca="1" si="97"/>
        <v>#DIV/0!</v>
      </c>
      <c r="H85" s="216" t="e">
        <f t="shared" ca="1" si="97"/>
        <v>#DIV/0!</v>
      </c>
      <c r="I85" s="216" t="e">
        <f t="shared" ca="1" si="97"/>
        <v>#DIV/0!</v>
      </c>
      <c r="J85" s="216" t="e">
        <f t="shared" ca="1" si="97"/>
        <v>#DIV/0!</v>
      </c>
      <c r="K85" s="216" t="e">
        <f t="shared" ca="1" si="97"/>
        <v>#DIV/0!</v>
      </c>
      <c r="L85" s="216" t="e">
        <f t="shared" ca="1" si="97"/>
        <v>#DIV/0!</v>
      </c>
      <c r="M85" s="216" t="e">
        <f t="shared" ca="1" si="97"/>
        <v>#DIV/0!</v>
      </c>
      <c r="N85" s="216" t="e">
        <f t="shared" ca="1" si="97"/>
        <v>#DIV/0!</v>
      </c>
      <c r="O85" s="216" t="e">
        <f t="shared" ca="1" si="97"/>
        <v>#DIV/0!</v>
      </c>
      <c r="P85" s="216" t="e">
        <f t="shared" ca="1" si="97"/>
        <v>#DIV/0!</v>
      </c>
      <c r="Q85" s="216" t="e">
        <f t="shared" ca="1" si="97"/>
        <v>#DIV/0!</v>
      </c>
      <c r="R85" s="217" t="e">
        <f t="shared" ca="1" si="97"/>
        <v>#DIV/0!</v>
      </c>
      <c r="S85" s="216" t="e">
        <f t="shared" ca="1" si="97"/>
        <v>#DIV/0!</v>
      </c>
      <c r="T85" s="156">
        <f t="shared" ref="T85" si="98">T83-T84</f>
        <v>0.40119450596059703</v>
      </c>
    </row>
    <row r="86" spans="2:20" x14ac:dyDescent="0.25">
      <c r="B86" t="str">
        <f t="shared" si="79"/>
        <v>PC Annual Direct</v>
      </c>
      <c r="C86" t="str">
        <f t="shared" si="78"/>
        <v>Boom Subscription</v>
      </c>
      <c r="D86" s="190" t="s">
        <v>17</v>
      </c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69"/>
      <c r="R86" s="144"/>
      <c r="S86" s="144"/>
      <c r="T86" s="180"/>
    </row>
    <row r="87" spans="2:20" ht="15.75" x14ac:dyDescent="0.25">
      <c r="B87" t="str">
        <f t="shared" si="79"/>
        <v>PC Annual Direct</v>
      </c>
      <c r="C87" t="str">
        <f t="shared" si="78"/>
        <v>Boom Subscription</v>
      </c>
      <c r="D87" s="238" t="s">
        <v>7</v>
      </c>
      <c r="E87" s="239">
        <v>0</v>
      </c>
      <c r="F87" s="240">
        <v>0</v>
      </c>
      <c r="G87" s="240">
        <v>0</v>
      </c>
      <c r="H87" s="240">
        <v>0</v>
      </c>
      <c r="I87" s="240">
        <v>0</v>
      </c>
      <c r="J87" s="240">
        <v>0</v>
      </c>
      <c r="K87" s="240">
        <v>0</v>
      </c>
      <c r="L87" s="240">
        <v>0</v>
      </c>
      <c r="M87" s="240">
        <v>0</v>
      </c>
      <c r="N87" s="240">
        <v>0</v>
      </c>
      <c r="O87" s="240">
        <v>0</v>
      </c>
      <c r="P87" s="240">
        <v>0</v>
      </c>
      <c r="Q87" s="241">
        <v>0</v>
      </c>
      <c r="R87" s="239">
        <f>AVERAGE(N87:Q87)</f>
        <v>0</v>
      </c>
      <c r="S87" s="240">
        <f>AVERAGE(F87:Q87)</f>
        <v>0</v>
      </c>
      <c r="T87" s="241"/>
    </row>
    <row r="88" spans="2:20" ht="15.75" x14ac:dyDescent="0.25">
      <c r="B88" t="str">
        <f t="shared" si="79"/>
        <v>PC Annual Direct</v>
      </c>
      <c r="C88" t="str">
        <f t="shared" si="78"/>
        <v>Boom Subscription</v>
      </c>
      <c r="D88" s="174" t="s">
        <v>14</v>
      </c>
      <c r="E88" s="250">
        <v>0</v>
      </c>
      <c r="F88" s="250">
        <v>0</v>
      </c>
      <c r="G88" s="250">
        <v>0</v>
      </c>
      <c r="H88" s="250">
        <v>0</v>
      </c>
      <c r="I88" s="250">
        <v>0</v>
      </c>
      <c r="J88" s="250">
        <v>0</v>
      </c>
      <c r="K88" s="250">
        <v>0</v>
      </c>
      <c r="L88" s="250">
        <v>0</v>
      </c>
      <c r="M88" s="250">
        <v>0</v>
      </c>
      <c r="N88" s="250">
        <v>0</v>
      </c>
      <c r="O88" s="250">
        <v>0</v>
      </c>
      <c r="P88" s="250">
        <v>0</v>
      </c>
      <c r="Q88" s="167">
        <v>0</v>
      </c>
      <c r="R88" s="178">
        <f>AVERAGE(N88:Q88)</f>
        <v>0</v>
      </c>
      <c r="S88" s="251">
        <f>AVERAGE(F88:Q88)</f>
        <v>0</v>
      </c>
      <c r="T88" s="181">
        <v>9.5102197886636361E-2</v>
      </c>
    </row>
    <row r="89" spans="2:20" ht="16.5" thickBot="1" x14ac:dyDescent="0.3">
      <c r="B89" t="str">
        <f t="shared" si="79"/>
        <v>PC Annual Direct</v>
      </c>
      <c r="C89" t="str">
        <f>C87</f>
        <v>Boom Subscription</v>
      </c>
      <c r="D89" s="175" t="s">
        <v>21</v>
      </c>
      <c r="E89" s="197">
        <f t="shared" ref="E89:T89" si="99">E80/E$8</f>
        <v>0</v>
      </c>
      <c r="F89" s="197">
        <f t="shared" si="99"/>
        <v>0</v>
      </c>
      <c r="G89" s="197">
        <f t="shared" si="99"/>
        <v>0</v>
      </c>
      <c r="H89" s="197">
        <f t="shared" si="99"/>
        <v>0</v>
      </c>
      <c r="I89" s="197">
        <f t="shared" si="99"/>
        <v>0</v>
      </c>
      <c r="J89" s="197">
        <f t="shared" si="99"/>
        <v>0</v>
      </c>
      <c r="K89" s="197">
        <f t="shared" si="99"/>
        <v>0</v>
      </c>
      <c r="L89" s="197">
        <f t="shared" si="99"/>
        <v>0</v>
      </c>
      <c r="M89" s="197">
        <f t="shared" si="99"/>
        <v>0</v>
      </c>
      <c r="N89" s="197">
        <f t="shared" si="99"/>
        <v>0</v>
      </c>
      <c r="O89" s="197">
        <f t="shared" si="99"/>
        <v>0</v>
      </c>
      <c r="P89" s="197">
        <f t="shared" si="99"/>
        <v>0</v>
      </c>
      <c r="Q89" s="197">
        <f t="shared" si="99"/>
        <v>0</v>
      </c>
      <c r="R89" s="198">
        <f t="shared" si="99"/>
        <v>0</v>
      </c>
      <c r="S89" s="197">
        <f t="shared" si="99"/>
        <v>0</v>
      </c>
      <c r="T89" s="199">
        <f t="shared" si="99"/>
        <v>1.2585218740436035E-5</v>
      </c>
    </row>
    <row r="91" spans="2:20" x14ac:dyDescent="0.25"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</row>
  </sheetData>
  <mergeCells count="10">
    <mergeCell ref="E3:Q3"/>
    <mergeCell ref="R3:T3"/>
    <mergeCell ref="E40:Q40"/>
    <mergeCell ref="R40:T40"/>
    <mergeCell ref="E75:Q75"/>
    <mergeCell ref="R75:T75"/>
    <mergeCell ref="E23:Q23"/>
    <mergeCell ref="R23:T23"/>
    <mergeCell ref="E57:Q57"/>
    <mergeCell ref="R57:T57"/>
  </mergeCells>
  <conditionalFormatting sqref="E18:Q19">
    <cfRule type="cellIs" dxfId="227" priority="17" operator="lessThan">
      <formula>0</formula>
    </cfRule>
  </conditionalFormatting>
  <conditionalFormatting sqref="E36:Q36">
    <cfRule type="cellIs" dxfId="226" priority="9" operator="lessThan">
      <formula>0</formula>
    </cfRule>
  </conditionalFormatting>
  <conditionalFormatting sqref="E53:Q53">
    <cfRule type="cellIs" dxfId="225" priority="16" operator="lessThan">
      <formula>0</formula>
    </cfRule>
  </conditionalFormatting>
  <conditionalFormatting sqref="E70:Q70">
    <cfRule type="cellIs" dxfId="224" priority="14" operator="lessThan">
      <formula>0</formula>
    </cfRule>
  </conditionalFormatting>
  <conditionalFormatting sqref="E88:Q88">
    <cfRule type="cellIs" dxfId="223" priority="15" operator="lessThan">
      <formula>0</formula>
    </cfRule>
  </conditionalFormatting>
  <conditionalFormatting sqref="E7:T7">
    <cfRule type="cellIs" dxfId="222" priority="34" operator="lessThan">
      <formula>0</formula>
    </cfRule>
  </conditionalFormatting>
  <conditionalFormatting sqref="E10:T10">
    <cfRule type="cellIs" dxfId="221" priority="7" operator="greaterThan">
      <formula>0</formula>
    </cfRule>
    <cfRule type="cellIs" dxfId="220" priority="8" operator="lessThan">
      <formula>0</formula>
    </cfRule>
  </conditionalFormatting>
  <conditionalFormatting sqref="E13:T13">
    <cfRule type="cellIs" dxfId="219" priority="32" operator="lessThan">
      <formula>0</formula>
    </cfRule>
  </conditionalFormatting>
  <conditionalFormatting sqref="E16:T16">
    <cfRule type="cellIs" dxfId="218" priority="31" operator="lessThan">
      <formula>0</formula>
    </cfRule>
  </conditionalFormatting>
  <conditionalFormatting sqref="E27:T27">
    <cfRule type="cellIs" dxfId="217" priority="12" operator="lessThan">
      <formula>0</formula>
    </cfRule>
  </conditionalFormatting>
  <conditionalFormatting sqref="E30:T30">
    <cfRule type="cellIs" dxfId="216" priority="5" operator="greaterThan">
      <formula>0</formula>
    </cfRule>
    <cfRule type="cellIs" dxfId="215" priority="6" operator="lessThan">
      <formula>0</formula>
    </cfRule>
  </conditionalFormatting>
  <conditionalFormatting sqref="E33:T33">
    <cfRule type="cellIs" dxfId="214" priority="11" operator="lessThan">
      <formula>0</formula>
    </cfRule>
  </conditionalFormatting>
  <conditionalFormatting sqref="E44:T44">
    <cfRule type="cellIs" dxfId="213" priority="30" operator="lessThan">
      <formula>0</formula>
    </cfRule>
  </conditionalFormatting>
  <conditionalFormatting sqref="E47:T47">
    <cfRule type="cellIs" dxfId="212" priority="3" operator="greaterThan">
      <formula>0</formula>
    </cfRule>
    <cfRule type="cellIs" dxfId="211" priority="4" operator="lessThan">
      <formula>0</formula>
    </cfRule>
  </conditionalFormatting>
  <conditionalFormatting sqref="E50:T50">
    <cfRule type="cellIs" dxfId="210" priority="28" operator="lessThan">
      <formula>0</formula>
    </cfRule>
  </conditionalFormatting>
  <conditionalFormatting sqref="E55:T73">
    <cfRule type="cellIs" dxfId="209" priority="2" operator="lessThan">
      <formula>0</formula>
    </cfRule>
  </conditionalFormatting>
  <conditionalFormatting sqref="E64:T64">
    <cfRule type="cellIs" dxfId="208" priority="1" operator="greaterThan">
      <formula>0</formula>
    </cfRule>
  </conditionalFormatting>
  <conditionalFormatting sqref="E79:T79">
    <cfRule type="cellIs" dxfId="207" priority="27" operator="lessThan">
      <formula>0</formula>
    </cfRule>
  </conditionalFormatting>
  <conditionalFormatting sqref="E82:T82">
    <cfRule type="cellIs" dxfId="206" priority="19" operator="lessThan">
      <formula>0</formula>
    </cfRule>
  </conditionalFormatting>
  <conditionalFormatting sqref="E85:T85">
    <cfRule type="cellIs" dxfId="205" priority="25" operator="lessThan">
      <formula>0</formula>
    </cfRule>
  </conditionalFormatting>
  <conditionalFormatting sqref="R17:T17">
    <cfRule type="cellIs" dxfId="204" priority="42" operator="lessThan">
      <formula>0</formula>
    </cfRule>
  </conditionalFormatting>
  <conditionalFormatting sqref="R34:T34">
    <cfRule type="cellIs" dxfId="203" priority="13" operator="lessThan">
      <formula>0</formula>
    </cfRule>
  </conditionalFormatting>
  <conditionalFormatting sqref="R51:T51">
    <cfRule type="cellIs" dxfId="202" priority="38" operator="lessThan">
      <formula>0</formula>
    </cfRule>
  </conditionalFormatting>
  <conditionalFormatting sqref="R68:T68">
    <cfRule type="cellIs" dxfId="201" priority="24" operator="lessThan">
      <formula>0</formula>
    </cfRule>
  </conditionalFormatting>
  <conditionalFormatting sqref="R86:T86">
    <cfRule type="cellIs" dxfId="200" priority="35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8BEA3-6E91-492F-BF3A-BC0B3E9595B4}">
  <sheetPr>
    <pageSetUpPr autoPageBreaks="0"/>
  </sheetPr>
  <dimension ref="B1:U70"/>
  <sheetViews>
    <sheetView showGridLines="0" zoomScale="85" zoomScaleNormal="85" workbookViewId="0">
      <selection activeCell="E61" sqref="E61"/>
    </sheetView>
  </sheetViews>
  <sheetFormatPr defaultRowHeight="15" outlineLevelRow="1" x14ac:dyDescent="0.25"/>
  <cols>
    <col min="2" max="2" width="36.5703125" hidden="1" customWidth="1"/>
    <col min="3" max="3" width="24.28515625" hidden="1" customWidth="1"/>
    <col min="4" max="4" width="55.28515625" customWidth="1"/>
    <col min="5" max="5" width="16.7109375" customWidth="1"/>
    <col min="6" max="14" width="13.140625" bestFit="1" customWidth="1"/>
    <col min="15" max="15" width="13.28515625" bestFit="1" customWidth="1"/>
    <col min="16" max="16" width="13.140625" bestFit="1" customWidth="1"/>
    <col min="17" max="17" width="13.42578125" bestFit="1" customWidth="1"/>
    <col min="18" max="20" width="16" customWidth="1"/>
    <col min="23" max="23" width="17.140625" bestFit="1" customWidth="1"/>
  </cols>
  <sheetData>
    <row r="1" spans="2:21" ht="15.75" thickBot="1" x14ac:dyDescent="0.3">
      <c r="D1" s="12" t="s">
        <v>433</v>
      </c>
    </row>
    <row r="2" spans="2:21" ht="18.75" x14ac:dyDescent="0.25">
      <c r="D2" s="185" t="s">
        <v>1</v>
      </c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7"/>
      <c r="R2" s="186"/>
      <c r="S2" s="186"/>
      <c r="T2" s="187"/>
    </row>
    <row r="3" spans="2:21" x14ac:dyDescent="0.25">
      <c r="D3" s="188" t="s">
        <v>304</v>
      </c>
      <c r="E3" s="266" t="s">
        <v>337</v>
      </c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7"/>
      <c r="R3" s="268" t="s">
        <v>8</v>
      </c>
      <c r="S3" s="269"/>
      <c r="T3" s="270"/>
    </row>
    <row r="4" spans="2:21" x14ac:dyDescent="0.25">
      <c r="D4" s="189" t="s">
        <v>16</v>
      </c>
      <c r="E4" s="139">
        <f t="shared" ref="E4:P4" si="0">F4-7</f>
        <v>45800</v>
      </c>
      <c r="F4" s="139">
        <f t="shared" si="0"/>
        <v>45807</v>
      </c>
      <c r="G4" s="139">
        <f t="shared" si="0"/>
        <v>45814</v>
      </c>
      <c r="H4" s="139">
        <f t="shared" si="0"/>
        <v>45821</v>
      </c>
      <c r="I4" s="139">
        <f t="shared" si="0"/>
        <v>45828</v>
      </c>
      <c r="J4" s="139">
        <f t="shared" si="0"/>
        <v>45835</v>
      </c>
      <c r="K4" s="139">
        <f t="shared" si="0"/>
        <v>45842</v>
      </c>
      <c r="L4" s="139">
        <f t="shared" si="0"/>
        <v>45849</v>
      </c>
      <c r="M4" s="139">
        <f t="shared" si="0"/>
        <v>45856</v>
      </c>
      <c r="N4" s="139">
        <f t="shared" si="0"/>
        <v>45863</v>
      </c>
      <c r="O4" s="139">
        <f t="shared" si="0"/>
        <v>45870</v>
      </c>
      <c r="P4" s="139">
        <f t="shared" si="0"/>
        <v>45877</v>
      </c>
      <c r="Q4" s="140">
        <v>45884</v>
      </c>
      <c r="R4" s="141" t="s">
        <v>9</v>
      </c>
      <c r="S4" s="142" t="s">
        <v>10</v>
      </c>
      <c r="T4" s="177" t="s">
        <v>11</v>
      </c>
    </row>
    <row r="5" spans="2:21" ht="15.75" x14ac:dyDescent="0.25">
      <c r="B5" t="str">
        <f>$D$2</f>
        <v>PC Annual Direct</v>
      </c>
      <c r="D5" s="145" t="s">
        <v>430</v>
      </c>
      <c r="E5" s="146">
        <v>770.18630139400068</v>
      </c>
      <c r="F5" s="146">
        <v>843.33698632900075</v>
      </c>
      <c r="G5" s="146">
        <v>867.41095892500005</v>
      </c>
      <c r="H5" s="146">
        <v>763.76986303100091</v>
      </c>
      <c r="I5" s="146">
        <v>726.87945207800055</v>
      </c>
      <c r="J5" s="146">
        <v>777.50410960800002</v>
      </c>
      <c r="K5" s="146">
        <v>911.78082194700062</v>
      </c>
      <c r="L5" s="146">
        <v>791.69589043700023</v>
      </c>
      <c r="M5" s="146">
        <v>675.50136988400027</v>
      </c>
      <c r="N5" s="146">
        <v>674.74794522700063</v>
      </c>
      <c r="O5" s="146">
        <v>798.44109590800088</v>
      </c>
      <c r="P5" s="146">
        <v>592.61369864400024</v>
      </c>
      <c r="Q5" s="146">
        <v>717.12328769000044</v>
      </c>
      <c r="R5" s="147">
        <f t="shared" ref="R5:R9" si="1">AVERAGE(N5:Q5)</f>
        <v>695.73150686725046</v>
      </c>
      <c r="S5" s="146">
        <f>AVERAGE(F5:Q5)</f>
        <v>761.73378997566715</v>
      </c>
      <c r="T5" s="148">
        <v>1003.4780027087965</v>
      </c>
    </row>
    <row r="6" spans="2:21" ht="15.75" hidden="1" x14ac:dyDescent="0.25">
      <c r="B6" t="str">
        <f>$D$2&amp;"_W VYRs"</f>
        <v>PC Annual Direct_W VYRs</v>
      </c>
      <c r="D6" s="149" t="s">
        <v>431</v>
      </c>
      <c r="E6" s="7">
        <f ca="1">INDEX('Plan Figures'!$B$46:$AP$59,MATCH('Current to Ultimate % Change'!E$4,'Plan Figures'!$B$46:$B$59,0),MATCH('Current to Ultimate % Change'!$B6,'Plan Figures'!$B$1:$AP$1,0))</f>
        <v>487.42579814129783</v>
      </c>
      <c r="F6" s="7">
        <f ca="1">INDEX('Plan Figures'!$B$46:$AP$59,MATCH('Current to Ultimate % Change'!F$4,'Plan Figures'!$B$46:$B$59,0),MATCH('Current to Ultimate % Change'!$B6,'Plan Figures'!$B$1:$AP$1,0))</f>
        <v>486.7810956320962</v>
      </c>
      <c r="G6" s="7">
        <f ca="1">INDEX('Plan Figures'!$B$46:$AP$59,MATCH('Current to Ultimate % Change'!G$4,'Plan Figures'!$B$46:$B$59,0),MATCH('Current to Ultimate % Change'!$B6,'Plan Figures'!$B$1:$AP$1,0))</f>
        <v>500.48167647964101</v>
      </c>
      <c r="H6" s="7">
        <f ca="1">INDEX('Plan Figures'!$B$46:$AP$59,MATCH('Current to Ultimate % Change'!H$4,'Plan Figures'!$B$46:$B$59,0),MATCH('Current to Ultimate % Change'!$B6,'Plan Figures'!$B$1:$AP$1,0))</f>
        <v>502.61834621331133</v>
      </c>
      <c r="I6" s="7">
        <f ca="1">INDEX('Plan Figures'!$B$46:$AP$59,MATCH('Current to Ultimate % Change'!I$4,'Plan Figures'!$B$46:$B$59,0),MATCH('Current to Ultimate % Change'!$B6,'Plan Figures'!$B$1:$AP$1,0))</f>
        <v>502.6138606169996</v>
      </c>
      <c r="J6" s="7">
        <f ca="1">INDEX('Plan Figures'!$B$46:$AP$59,MATCH('Current to Ultimate % Change'!J$4,'Plan Figures'!$B$46:$B$59,0),MATCH('Current to Ultimate % Change'!$B6,'Plan Figures'!$B$1:$AP$1,0))</f>
        <v>507.08710903420138</v>
      </c>
      <c r="K6" s="7">
        <f ca="1">INDEX('Plan Figures'!$B$46:$AP$59,MATCH('Current to Ultimate % Change'!K$4,'Plan Figures'!$B$46:$B$59,0),MATCH('Current to Ultimate % Change'!$B6,'Plan Figures'!$B$1:$AP$1,0))</f>
        <v>494.14928078151252</v>
      </c>
      <c r="L6" s="7">
        <f ca="1">INDEX('Plan Figures'!$B$46:$AP$59,MATCH('Current to Ultimate % Change'!L$4,'Plan Figures'!$B$46:$B$59,0),MATCH('Current to Ultimate % Change'!$B6,'Plan Figures'!$B$1:$AP$1,0))</f>
        <v>488.92361688494452</v>
      </c>
      <c r="M6" s="7">
        <f ca="1">INDEX('Plan Figures'!$B$46:$AP$59,MATCH('Current to Ultimate % Change'!M$4,'Plan Figures'!$B$46:$B$59,0),MATCH('Current to Ultimate % Change'!$B6,'Plan Figures'!$B$1:$AP$1,0))</f>
        <v>488.92361688494452</v>
      </c>
      <c r="N6" s="7">
        <f ca="1">INDEX('Plan Figures'!$B$46:$AP$59,MATCH('Current to Ultimate % Change'!N$4,'Plan Figures'!$B$46:$B$59,0),MATCH('Current to Ultimate % Change'!$B6,'Plan Figures'!$B$1:$AP$1,0))</f>
        <v>488.92361688494452</v>
      </c>
      <c r="O6" s="7">
        <f ca="1">INDEX('Plan Figures'!$B$46:$AP$59,MATCH('Current to Ultimate % Change'!O$4,'Plan Figures'!$B$46:$B$59,0),MATCH('Current to Ultimate % Change'!$B6,'Plan Figures'!$B$1:$AP$1,0))</f>
        <v>488.9502987427008</v>
      </c>
      <c r="P6" s="7">
        <f ca="1">INDEX('Plan Figures'!$B$46:$AP$59,MATCH('Current to Ultimate % Change'!P$4,'Plan Figures'!$B$46:$B$59,0),MATCH('Current to Ultimate % Change'!$B6,'Plan Figures'!$B$1:$AP$1,0))</f>
        <v>489.11038988923798</v>
      </c>
      <c r="Q6" s="7">
        <f ca="1">INDEX('Plan Figures'!$B$46:$AP$59,MATCH('Current to Ultimate % Change'!Q$4,'Plan Figures'!$B$46:$B$59,0),MATCH('Current to Ultimate % Change'!$B6,'Plan Figures'!$B$1:$AP$1,0))</f>
        <v>489.11038988923798</v>
      </c>
      <c r="R6" s="150">
        <f t="shared" ca="1" si="1"/>
        <v>489.0236738515303</v>
      </c>
      <c r="S6" s="7">
        <f t="shared" ref="S6:S9" ca="1" si="2">AVERAGE(F6:Q6)</f>
        <v>493.97277482781436</v>
      </c>
      <c r="T6" s="151"/>
    </row>
    <row r="7" spans="2:21" ht="15.75" hidden="1" x14ac:dyDescent="0.25">
      <c r="B7" t="str">
        <f t="shared" ref="B7:B17" si="3">$D$2</f>
        <v>PC Annual Direct</v>
      </c>
      <c r="D7" s="152" t="s">
        <v>0</v>
      </c>
      <c r="E7" s="216">
        <f ca="1">(E5/E6)-1</f>
        <v>0.58010984303858004</v>
      </c>
      <c r="F7" s="216">
        <f t="shared" ref="F7:S7" ca="1" si="4">(F5/F6)-1</f>
        <v>0.73247686464468953</v>
      </c>
      <c r="G7" s="216">
        <f t="shared" ca="1" si="4"/>
        <v>0.73315228047172121</v>
      </c>
      <c r="H7" s="216">
        <f t="shared" ca="1" si="4"/>
        <v>0.51958214176857132</v>
      </c>
      <c r="I7" s="216">
        <f t="shared" ca="1" si="4"/>
        <v>0.44619858112487498</v>
      </c>
      <c r="J7" s="216">
        <f t="shared" ca="1" si="4"/>
        <v>0.53327524158292072</v>
      </c>
      <c r="K7" s="216">
        <f t="shared" ca="1" si="4"/>
        <v>0.84515258325377052</v>
      </c>
      <c r="L7" s="216">
        <f t="shared" ca="1" si="4"/>
        <v>0.61926293411861377</v>
      </c>
      <c r="M7" s="216">
        <f t="shared" ca="1" si="4"/>
        <v>0.38160920551923749</v>
      </c>
      <c r="N7" s="216">
        <f t="shared" ca="1" si="4"/>
        <v>0.38006821909317789</v>
      </c>
      <c r="O7" s="216">
        <f t="shared" ca="1" si="4"/>
        <v>0.63296984982140847</v>
      </c>
      <c r="P7" s="216">
        <f t="shared" ca="1" si="4"/>
        <v>0.21161543670785887</v>
      </c>
      <c r="Q7" s="216">
        <f t="shared" ca="1" si="4"/>
        <v>0.46617880649069288</v>
      </c>
      <c r="R7" s="217">
        <f t="shared" ca="1" si="4"/>
        <v>0.42269494110110828</v>
      </c>
      <c r="S7" s="216">
        <f t="shared" ca="1" si="4"/>
        <v>0.54205622008457266</v>
      </c>
      <c r="T7" s="156">
        <f t="shared" ref="T7" si="5">T5-T6</f>
        <v>1003.4780027087965</v>
      </c>
    </row>
    <row r="8" spans="2:21" ht="15.75" x14ac:dyDescent="0.25">
      <c r="B8" t="str">
        <f t="shared" si="3"/>
        <v>PC Annual Direct</v>
      </c>
      <c r="D8" s="145" t="s">
        <v>5</v>
      </c>
      <c r="E8" s="157">
        <f ca="1">IFERROR(('Ultimate - Sales, NWP, GWP'!F8/'Current - Sales, NWP, GWP'!E8)-1,0)</f>
        <v>-0.1516043234733081</v>
      </c>
      <c r="F8" s="157">
        <f ca="1">IFERROR(('Ultimate - Sales, NWP, GWP'!G8/'Current - Sales, NWP, GWP'!F8)-1,0)</f>
        <v>-0.15540545536867567</v>
      </c>
      <c r="G8" s="157">
        <f ca="1">IFERROR(('Ultimate - Sales, NWP, GWP'!H8/'Current - Sales, NWP, GWP'!G8)-1,0)</f>
        <v>-0.15940819219154201</v>
      </c>
      <c r="H8" s="157">
        <f ca="1">IFERROR(('Ultimate - Sales, NWP, GWP'!I8/'Current - Sales, NWP, GWP'!H8)-1,0)</f>
        <v>-0.16570945846217566</v>
      </c>
      <c r="I8" s="157">
        <f ca="1">IFERROR(('Ultimate - Sales, NWP, GWP'!J8/'Current - Sales, NWP, GWP'!I8)-1,0)</f>
        <v>-0.16750486276587184</v>
      </c>
      <c r="J8" s="157">
        <f ca="1">IFERROR(('Ultimate - Sales, NWP, GWP'!K8/'Current - Sales, NWP, GWP'!J8)-1,0)</f>
        <v>-0.16628289627688186</v>
      </c>
      <c r="K8" s="157">
        <f ca="1">IFERROR(('Ultimate - Sales, NWP, GWP'!L8/'Current - Sales, NWP, GWP'!K8)-1,0)</f>
        <v>-0.16942908240156185</v>
      </c>
      <c r="L8" s="157">
        <f ca="1">IFERROR(('Ultimate - Sales, NWP, GWP'!M8/'Current - Sales, NWP, GWP'!L8)-1,0)</f>
        <v>-0.17726219607929872</v>
      </c>
      <c r="M8" s="157">
        <f ca="1">IFERROR(('Ultimate - Sales, NWP, GWP'!N8/'Current - Sales, NWP, GWP'!M8)-1,0)</f>
        <v>-0.18575959965903455</v>
      </c>
      <c r="N8" s="157">
        <f ca="1">IFERROR(('Ultimate - Sales, NWP, GWP'!O8/'Current - Sales, NWP, GWP'!N8)-1,0)</f>
        <v>-0.19001884640579103</v>
      </c>
      <c r="O8" s="157">
        <f ca="1">IFERROR(('Ultimate - Sales, NWP, GWP'!P8/'Current - Sales, NWP, GWP'!O8)-1,0)</f>
        <v>-0.20971217256638464</v>
      </c>
      <c r="P8" s="157">
        <f ca="1">IFERROR(('Ultimate - Sales, NWP, GWP'!Q8/'Current - Sales, NWP, GWP'!P8)-1,0)</f>
        <v>-0.21174393681919801</v>
      </c>
      <c r="Q8" s="157">
        <f ca="1">IFERROR(('Ultimate - Sales, NWP, GWP'!R8/'Current - Sales, NWP, GWP'!Q8)-1,0)</f>
        <v>-0.21981266826511225</v>
      </c>
      <c r="R8" s="147">
        <f t="shared" ca="1" si="1"/>
        <v>-0.20782190601412148</v>
      </c>
      <c r="S8" s="146">
        <f t="shared" ca="1" si="2"/>
        <v>-0.18150411393846069</v>
      </c>
      <c r="T8" s="148">
        <v>1120383.7625712799</v>
      </c>
    </row>
    <row r="9" spans="2:21" ht="15.75" x14ac:dyDescent="0.25">
      <c r="B9" t="str">
        <f>$D$2&amp;"_NWP"</f>
        <v>PC Annual Direct_NWP</v>
      </c>
      <c r="D9" s="149" t="s">
        <v>6</v>
      </c>
      <c r="E9" s="221">
        <f ca="1">IFERROR(('Ultimate - Sales, NWP, GWP'!F9/'Current - Sales, NWP, GWP'!E9)-1,0)</f>
        <v>-5.4778383378992768E-3</v>
      </c>
      <c r="F9" s="221">
        <f ca="1">IFERROR(('Ultimate - Sales, NWP, GWP'!G9/'Current - Sales, NWP, GWP'!F9)-1,0)</f>
        <v>-4.3920417180629556E-3</v>
      </c>
      <c r="G9" s="221">
        <f ca="1">IFERROR(('Ultimate - Sales, NWP, GWP'!H9/'Current - Sales, NWP, GWP'!G9)-1,0)</f>
        <v>-5.7684642408050157E-3</v>
      </c>
      <c r="H9" s="221">
        <f ca="1">IFERROR(('Ultimate - Sales, NWP, GWP'!I9/'Current - Sales, NWP, GWP'!H9)-1,0)</f>
        <v>-5.7332814965735945E-3</v>
      </c>
      <c r="I9" s="221">
        <f ca="1">IFERROR(('Ultimate - Sales, NWP, GWP'!J9/'Current - Sales, NWP, GWP'!I9)-1,0)</f>
        <v>-5.6985386151917616E-3</v>
      </c>
      <c r="J9" s="221">
        <f ca="1">IFERROR(('Ultimate - Sales, NWP, GWP'!K9/'Current - Sales, NWP, GWP'!J9)-1,0)</f>
        <v>8.6760947825204049E-3</v>
      </c>
      <c r="K9" s="221">
        <f ca="1">IFERROR(('Ultimate - Sales, NWP, GWP'!L9/'Current - Sales, NWP, GWP'!K9)-1,0)</f>
        <v>-1.0446441430861597E-2</v>
      </c>
      <c r="L9" s="221">
        <f ca="1">IFERROR(('Ultimate - Sales, NWP, GWP'!M9/'Current - Sales, NWP, GWP'!L9)-1,0)</f>
        <v>-1.0338209242129581E-2</v>
      </c>
      <c r="M9" s="221">
        <f ca="1">IFERROR(('Ultimate - Sales, NWP, GWP'!N9/'Current - Sales, NWP, GWP'!M9)-1,0)</f>
        <v>-1.0232201790581152E-2</v>
      </c>
      <c r="N9" s="221">
        <f ca="1">IFERROR(('Ultimate - Sales, NWP, GWP'!O9/'Current - Sales, NWP, GWP'!N9)-1,0)</f>
        <v>-1.0128351018552362E-2</v>
      </c>
      <c r="O9" s="221">
        <f ca="1">IFERROR(('Ultimate - Sales, NWP, GWP'!P9/'Current - Sales, NWP, GWP'!O9)-1,0)</f>
        <v>-1.002659162308317E-2</v>
      </c>
      <c r="P9" s="221">
        <f ca="1">IFERROR(('Ultimate - Sales, NWP, GWP'!Q9/'Current - Sales, NWP, GWP'!P9)-1,0)</f>
        <v>-9.9268609175878764E-3</v>
      </c>
      <c r="Q9" s="221">
        <f ca="1">IFERROR(('Ultimate - Sales, NWP, GWP'!R9/'Current - Sales, NWP, GWP'!Q9)-1,0)</f>
        <v>-9.9268609175878764E-3</v>
      </c>
      <c r="R9" s="150">
        <f t="shared" ca="1" si="1"/>
        <v>-1.0002166119202821E-2</v>
      </c>
      <c r="S9" s="7">
        <f t="shared" ca="1" si="2"/>
        <v>-6.9951456857080445E-3</v>
      </c>
      <c r="T9" s="151"/>
    </row>
    <row r="10" spans="2:21" ht="15.75" x14ac:dyDescent="0.25">
      <c r="B10" t="str">
        <f t="shared" si="3"/>
        <v>PC Annual Direct</v>
      </c>
      <c r="D10" s="152" t="s">
        <v>0</v>
      </c>
      <c r="E10" s="222">
        <f ca="1">E8-E9</f>
        <v>-0.14612648513540882</v>
      </c>
      <c r="F10" s="222">
        <f t="shared" ref="F10:Q10" ca="1" si="6">F8-F9</f>
        <v>-0.15101341365061272</v>
      </c>
      <c r="G10" s="222">
        <f t="shared" ca="1" si="6"/>
        <v>-0.15363972795073699</v>
      </c>
      <c r="H10" s="222">
        <f t="shared" ca="1" si="6"/>
        <v>-0.15997617696560207</v>
      </c>
      <c r="I10" s="222">
        <f t="shared" ca="1" si="6"/>
        <v>-0.16180632415068008</v>
      </c>
      <c r="J10" s="222">
        <f t="shared" ca="1" si="6"/>
        <v>-0.17495899105940227</v>
      </c>
      <c r="K10" s="222">
        <f t="shared" ca="1" si="6"/>
        <v>-0.15898264097070025</v>
      </c>
      <c r="L10" s="222">
        <f t="shared" ca="1" si="6"/>
        <v>-0.16692398683716914</v>
      </c>
      <c r="M10" s="222">
        <f t="shared" ca="1" si="6"/>
        <v>-0.17552739786845339</v>
      </c>
      <c r="N10" s="222">
        <f t="shared" ca="1" si="6"/>
        <v>-0.17989049538723867</v>
      </c>
      <c r="O10" s="222">
        <f t="shared" ca="1" si="6"/>
        <v>-0.19968558094330147</v>
      </c>
      <c r="P10" s="222">
        <f t="shared" ca="1" si="6"/>
        <v>-0.20181707590161013</v>
      </c>
      <c r="Q10" s="222">
        <f t="shared" ca="1" si="6"/>
        <v>-0.20988580734752438</v>
      </c>
      <c r="R10" s="217">
        <f t="shared" ref="R10:S10" ca="1" si="7">IFERROR((R8/R9)-1,0)</f>
        <v>19.777689906102562</v>
      </c>
      <c r="S10" s="216">
        <f t="shared" ca="1" si="7"/>
        <v>24.947152796159234</v>
      </c>
      <c r="T10" s="156"/>
    </row>
    <row r="11" spans="2:21" ht="15.75" x14ac:dyDescent="0.25">
      <c r="B11" t="str">
        <f t="shared" si="3"/>
        <v>PC Annual Direct</v>
      </c>
      <c r="D11" s="145" t="s">
        <v>12</v>
      </c>
      <c r="E11" s="146">
        <f ca="1">IFERROR(E8/E5,0)</f>
        <v>-1.9684110610499234E-4</v>
      </c>
      <c r="F11" s="146">
        <f t="shared" ref="F11:T12" ca="1" si="8">IFERROR(F8/F5,0)</f>
        <v>-1.8427444531414071E-4</v>
      </c>
      <c r="G11" s="146">
        <f t="shared" ca="1" si="8"/>
        <v>-1.837747039639663E-4</v>
      </c>
      <c r="H11" s="146">
        <f t="shared" ca="1" si="8"/>
        <v>-2.1696255178825985E-4</v>
      </c>
      <c r="I11" s="146">
        <f t="shared" ca="1" si="8"/>
        <v>-2.3044379956952904E-4</v>
      </c>
      <c r="J11" s="146">
        <f t="shared" ca="1" si="8"/>
        <v>-2.1386754645029199E-4</v>
      </c>
      <c r="K11" s="146">
        <f t="shared" ca="1" si="8"/>
        <v>-1.8582216068085966E-4</v>
      </c>
      <c r="L11" s="146">
        <f t="shared" ca="1" si="8"/>
        <v>-2.2390187724917145E-4</v>
      </c>
      <c r="M11" s="146">
        <f t="shared" ca="1" si="8"/>
        <v>-2.7499514870108095E-4</v>
      </c>
      <c r="N11" s="146">
        <f t="shared" ca="1" si="8"/>
        <v>-2.8161456103710601E-4</v>
      </c>
      <c r="O11" s="146">
        <f t="shared" ca="1" si="8"/>
        <v>-2.626520273582566E-4</v>
      </c>
      <c r="P11" s="146">
        <f t="shared" ca="1" si="8"/>
        <v>-3.5730516743656741E-4</v>
      </c>
      <c r="Q11" s="146">
        <f t="shared" ca="1" si="8"/>
        <v>-3.0652005316013852E-4</v>
      </c>
      <c r="R11" s="147">
        <f t="shared" ca="1" si="8"/>
        <v>-2.9870992468043436E-4</v>
      </c>
      <c r="S11" s="146">
        <f t="shared" ca="1" si="8"/>
        <v>-2.3827761919851116E-4</v>
      </c>
      <c r="T11" s="148">
        <f t="shared" si="8"/>
        <v>1116.5005705624908</v>
      </c>
    </row>
    <row r="12" spans="2:21" ht="15.75" hidden="1" x14ac:dyDescent="0.25">
      <c r="B12" t="str">
        <f t="shared" si="3"/>
        <v>PC Annual Direct</v>
      </c>
      <c r="D12" s="149" t="s">
        <v>13</v>
      </c>
      <c r="E12" s="7">
        <f ca="1">IFERROR(E9/E6,0)</f>
        <v>-1.1238302032407668E-5</v>
      </c>
      <c r="F12" s="7">
        <f t="shared" ca="1" si="8"/>
        <v>-9.0226217851779781E-6</v>
      </c>
      <c r="G12" s="7">
        <f t="shared" ca="1" si="8"/>
        <v>-1.1525825043945779E-5</v>
      </c>
      <c r="H12" s="7">
        <f t="shared" ca="1" si="8"/>
        <v>-1.1406828938433514E-5</v>
      </c>
      <c r="I12" s="7">
        <f t="shared" ca="1" si="8"/>
        <v>-1.1337806339435883E-5</v>
      </c>
      <c r="J12" s="7">
        <f t="shared" ca="1" si="8"/>
        <v>1.7109673324263565E-5</v>
      </c>
      <c r="K12" s="7">
        <f t="shared" ca="1" si="8"/>
        <v>-2.1140254245316766E-5</v>
      </c>
      <c r="L12" s="7">
        <f t="shared" ca="1" si="8"/>
        <v>-2.1144835072596646E-5</v>
      </c>
      <c r="M12" s="7">
        <f t="shared" ca="1" si="8"/>
        <v>-2.0928017050542754E-5</v>
      </c>
      <c r="N12" s="7">
        <f t="shared" ca="1" si="8"/>
        <v>-2.0715610105076608E-5</v>
      </c>
      <c r="O12" s="7">
        <f t="shared" ca="1" si="8"/>
        <v>-2.0506361584941869E-5</v>
      </c>
      <c r="P12" s="7">
        <f t="shared" ca="1" si="8"/>
        <v>-2.0295747387079374E-5</v>
      </c>
      <c r="Q12" s="7">
        <f t="shared" ca="1" si="8"/>
        <v>-2.0295747387079374E-5</v>
      </c>
      <c r="R12" s="150">
        <f t="shared" ca="1" si="8"/>
        <v>-2.0453337239128267E-5</v>
      </c>
      <c r="S12" s="7">
        <f t="shared" ca="1" si="8"/>
        <v>-1.4160994374935672E-5</v>
      </c>
      <c r="T12" s="151">
        <f t="shared" si="8"/>
        <v>0</v>
      </c>
      <c r="U12" s="1"/>
    </row>
    <row r="13" spans="2:21" ht="15.75" hidden="1" x14ac:dyDescent="0.25">
      <c r="B13" t="str">
        <f t="shared" si="3"/>
        <v>PC Annual Direct</v>
      </c>
      <c r="D13" s="152" t="s">
        <v>0</v>
      </c>
      <c r="E13" s="216">
        <f ca="1">(E11/E12)-1</f>
        <v>16.515199852910659</v>
      </c>
      <c r="F13" s="216">
        <f t="shared" ref="F13:S13" ca="1" si="9">(F11/F12)-1</f>
        <v>19.423602994958717</v>
      </c>
      <c r="G13" s="216">
        <f t="shared" ca="1" si="9"/>
        <v>14.944602947144199</v>
      </c>
      <c r="H13" s="216">
        <f t="shared" ca="1" si="9"/>
        <v>18.020408998791829</v>
      </c>
      <c r="I13" s="216">
        <f t="shared" ca="1" si="9"/>
        <v>19.325254521942632</v>
      </c>
      <c r="J13" s="216">
        <f t="shared" ca="1" si="9"/>
        <v>-13.499803029377668</v>
      </c>
      <c r="K13" s="216">
        <f t="shared" ca="1" si="9"/>
        <v>7.7899681112882142</v>
      </c>
      <c r="L13" s="216">
        <f t="shared" ca="1" si="9"/>
        <v>9.5889630484441355</v>
      </c>
      <c r="M13" s="216">
        <f t="shared" ca="1" si="9"/>
        <v>12.140048005357924</v>
      </c>
      <c r="N13" s="216">
        <f t="shared" ca="1" si="9"/>
        <v>12.59431653756087</v>
      </c>
      <c r="O13" s="216">
        <f t="shared" ca="1" si="9"/>
        <v>11.808319324239653</v>
      </c>
      <c r="P13" s="216">
        <f t="shared" ca="1" si="9"/>
        <v>16.604927801970678</v>
      </c>
      <c r="Q13" s="216">
        <f t="shared" ca="1" si="9"/>
        <v>14.10267384167752</v>
      </c>
      <c r="R13" s="217">
        <f t="shared" ca="1" si="9"/>
        <v>13.604458978409996</v>
      </c>
      <c r="S13" s="216">
        <f t="shared" ca="1" si="9"/>
        <v>15.826333863972991</v>
      </c>
      <c r="T13" s="156">
        <f>T11-T12</f>
        <v>1116.5005705624908</v>
      </c>
    </row>
    <row r="14" spans="2:21" ht="15.75" x14ac:dyDescent="0.25">
      <c r="B14" t="str">
        <f t="shared" si="3"/>
        <v>PC Annual Direct</v>
      </c>
      <c r="D14" s="145" t="s">
        <v>7</v>
      </c>
      <c r="E14" s="146">
        <v>854431.54464012745</v>
      </c>
      <c r="F14" s="146">
        <v>896662.92857530341</v>
      </c>
      <c r="G14" s="146">
        <v>906621.53571697348</v>
      </c>
      <c r="H14" s="146">
        <v>842773.7678540718</v>
      </c>
      <c r="I14" s="146">
        <v>764185.96428684413</v>
      </c>
      <c r="J14" s="146">
        <v>862155.61606821325</v>
      </c>
      <c r="K14" s="146">
        <v>988482.63392736844</v>
      </c>
      <c r="L14" s="146">
        <v>900142.87499963213</v>
      </c>
      <c r="M14" s="146">
        <v>753443.1160743637</v>
      </c>
      <c r="N14" s="146">
        <v>765385.39285394491</v>
      </c>
      <c r="O14" s="146">
        <v>866180.4999992376</v>
      </c>
      <c r="P14" s="146">
        <v>726252.7589267689</v>
      </c>
      <c r="Q14" s="146">
        <v>825678.78571419895</v>
      </c>
      <c r="R14" s="147">
        <f t="shared" ref="R14:R15" si="10">AVERAGE(N14:Q14)</f>
        <v>795874.35937353759</v>
      </c>
      <c r="S14" s="146">
        <f>AVERAGE(F14:Q14)</f>
        <v>841497.15624974354</v>
      </c>
      <c r="T14" s="148">
        <v>1236620.9310328711</v>
      </c>
    </row>
    <row r="15" spans="2:21" ht="15.75" hidden="1" x14ac:dyDescent="0.25">
      <c r="B15" t="str">
        <f>$D$2&amp;"_GWP"</f>
        <v>PC Annual Direct_GWP</v>
      </c>
      <c r="D15" s="149" t="s">
        <v>23</v>
      </c>
      <c r="E15" s="7">
        <f ca="1">INDEX('Plan Figures'!$B$46:$AP$59,MATCH('Current to Ultimate % Change'!E$4,'Plan Figures'!$B$46:$B$59,0),MATCH('Current to Ultimate % Change'!$B15,'Plan Figures'!$B$1:$AP$1,0))</f>
        <v>816649.0985178625</v>
      </c>
      <c r="F15" s="7">
        <f ca="1">INDEX('Plan Figures'!$B$46:$AP$59,MATCH('Current to Ultimate % Change'!F$4,'Plan Figures'!$B$46:$B$59,0),MATCH('Current to Ultimate % Change'!$B15,'Plan Figures'!$B$1:$AP$1,0))</f>
        <v>815758.47201835841</v>
      </c>
      <c r="G15" s="7">
        <f ca="1">INDEX('Plan Figures'!$B$46:$AP$59,MATCH('Current to Ultimate % Change'!G$4,'Plan Figures'!$B$46:$B$59,0),MATCH('Current to Ultimate % Change'!$B15,'Plan Figures'!$B$1:$AP$1,0))</f>
        <v>830671.14138493035</v>
      </c>
      <c r="H15" s="7">
        <f ca="1">INDEX('Plan Figures'!$B$46:$AP$59,MATCH('Current to Ultimate % Change'!H$4,'Plan Figures'!$B$46:$B$59,0),MATCH('Current to Ultimate % Change'!$B15,'Plan Figures'!$B$1:$AP$1,0))</f>
        <v>832938.88735942263</v>
      </c>
      <c r="I15" s="7">
        <f ca="1">INDEX('Plan Figures'!$B$46:$AP$59,MATCH('Current to Ultimate % Change'!I$4,'Plan Figures'!$B$46:$B$59,0),MATCH('Current to Ultimate % Change'!$B15,'Plan Figures'!$B$1:$AP$1,0))</f>
        <v>832909.78280905669</v>
      </c>
      <c r="J15" s="7">
        <f ca="1">INDEX('Plan Figures'!$B$46:$AP$59,MATCH('Current to Ultimate % Change'!J$4,'Plan Figures'!$B$46:$B$59,0),MATCH('Current to Ultimate % Change'!$B15,'Plan Figures'!$B$1:$AP$1,0))</f>
        <v>821039.99344537617</v>
      </c>
      <c r="K15" s="7">
        <f ca="1">INDEX('Plan Figures'!$B$46:$AP$59,MATCH('Current to Ultimate % Change'!K$4,'Plan Figures'!$B$46:$B$59,0),MATCH('Current to Ultimate % Change'!$B15,'Plan Figures'!$B$1:$AP$1,0))</f>
        <v>849714.16169692611</v>
      </c>
      <c r="L15" s="7">
        <f ca="1">INDEX('Plan Figures'!$B$46:$AP$59,MATCH('Current to Ultimate % Change'!L$4,'Plan Figures'!$B$46:$B$59,0),MATCH('Current to Ultimate % Change'!$B15,'Plan Figures'!$B$1:$AP$1,0))</f>
        <v>859226.22666010121</v>
      </c>
      <c r="M15" s="7">
        <f ca="1">INDEX('Plan Figures'!$B$46:$AP$59,MATCH('Current to Ultimate % Change'!M$4,'Plan Figures'!$B$46:$B$59,0),MATCH('Current to Ultimate % Change'!$B15,'Plan Figures'!$B$1:$AP$1,0))</f>
        <v>859134.20064879151</v>
      </c>
      <c r="N15" s="7">
        <f ca="1">INDEX('Plan Figures'!$B$46:$AP$59,MATCH('Current to Ultimate % Change'!N$4,'Plan Figures'!$B$46:$B$59,0),MATCH('Current to Ultimate % Change'!$B15,'Plan Figures'!$B$1:$AP$1,0))</f>
        <v>859044.0659832462</v>
      </c>
      <c r="O15" s="7">
        <f ca="1">INDEX('Plan Figures'!$B$46:$AP$59,MATCH('Current to Ultimate % Change'!O$4,'Plan Figures'!$B$46:$B$59,0),MATCH('Current to Ultimate % Change'!$B15,'Plan Figures'!$B$1:$AP$1,0))</f>
        <v>862874.8514451161</v>
      </c>
      <c r="P15" s="7">
        <f ca="1">INDEX('Plan Figures'!$B$46:$AP$59,MATCH('Current to Ultimate % Change'!P$4,'Plan Figures'!$B$46:$B$59,0),MATCH('Current to Ultimate % Change'!$B15,'Plan Figures'!$B$1:$AP$1,0))</f>
        <v>886300.08463092661</v>
      </c>
      <c r="Q15" s="7">
        <f ca="1">INDEX('Plan Figures'!$B$46:$AP$59,MATCH('Current to Ultimate % Change'!Q$4,'Plan Figures'!$B$46:$B$59,0),MATCH('Current to Ultimate % Change'!$B15,'Plan Figures'!$B$1:$AP$1,0))</f>
        <v>886300.08463092661</v>
      </c>
      <c r="R15" s="150">
        <f t="shared" ca="1" si="10"/>
        <v>873629.77167255385</v>
      </c>
      <c r="S15" s="7">
        <f t="shared" ref="S15" ca="1" si="11">AVERAGE(F15:Q15)</f>
        <v>849659.32939276483</v>
      </c>
      <c r="T15" s="151"/>
      <c r="U15" s="1"/>
    </row>
    <row r="16" spans="2:21" ht="15.75" hidden="1" x14ac:dyDescent="0.25">
      <c r="B16" t="str">
        <f t="shared" si="3"/>
        <v>PC Annual Direct</v>
      </c>
      <c r="D16" s="152" t="s">
        <v>0</v>
      </c>
      <c r="E16" s="216">
        <f ca="1">(E14/E15)-1</f>
        <v>4.6265214999730464E-2</v>
      </c>
      <c r="F16" s="216">
        <f t="shared" ref="F16:S16" ca="1" si="12">(F14/F15)-1</f>
        <v>9.917697373926182E-2</v>
      </c>
      <c r="G16" s="216">
        <f t="shared" ca="1" si="12"/>
        <v>9.1432566449118902E-2</v>
      </c>
      <c r="H16" s="216">
        <f t="shared" ca="1" si="12"/>
        <v>1.1807445472773681E-2</v>
      </c>
      <c r="I16" s="216">
        <f t="shared" ca="1" si="12"/>
        <v>-8.2510519074990185E-2</v>
      </c>
      <c r="J16" s="216">
        <f t="shared" ca="1" si="12"/>
        <v>5.0077490683859693E-2</v>
      </c>
      <c r="K16" s="216">
        <f t="shared" ca="1" si="12"/>
        <v>0.16331194475247313</v>
      </c>
      <c r="L16" s="216">
        <f t="shared" ca="1" si="12"/>
        <v>4.7620343827932343E-2</v>
      </c>
      <c r="M16" s="216">
        <f t="shared" ca="1" si="12"/>
        <v>-0.1230204600103374</v>
      </c>
      <c r="N16" s="216">
        <f t="shared" ca="1" si="12"/>
        <v>-0.10902662254246676</v>
      </c>
      <c r="O16" s="216">
        <f t="shared" ca="1" si="12"/>
        <v>3.8309710250394868E-3</v>
      </c>
      <c r="P16" s="216">
        <f t="shared" ca="1" si="12"/>
        <v>-0.18057916103077509</v>
      </c>
      <c r="Q16" s="216">
        <f t="shared" ca="1" si="12"/>
        <v>-6.8398164423025598E-2</v>
      </c>
      <c r="R16" s="217">
        <f t="shared" ca="1" si="12"/>
        <v>-8.900270437230462E-2</v>
      </c>
      <c r="S16" s="216">
        <f t="shared" ca="1" si="12"/>
        <v>-9.6064067805324838E-3</v>
      </c>
      <c r="T16" s="156">
        <f t="shared" ref="T16" si="13">T14-T15</f>
        <v>1236620.9310328711</v>
      </c>
    </row>
    <row r="17" spans="2:21" x14ac:dyDescent="0.25">
      <c r="B17" t="str">
        <f t="shared" si="3"/>
        <v>PC Annual Direct</v>
      </c>
      <c r="D17" s="190" t="s">
        <v>17</v>
      </c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69"/>
      <c r="R17" s="144"/>
      <c r="S17" s="144"/>
      <c r="T17" s="180"/>
    </row>
    <row r="18" spans="2:21" ht="16.5" thickBot="1" x14ac:dyDescent="0.3">
      <c r="D18" s="194" t="s">
        <v>297</v>
      </c>
      <c r="E18" s="195">
        <v>-1.2385657104476132E-7</v>
      </c>
      <c r="F18" s="195">
        <v>-1.2239540722150867E-7</v>
      </c>
      <c r="G18" s="195">
        <v>-1.2165838687154316E-7</v>
      </c>
      <c r="H18" s="195">
        <v>-1.3530896604841438E-7</v>
      </c>
      <c r="I18" s="195">
        <v>-1.5576008031204054E-7</v>
      </c>
      <c r="J18" s="195">
        <v>-1.4076104503214101E-7</v>
      </c>
      <c r="K18" s="195">
        <v>-1.2393809336953186E-7</v>
      </c>
      <c r="L18" s="195">
        <v>-1.3947889711802509E-7</v>
      </c>
      <c r="M18" s="195">
        <v>-1.7546847434447498E-7</v>
      </c>
      <c r="N18" s="195">
        <v>-1.8368883900665601E-7</v>
      </c>
      <c r="O18" s="195">
        <v>-1.8149323139690369E-7</v>
      </c>
      <c r="P18" s="195">
        <v>-2.0858305629707441E-7</v>
      </c>
      <c r="Q18" s="196">
        <v>-2.0840508453038938E-7</v>
      </c>
      <c r="R18" s="195">
        <v>-1.9514553685291874E-7</v>
      </c>
      <c r="S18" s="195">
        <v>-1.5537736838912578E-7</v>
      </c>
      <c r="T18" s="196">
        <v>0.96255677292320885</v>
      </c>
    </row>
    <row r="20" spans="2:21" ht="15.75" thickBot="1" x14ac:dyDescent="0.3"/>
    <row r="21" spans="2:21" ht="18.75" outlineLevel="1" x14ac:dyDescent="0.25">
      <c r="D21" s="205" t="s">
        <v>283</v>
      </c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7"/>
      <c r="R21" s="186"/>
      <c r="S21" s="186"/>
      <c r="T21" s="187"/>
    </row>
    <row r="22" spans="2:21" outlineLevel="1" x14ac:dyDescent="0.25">
      <c r="D22" s="188"/>
      <c r="E22" s="266" t="s">
        <v>337</v>
      </c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7"/>
      <c r="R22" s="268" t="s">
        <v>8</v>
      </c>
      <c r="S22" s="269"/>
      <c r="T22" s="270"/>
    </row>
    <row r="23" spans="2:21" outlineLevel="1" x14ac:dyDescent="0.25">
      <c r="D23" s="189" t="s">
        <v>16</v>
      </c>
      <c r="E23" s="139">
        <f>E$4</f>
        <v>45800</v>
      </c>
      <c r="F23" s="139">
        <f t="shared" ref="F23:Q23" si="14">F$4</f>
        <v>45807</v>
      </c>
      <c r="G23" s="139">
        <f t="shared" si="14"/>
        <v>45814</v>
      </c>
      <c r="H23" s="139">
        <f t="shared" si="14"/>
        <v>45821</v>
      </c>
      <c r="I23" s="139">
        <f t="shared" si="14"/>
        <v>45828</v>
      </c>
      <c r="J23" s="139">
        <f t="shared" si="14"/>
        <v>45835</v>
      </c>
      <c r="K23" s="139">
        <f t="shared" si="14"/>
        <v>45842</v>
      </c>
      <c r="L23" s="139">
        <f t="shared" si="14"/>
        <v>45849</v>
      </c>
      <c r="M23" s="139">
        <f t="shared" si="14"/>
        <v>45856</v>
      </c>
      <c r="N23" s="139">
        <f t="shared" si="14"/>
        <v>45863</v>
      </c>
      <c r="O23" s="139">
        <f t="shared" si="14"/>
        <v>45870</v>
      </c>
      <c r="P23" s="139">
        <f t="shared" si="14"/>
        <v>45877</v>
      </c>
      <c r="Q23" s="140">
        <f t="shared" si="14"/>
        <v>45884</v>
      </c>
      <c r="R23" s="141" t="s">
        <v>9</v>
      </c>
      <c r="S23" s="142" t="s">
        <v>10</v>
      </c>
      <c r="T23" s="177" t="s">
        <v>11</v>
      </c>
    </row>
    <row r="24" spans="2:21" ht="15.75" outlineLevel="1" x14ac:dyDescent="0.25">
      <c r="B24" t="str">
        <f>$D$2</f>
        <v>PC Annual Direct</v>
      </c>
      <c r="C24" t="s">
        <v>71</v>
      </c>
      <c r="D24" s="145" t="s">
        <v>430</v>
      </c>
      <c r="E24" s="146">
        <v>183.99178082699999</v>
      </c>
      <c r="F24" s="146">
        <v>184.68493151100003</v>
      </c>
      <c r="G24" s="146">
        <v>189.58630137500001</v>
      </c>
      <c r="H24" s="146">
        <v>157.15342465999998</v>
      </c>
      <c r="I24" s="146">
        <v>172.92328767700002</v>
      </c>
      <c r="J24" s="146">
        <v>162.05753425199995</v>
      </c>
      <c r="K24" s="146">
        <v>189.87123288100003</v>
      </c>
      <c r="L24" s="146">
        <v>178.00000000400004</v>
      </c>
      <c r="M24" s="146">
        <v>140.09315068899991</v>
      </c>
      <c r="N24" s="146">
        <v>149.81643836099997</v>
      </c>
      <c r="O24" s="146">
        <v>149.76712329099993</v>
      </c>
      <c r="P24" s="146">
        <v>128.70410959199992</v>
      </c>
      <c r="Q24" s="146">
        <v>159.57808219600003</v>
      </c>
      <c r="R24" s="147">
        <f t="shared" ref="R24:R28" si="15">AVERAGE(N24:Q24)</f>
        <v>146.96643835999998</v>
      </c>
      <c r="S24" s="146">
        <f>AVERAGE(F24:Q24)</f>
        <v>163.51963470741663</v>
      </c>
      <c r="T24" s="148"/>
    </row>
    <row r="25" spans="2:21" ht="15.75" hidden="1" outlineLevel="1" x14ac:dyDescent="0.25">
      <c r="B25" t="str">
        <f>$D$21&amp;"_W VYRs"</f>
        <v>PC Annual Direct - Annual_W VYRs</v>
      </c>
      <c r="C25" t="str">
        <f>$C24</f>
        <v>Boom Annual</v>
      </c>
      <c r="D25" s="149" t="s">
        <v>431</v>
      </c>
      <c r="E25" s="7">
        <f ca="1">INDEX('Plan Figures'!$B$46:$AP$59,MATCH('Current to Ultimate % Change'!E$4,'Plan Figures'!$B$46:$B$59,0),MATCH('Current to Ultimate % Change'!$B25,'Plan Figures'!$B$1:$AP$1,0))</f>
        <v>487.42579814129783</v>
      </c>
      <c r="F25" s="7">
        <f ca="1">INDEX('Plan Figures'!$B$46:$AP$59,MATCH('Current to Ultimate % Change'!F$4,'Plan Figures'!$B$46:$B$59,0),MATCH('Current to Ultimate % Change'!$B25,'Plan Figures'!$B$1:$AP$1,0))</f>
        <v>486.7810956320962</v>
      </c>
      <c r="G25" s="7">
        <f ca="1">INDEX('Plan Figures'!$B$46:$AP$59,MATCH('Current to Ultimate % Change'!G$4,'Plan Figures'!$B$46:$B$59,0),MATCH('Current to Ultimate % Change'!$B25,'Plan Figures'!$B$1:$AP$1,0))</f>
        <v>500.48167647964101</v>
      </c>
      <c r="H25" s="7">
        <f ca="1">INDEX('Plan Figures'!$B$46:$AP$59,MATCH('Current to Ultimate % Change'!H$4,'Plan Figures'!$B$46:$B$59,0),MATCH('Current to Ultimate % Change'!$B25,'Plan Figures'!$B$1:$AP$1,0))</f>
        <v>502.61834621331133</v>
      </c>
      <c r="I25" s="7">
        <f ca="1">INDEX('Plan Figures'!$B$46:$AP$59,MATCH('Current to Ultimate % Change'!I$4,'Plan Figures'!$B$46:$B$59,0),MATCH('Current to Ultimate % Change'!$B25,'Plan Figures'!$B$1:$AP$1,0))</f>
        <v>502.6138606169996</v>
      </c>
      <c r="J25" s="7">
        <f ca="1">INDEX('Plan Figures'!$B$46:$AP$59,MATCH('Current to Ultimate % Change'!J$4,'Plan Figures'!$B$46:$B$59,0),MATCH('Current to Ultimate % Change'!$B25,'Plan Figures'!$B$1:$AP$1,0))</f>
        <v>507.08710903420138</v>
      </c>
      <c r="K25" s="7">
        <f ca="1">INDEX('Plan Figures'!$B$46:$AP$59,MATCH('Current to Ultimate % Change'!K$4,'Plan Figures'!$B$46:$B$59,0),MATCH('Current to Ultimate % Change'!$B25,'Plan Figures'!$B$1:$AP$1,0))</f>
        <v>494.14928078151252</v>
      </c>
      <c r="L25" s="7">
        <f ca="1">INDEX('Plan Figures'!$B$46:$AP$59,MATCH('Current to Ultimate % Change'!L$4,'Plan Figures'!$B$46:$B$59,0),MATCH('Current to Ultimate % Change'!$B25,'Plan Figures'!$B$1:$AP$1,0))</f>
        <v>488.92361688494452</v>
      </c>
      <c r="M25" s="7">
        <f ca="1">INDEX('Plan Figures'!$B$46:$AP$59,MATCH('Current to Ultimate % Change'!M$4,'Plan Figures'!$B$46:$B$59,0),MATCH('Current to Ultimate % Change'!$B25,'Plan Figures'!$B$1:$AP$1,0))</f>
        <v>488.92361688494452</v>
      </c>
      <c r="N25" s="7">
        <f ca="1">INDEX('Plan Figures'!$B$46:$AP$59,MATCH('Current to Ultimate % Change'!N$4,'Plan Figures'!$B$46:$B$59,0),MATCH('Current to Ultimate % Change'!$B25,'Plan Figures'!$B$1:$AP$1,0))</f>
        <v>488.92361688494452</v>
      </c>
      <c r="O25" s="7">
        <f ca="1">INDEX('Plan Figures'!$B$46:$AP$59,MATCH('Current to Ultimate % Change'!O$4,'Plan Figures'!$B$46:$B$59,0),MATCH('Current to Ultimate % Change'!$B25,'Plan Figures'!$B$1:$AP$1,0))</f>
        <v>488.9502987427008</v>
      </c>
      <c r="P25" s="7">
        <f ca="1">INDEX('Plan Figures'!$B$46:$AP$59,MATCH('Current to Ultimate % Change'!P$4,'Plan Figures'!$B$46:$B$59,0),MATCH('Current to Ultimate % Change'!$B25,'Plan Figures'!$B$1:$AP$1,0))</f>
        <v>489.11038988923798</v>
      </c>
      <c r="Q25" s="7">
        <f ca="1">INDEX('Plan Figures'!$B$46:$AP$59,MATCH('Current to Ultimate % Change'!Q$4,'Plan Figures'!$B$46:$B$59,0),MATCH('Current to Ultimate % Change'!$B25,'Plan Figures'!$B$1:$AP$1,0))</f>
        <v>489.11038988923798</v>
      </c>
      <c r="R25" s="150">
        <f t="shared" ca="1" si="15"/>
        <v>489.0236738515303</v>
      </c>
      <c r="S25" s="7">
        <f t="shared" ref="S25:S28" ca="1" si="16">AVERAGE(F25:Q25)</f>
        <v>493.97277482781436</v>
      </c>
      <c r="T25" s="151"/>
    </row>
    <row r="26" spans="2:21" ht="15.75" hidden="1" outlineLevel="1" x14ac:dyDescent="0.25">
      <c r="B26" t="str">
        <f t="shared" ref="B26:B35" si="17">$D$2</f>
        <v>PC Annual Direct</v>
      </c>
      <c r="C26" t="str">
        <f t="shared" ref="C26:C34" si="18">$C25</f>
        <v>Boom Annual</v>
      </c>
      <c r="D26" s="152" t="s">
        <v>0</v>
      </c>
      <c r="E26" s="216">
        <f ca="1">(E24/E25)-1</f>
        <v>-0.62252350710894588</v>
      </c>
      <c r="F26" s="216">
        <f t="shared" ref="F26:S26" ca="1" si="19">(F24/F25)-1</f>
        <v>-0.62059962235965127</v>
      </c>
      <c r="G26" s="216">
        <f t="shared" ca="1" si="19"/>
        <v>-0.62119232274688052</v>
      </c>
      <c r="H26" s="216">
        <f t="shared" ca="1" si="19"/>
        <v>-0.68733050465829182</v>
      </c>
      <c r="I26" s="216">
        <f t="shared" ca="1" si="19"/>
        <v>-0.65595201162036687</v>
      </c>
      <c r="J26" s="216">
        <f t="shared" ca="1" si="19"/>
        <v>-0.68041480178690628</v>
      </c>
      <c r="K26" s="216">
        <f t="shared" ca="1" si="19"/>
        <v>-0.61576138979558415</v>
      </c>
      <c r="L26" s="216">
        <f t="shared" ca="1" si="19"/>
        <v>-0.63593495209316564</v>
      </c>
      <c r="M26" s="216">
        <f t="shared" ca="1" si="19"/>
        <v>-0.71346618193334854</v>
      </c>
      <c r="N26" s="216">
        <f t="shared" ca="1" si="19"/>
        <v>-0.69357905164099409</v>
      </c>
      <c r="O26" s="216">
        <f t="shared" ca="1" si="19"/>
        <v>-0.693696631996923</v>
      </c>
      <c r="P26" s="216">
        <f t="shared" ca="1" si="19"/>
        <v>-0.73686081454710917</v>
      </c>
      <c r="Q26" s="216">
        <f t="shared" ca="1" si="19"/>
        <v>-0.67373810596798522</v>
      </c>
      <c r="R26" s="217">
        <f t="shared" ca="1" si="19"/>
        <v>-0.69946968578740087</v>
      </c>
      <c r="S26" s="216">
        <f t="shared" ca="1" si="19"/>
        <v>-0.6689703501080293</v>
      </c>
      <c r="T26" s="156">
        <f t="shared" ref="T26" si="20">T24-T25</f>
        <v>0</v>
      </c>
    </row>
    <row r="27" spans="2:21" ht="15.75" outlineLevel="1" x14ac:dyDescent="0.25">
      <c r="B27" t="str">
        <f t="shared" si="17"/>
        <v>PC Annual Direct</v>
      </c>
      <c r="C27" t="str">
        <f t="shared" si="18"/>
        <v>Boom Annual</v>
      </c>
      <c r="D27" s="145" t="s">
        <v>5</v>
      </c>
      <c r="E27" s="157">
        <f ca="1">IFERROR(('Ultimate - Sales, NWP, GWP'!F45/'Current - Sales, NWP, GWP'!E45)-1,0)</f>
        <v>-2.5978024671455269E-2</v>
      </c>
      <c r="F27" s="157">
        <f ca="1">IFERROR(('Ultimate - Sales, NWP, GWP'!G45/'Current - Sales, NWP, GWP'!F45)-1,0)</f>
        <v>-2.8293425497218583E-2</v>
      </c>
      <c r="G27" s="157">
        <f ca="1">IFERROR(('Ultimate - Sales, NWP, GWP'!H45/'Current - Sales, NWP, GWP'!G45)-1,0)</f>
        <v>-2.9170315827993232E-2</v>
      </c>
      <c r="H27" s="157">
        <f ca="1">IFERROR(('Ultimate - Sales, NWP, GWP'!I45/'Current - Sales, NWP, GWP'!H45)-1,0)</f>
        <v>-3.1944638152758165E-2</v>
      </c>
      <c r="I27" s="157">
        <f ca="1">IFERROR(('Ultimate - Sales, NWP, GWP'!J45/'Current - Sales, NWP, GWP'!I45)-1,0)</f>
        <v>-3.4703149399691879E-2</v>
      </c>
      <c r="J27" s="157">
        <f ca="1">IFERROR(('Ultimate - Sales, NWP, GWP'!K45/'Current - Sales, NWP, GWP'!J45)-1,0)</f>
        <v>-3.744598434757318E-2</v>
      </c>
      <c r="K27" s="157">
        <f ca="1">IFERROR(('Ultimate - Sales, NWP, GWP'!L45/'Current - Sales, NWP, GWP'!K45)-1,0)</f>
        <v>-1.5295532311767945E-2</v>
      </c>
      <c r="L27" s="157">
        <f ca="1">IFERROR(('Ultimate - Sales, NWP, GWP'!M45/'Current - Sales, NWP, GWP'!L45)-1,0)</f>
        <v>-2.653563338557019E-2</v>
      </c>
      <c r="M27" s="157">
        <f ca="1">IFERROR(('Ultimate - Sales, NWP, GWP'!N45/'Current - Sales, NWP, GWP'!M45)-1,0)</f>
        <v>-3.7522025817120275E-2</v>
      </c>
      <c r="N27" s="157">
        <f ca="1">IFERROR(('Ultimate - Sales, NWP, GWP'!O45/'Current - Sales, NWP, GWP'!N45)-1,0)</f>
        <v>-4.8263203711425562E-2</v>
      </c>
      <c r="O27" s="157">
        <f ca="1">IFERROR(('Ultimate - Sales, NWP, GWP'!P45/'Current - Sales, NWP, GWP'!O45)-1,0)</f>
        <v>-5.8767286184188916E-2</v>
      </c>
      <c r="P27" s="157">
        <f ca="1">IFERROR(('Ultimate - Sales, NWP, GWP'!Q45/'Current - Sales, NWP, GWP'!P45)-1,0)</f>
        <v>-6.9042037829235681E-2</v>
      </c>
      <c r="Q27" s="157">
        <f ca="1">IFERROR(('Ultimate - Sales, NWP, GWP'!R45/'Current - Sales, NWP, GWP'!Q45)-1,0)</f>
        <v>-7.9094887859845198E-2</v>
      </c>
      <c r="R27" s="147">
        <f t="shared" ca="1" si="15"/>
        <v>-6.3791853896173839E-2</v>
      </c>
      <c r="S27" s="146">
        <f t="shared" ca="1" si="16"/>
        <v>-4.1339843360365731E-2</v>
      </c>
      <c r="T27" s="148"/>
    </row>
    <row r="28" spans="2:21" ht="15.75" outlineLevel="1" x14ac:dyDescent="0.25">
      <c r="B28" t="str">
        <f>$D$21&amp;"_NWP"</f>
        <v>PC Annual Direct - Annual_NWP</v>
      </c>
      <c r="C28" t="str">
        <f t="shared" si="18"/>
        <v>Boom Annual</v>
      </c>
      <c r="D28" s="149" t="s">
        <v>6</v>
      </c>
      <c r="E28" s="221">
        <f ca="1">IFERROR(('Ultimate - Sales, NWP, GWP'!F46/'Current - Sales, NWP, GWP'!E46)-1,0)</f>
        <v>-2.3771546067862248E-3</v>
      </c>
      <c r="F28" s="221">
        <f ca="1">IFERROR(('Ultimate - Sales, NWP, GWP'!G46/'Current - Sales, NWP, GWP'!F46)-1,0)</f>
        <v>-9.0242296778042519E-4</v>
      </c>
      <c r="G28" s="221">
        <f ca="1">IFERROR(('Ultimate - Sales, NWP, GWP'!H46/'Current - Sales, NWP, GWP'!G46)-1,0)</f>
        <v>-2.8576818055693343E-3</v>
      </c>
      <c r="H28" s="221">
        <f ca="1">IFERROR(('Ultimate - Sales, NWP, GWP'!I46/'Current - Sales, NWP, GWP'!H46)-1,0)</f>
        <v>-2.8495387305844666E-3</v>
      </c>
      <c r="I28" s="221">
        <f ca="1">IFERROR(('Ultimate - Sales, NWP, GWP'!J46/'Current - Sales, NWP, GWP'!I46)-1,0)</f>
        <v>-2.8414419317494E-3</v>
      </c>
      <c r="J28" s="221">
        <f ca="1">IFERROR(('Ultimate - Sales, NWP, GWP'!K46/'Current - Sales, NWP, GWP'!J46)-1,0)</f>
        <v>2.3012165214220781E-2</v>
      </c>
      <c r="K28" s="221">
        <f ca="1">IFERROR(('Ultimate - Sales, NWP, GWP'!L46/'Current - Sales, NWP, GWP'!K46)-1,0)</f>
        <v>-1.1414694908605583E-2</v>
      </c>
      <c r="L28" s="221">
        <f ca="1">IFERROR(('Ultimate - Sales, NWP, GWP'!M46/'Current - Sales, NWP, GWP'!L46)-1,0)</f>
        <v>-1.1285870144132071E-2</v>
      </c>
      <c r="M28" s="221">
        <f ca="1">IFERROR(('Ultimate - Sales, NWP, GWP'!N46/'Current - Sales, NWP, GWP'!M46)-1,0)</f>
        <v>-1.1159920727977446E-2</v>
      </c>
      <c r="N28" s="221">
        <f ca="1">IFERROR(('Ultimate - Sales, NWP, GWP'!O46/'Current - Sales, NWP, GWP'!N46)-1,0)</f>
        <v>-1.103675145662697E-2</v>
      </c>
      <c r="O28" s="221">
        <f ca="1">IFERROR(('Ultimate - Sales, NWP, GWP'!P46/'Current - Sales, NWP, GWP'!O46)-1,0)</f>
        <v>-1.0916271283636592E-2</v>
      </c>
      <c r="P28" s="221">
        <f ca="1">IFERROR(('Ultimate - Sales, NWP, GWP'!Q46/'Current - Sales, NWP, GWP'!P46)-1,0)</f>
        <v>-1.0798393095182046E-2</v>
      </c>
      <c r="Q28" s="221">
        <f ca="1">IFERROR(('Ultimate - Sales, NWP, GWP'!R46/'Current - Sales, NWP, GWP'!Q46)-1,0)</f>
        <v>-1.0798393095182046E-2</v>
      </c>
      <c r="R28" s="150">
        <f t="shared" ca="1" si="15"/>
        <v>-1.0887452232656913E-2</v>
      </c>
      <c r="S28" s="7">
        <f t="shared" ca="1" si="16"/>
        <v>-5.3207679110671329E-3</v>
      </c>
      <c r="T28" s="151"/>
    </row>
    <row r="29" spans="2:21" ht="15.75" outlineLevel="1" x14ac:dyDescent="0.25">
      <c r="B29" t="str">
        <f t="shared" si="17"/>
        <v>PC Annual Direct</v>
      </c>
      <c r="C29" t="str">
        <f t="shared" si="18"/>
        <v>Boom Annual</v>
      </c>
      <c r="D29" s="152" t="s">
        <v>0</v>
      </c>
      <c r="E29" s="222">
        <f ca="1">E27-E28</f>
        <v>-2.3600870064669044E-2</v>
      </c>
      <c r="F29" s="222">
        <f t="shared" ref="F29" ca="1" si="21">F27-F28</f>
        <v>-2.7391002529438158E-2</v>
      </c>
      <c r="G29" s="222">
        <f t="shared" ref="G29" ca="1" si="22">G27-G28</f>
        <v>-2.6312634022423897E-2</v>
      </c>
      <c r="H29" s="222">
        <f t="shared" ref="H29" ca="1" si="23">H27-H28</f>
        <v>-2.9095099422173698E-2</v>
      </c>
      <c r="I29" s="222">
        <f t="shared" ref="I29" ca="1" si="24">I27-I28</f>
        <v>-3.1861707467942479E-2</v>
      </c>
      <c r="J29" s="222">
        <f t="shared" ref="J29" ca="1" si="25">J27-J28</f>
        <v>-6.0458149561793961E-2</v>
      </c>
      <c r="K29" s="222">
        <f t="shared" ref="K29" ca="1" si="26">K27-K28</f>
        <v>-3.8808374031623627E-3</v>
      </c>
      <c r="L29" s="222">
        <f t="shared" ref="L29" ca="1" si="27">L27-L28</f>
        <v>-1.5249763241438119E-2</v>
      </c>
      <c r="M29" s="222">
        <f t="shared" ref="M29" ca="1" si="28">M27-M28</f>
        <v>-2.6362105089142829E-2</v>
      </c>
      <c r="N29" s="222">
        <f t="shared" ref="N29" ca="1" si="29">N27-N28</f>
        <v>-3.7226452254798592E-2</v>
      </c>
      <c r="O29" s="222">
        <f t="shared" ref="O29" ca="1" si="30">O27-O28</f>
        <v>-4.7851014900552324E-2</v>
      </c>
      <c r="P29" s="222">
        <f t="shared" ref="P29" ca="1" si="31">P27-P28</f>
        <v>-5.8243644734053635E-2</v>
      </c>
      <c r="Q29" s="222">
        <f t="shared" ref="Q29" ca="1" si="32">Q27-Q28</f>
        <v>-6.8296494764663151E-2</v>
      </c>
      <c r="R29" s="217">
        <f t="shared" ref="R29:S29" ca="1" si="33">IFERROR((R27/R28)-1,0)</f>
        <v>4.8592086130885761</v>
      </c>
      <c r="S29" s="216">
        <f t="shared" ca="1" si="33"/>
        <v>6.7695257623207654</v>
      </c>
      <c r="T29" s="156"/>
    </row>
    <row r="30" spans="2:21" ht="15.75" outlineLevel="1" x14ac:dyDescent="0.25">
      <c r="B30" t="str">
        <f t="shared" si="17"/>
        <v>PC Annual Direct</v>
      </c>
      <c r="C30" t="str">
        <f t="shared" si="18"/>
        <v>Boom Annual</v>
      </c>
      <c r="D30" s="145" t="s">
        <v>12</v>
      </c>
      <c r="E30" s="146">
        <f ca="1">IFERROR(E27/E24,0)</f>
        <v>-1.4119122362254513E-4</v>
      </c>
      <c r="F30" s="146">
        <f t="shared" ref="F30:T31" ca="1" si="34">IFERROR(F27/F24,0)</f>
        <v>-1.5319834306857567E-4</v>
      </c>
      <c r="G30" s="146">
        <f t="shared" ca="1" si="34"/>
        <v>-1.538629933514796E-4</v>
      </c>
      <c r="H30" s="146">
        <f t="shared" ca="1" si="34"/>
        <v>-2.0327039147807375E-4</v>
      </c>
      <c r="I30" s="146">
        <f t="shared" ca="1" si="34"/>
        <v>-2.0068522791744049E-4</v>
      </c>
      <c r="J30" s="146">
        <f t="shared" ca="1" si="34"/>
        <v>-2.3106598851087393E-4</v>
      </c>
      <c r="K30" s="146">
        <f t="shared" ca="1" si="34"/>
        <v>-8.0557397135322086E-5</v>
      </c>
      <c r="L30" s="146">
        <f t="shared" ca="1" si="34"/>
        <v>-1.4907659205041503E-4</v>
      </c>
      <c r="M30" s="146">
        <f t="shared" ca="1" si="34"/>
        <v>-2.6783626203409026E-4</v>
      </c>
      <c r="N30" s="146">
        <f t="shared" ca="1" si="34"/>
        <v>-3.2214891930036285E-4</v>
      </c>
      <c r="O30" s="146">
        <f t="shared" ca="1" si="34"/>
        <v>-3.9239109954728271E-4</v>
      </c>
      <c r="P30" s="146">
        <f t="shared" ca="1" si="34"/>
        <v>-5.364400410220253E-4</v>
      </c>
      <c r="Q30" s="146">
        <f t="shared" ca="1" si="34"/>
        <v>-4.9565007155993879E-4</v>
      </c>
      <c r="R30" s="147">
        <f t="shared" ca="1" si="34"/>
        <v>-4.3405728959637179E-4</v>
      </c>
      <c r="S30" s="146">
        <f t="shared" ca="1" si="34"/>
        <v>-2.5281271838904562E-4</v>
      </c>
      <c r="T30" s="148"/>
    </row>
    <row r="31" spans="2:21" ht="15.75" hidden="1" outlineLevel="1" x14ac:dyDescent="0.25">
      <c r="B31" t="str">
        <f t="shared" si="17"/>
        <v>PC Annual Direct</v>
      </c>
      <c r="C31" t="str">
        <f t="shared" si="18"/>
        <v>Boom Annual</v>
      </c>
      <c r="D31" s="149" t="s">
        <v>13</v>
      </c>
      <c r="E31" s="7">
        <f ca="1">IFERROR(E28/E25,0)</f>
        <v>-4.8769568944668809E-6</v>
      </c>
      <c r="F31" s="7">
        <f t="shared" ca="1" si="34"/>
        <v>-1.8538578754966001E-6</v>
      </c>
      <c r="G31" s="7">
        <f t="shared" ca="1" si="34"/>
        <v>-5.7098629977227178E-6</v>
      </c>
      <c r="H31" s="7">
        <f t="shared" ca="1" si="34"/>
        <v>-5.6693886167360908E-6</v>
      </c>
      <c r="I31" s="7">
        <f t="shared" ca="1" si="34"/>
        <v>-5.6533298310979679E-6</v>
      </c>
      <c r="J31" s="7">
        <f t="shared" ca="1" si="34"/>
        <v>4.5381088977098575E-5</v>
      </c>
      <c r="K31" s="7">
        <f t="shared" ca="1" si="34"/>
        <v>-2.3099689410764469E-5</v>
      </c>
      <c r="L31" s="7">
        <f t="shared" ca="1" si="34"/>
        <v>-2.3083094688772023E-5</v>
      </c>
      <c r="M31" s="7">
        <f t="shared" ca="1" si="34"/>
        <v>-2.2825489181889209E-5</v>
      </c>
      <c r="N31" s="7">
        <f t="shared" ca="1" si="34"/>
        <v>-2.2573569930912508E-5</v>
      </c>
      <c r="O31" s="7">
        <f t="shared" ca="1" si="34"/>
        <v>-2.2325932332400591E-5</v>
      </c>
      <c r="P31" s="7">
        <f t="shared" ca="1" si="34"/>
        <v>-2.2077619528032125E-5</v>
      </c>
      <c r="Q31" s="7">
        <f t="shared" ca="1" si="34"/>
        <v>-2.2077619528032125E-5</v>
      </c>
      <c r="R31" s="150">
        <f t="shared" ca="1" si="34"/>
        <v>-2.2263650646824084E-5</v>
      </c>
      <c r="S31" s="7">
        <f t="shared" ca="1" si="34"/>
        <v>-1.0771378873910226E-5</v>
      </c>
      <c r="T31" s="151">
        <f t="shared" si="34"/>
        <v>0</v>
      </c>
      <c r="U31" s="1"/>
    </row>
    <row r="32" spans="2:21" ht="15.75" hidden="1" outlineLevel="1" x14ac:dyDescent="0.25">
      <c r="B32" t="str">
        <f t="shared" si="17"/>
        <v>PC Annual Direct</v>
      </c>
      <c r="C32" t="str">
        <f t="shared" si="18"/>
        <v>Boom Annual</v>
      </c>
      <c r="D32" s="152" t="s">
        <v>0</v>
      </c>
      <c r="E32" s="216">
        <f ca="1">(E30/E31)-1</f>
        <v>27.950681065631869</v>
      </c>
      <c r="F32" s="216">
        <f t="shared" ref="F32:S32" ca="1" si="35">(F30/F31)-1</f>
        <v>81.637587861225782</v>
      </c>
      <c r="G32" s="216">
        <f t="shared" ca="1" si="35"/>
        <v>25.946880058741385</v>
      </c>
      <c r="H32" s="216">
        <f t="shared" ca="1" si="35"/>
        <v>34.854023285335842</v>
      </c>
      <c r="I32" s="216">
        <f t="shared" ca="1" si="35"/>
        <v>34.498588250327536</v>
      </c>
      <c r="J32" s="216">
        <f t="shared" ca="1" si="35"/>
        <v>-6.0916801187270027</v>
      </c>
      <c r="K32" s="216">
        <f t="shared" ca="1" si="35"/>
        <v>2.48738009861649</v>
      </c>
      <c r="L32" s="216">
        <f t="shared" ca="1" si="35"/>
        <v>5.4582584813867356</v>
      </c>
      <c r="M32" s="216">
        <f t="shared" ca="1" si="35"/>
        <v>10.734086393495735</v>
      </c>
      <c r="N32" s="216">
        <f t="shared" ca="1" si="35"/>
        <v>13.271066574153537</v>
      </c>
      <c r="O32" s="216">
        <f t="shared" ca="1" si="35"/>
        <v>16.575575062449854</v>
      </c>
      <c r="P32" s="216">
        <f t="shared" ca="1" si="35"/>
        <v>23.297911300668225</v>
      </c>
      <c r="Q32" s="216">
        <f t="shared" ca="1" si="35"/>
        <v>21.45034030641791</v>
      </c>
      <c r="R32" s="217">
        <f t="shared" ca="1" si="35"/>
        <v>18.496231614570821</v>
      </c>
      <c r="S32" s="216">
        <f t="shared" ca="1" si="35"/>
        <v>22.470785063683266</v>
      </c>
      <c r="T32" s="156">
        <f>T30-T31</f>
        <v>0</v>
      </c>
    </row>
    <row r="33" spans="2:21" outlineLevel="1" x14ac:dyDescent="0.25">
      <c r="B33" t="str">
        <f t="shared" si="17"/>
        <v>PC Annual Direct</v>
      </c>
      <c r="C33" t="str">
        <f t="shared" si="18"/>
        <v>Boom Annual</v>
      </c>
      <c r="D33" s="190" t="s">
        <v>17</v>
      </c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69"/>
      <c r="R33" s="144"/>
      <c r="S33" s="144"/>
      <c r="T33" s="180"/>
    </row>
    <row r="34" spans="2:21" ht="15.75" outlineLevel="1" x14ac:dyDescent="0.25">
      <c r="B34" t="str">
        <f t="shared" si="17"/>
        <v>PC Annual Direct</v>
      </c>
      <c r="C34" t="str">
        <f t="shared" si="18"/>
        <v>Boom Annual</v>
      </c>
      <c r="D34" s="145" t="s">
        <v>7</v>
      </c>
      <c r="E34" s="147">
        <v>165456.098213044</v>
      </c>
      <c r="F34" s="146">
        <v>174682.8214281199</v>
      </c>
      <c r="G34" s="146">
        <v>179140.63393022731</v>
      </c>
      <c r="H34" s="146">
        <v>158285.196429456</v>
      </c>
      <c r="I34" s="146">
        <v>158064.87499971397</v>
      </c>
      <c r="J34" s="146">
        <v>168387.70535611405</v>
      </c>
      <c r="K34" s="146">
        <v>190208.91964308498</v>
      </c>
      <c r="L34" s="146">
        <v>176644.52678585504</v>
      </c>
      <c r="M34" s="146">
        <v>147717.03571538103</v>
      </c>
      <c r="N34" s="146">
        <v>167896.55357127127</v>
      </c>
      <c r="O34" s="146">
        <v>132007.0357144163</v>
      </c>
      <c r="P34" s="146">
        <v>135549.59821316999</v>
      </c>
      <c r="Q34" s="148">
        <v>152467.70535668902</v>
      </c>
      <c r="R34" s="147">
        <f t="shared" ref="R34" si="36">AVERAGE(N34:Q34)</f>
        <v>146980.22321388664</v>
      </c>
      <c r="S34" s="146">
        <f>AVERAGE(F34:Q34)</f>
        <v>161754.38392862488</v>
      </c>
      <c r="T34" s="148"/>
    </row>
    <row r="35" spans="2:21" ht="16.5" outlineLevel="1" thickBot="1" x14ac:dyDescent="0.3">
      <c r="B35" t="str">
        <f t="shared" si="17"/>
        <v>PC Annual Direct</v>
      </c>
      <c r="C35" t="str">
        <f>C34</f>
        <v>Boom Annual</v>
      </c>
      <c r="D35" s="175" t="s">
        <v>21</v>
      </c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8"/>
      <c r="S35" s="197"/>
      <c r="T35" s="199"/>
    </row>
    <row r="37" spans="2:21" ht="15.75" thickBot="1" x14ac:dyDescent="0.3"/>
    <row r="38" spans="2:21" ht="18.75" x14ac:dyDescent="0.25">
      <c r="D38" s="205" t="s">
        <v>303</v>
      </c>
      <c r="E38" s="186" t="s">
        <v>429</v>
      </c>
      <c r="F38" s="186"/>
      <c r="G38" s="186"/>
      <c r="H38" s="186"/>
      <c r="I38" s="186"/>
      <c r="J38" s="186"/>
      <c r="K38" s="186"/>
      <c r="L38" s="186"/>
      <c r="M38" s="186"/>
      <c r="N38" s="186"/>
      <c r="O38" s="186"/>
      <c r="P38" s="186"/>
      <c r="Q38" s="187"/>
      <c r="R38" s="186"/>
      <c r="S38" s="186"/>
      <c r="T38" s="187"/>
    </row>
    <row r="39" spans="2:21" x14ac:dyDescent="0.25">
      <c r="D39" s="188"/>
      <c r="E39" s="266" t="s">
        <v>337</v>
      </c>
      <c r="F39" s="266"/>
      <c r="G39" s="266"/>
      <c r="H39" s="266"/>
      <c r="I39" s="266"/>
      <c r="J39" s="266"/>
      <c r="K39" s="266"/>
      <c r="L39" s="266"/>
      <c r="M39" s="266"/>
      <c r="N39" s="266"/>
      <c r="O39" s="266"/>
      <c r="P39" s="266"/>
      <c r="Q39" s="267"/>
      <c r="R39" s="268" t="s">
        <v>8</v>
      </c>
      <c r="S39" s="269"/>
      <c r="T39" s="270"/>
    </row>
    <row r="40" spans="2:21" x14ac:dyDescent="0.25">
      <c r="D40" s="189" t="s">
        <v>16</v>
      </c>
      <c r="E40" s="139">
        <f>E$4</f>
        <v>45800</v>
      </c>
      <c r="F40" s="139">
        <f t="shared" ref="F40:Q40" si="37">F$4</f>
        <v>45807</v>
      </c>
      <c r="G40" s="139">
        <f t="shared" si="37"/>
        <v>45814</v>
      </c>
      <c r="H40" s="139">
        <f t="shared" si="37"/>
        <v>45821</v>
      </c>
      <c r="I40" s="139">
        <f t="shared" si="37"/>
        <v>45828</v>
      </c>
      <c r="J40" s="139">
        <f t="shared" si="37"/>
        <v>45835</v>
      </c>
      <c r="K40" s="139">
        <f t="shared" si="37"/>
        <v>45842</v>
      </c>
      <c r="L40" s="139">
        <f t="shared" si="37"/>
        <v>45849</v>
      </c>
      <c r="M40" s="139">
        <f t="shared" si="37"/>
        <v>45856</v>
      </c>
      <c r="N40" s="139">
        <f t="shared" si="37"/>
        <v>45863</v>
      </c>
      <c r="O40" s="139">
        <f t="shared" si="37"/>
        <v>45870</v>
      </c>
      <c r="P40" s="139">
        <f t="shared" si="37"/>
        <v>45877</v>
      </c>
      <c r="Q40" s="140">
        <f t="shared" si="37"/>
        <v>45884</v>
      </c>
      <c r="R40" s="141" t="s">
        <v>9</v>
      </c>
      <c r="S40" s="142" t="s">
        <v>10</v>
      </c>
      <c r="T40" s="177" t="s">
        <v>11</v>
      </c>
    </row>
    <row r="41" spans="2:21" ht="15.75" x14ac:dyDescent="0.25">
      <c r="B41" t="str">
        <f>$D$2</f>
        <v>PC Annual Direct</v>
      </c>
      <c r="C41" t="s">
        <v>72</v>
      </c>
      <c r="D41" s="145" t="s">
        <v>430</v>
      </c>
      <c r="E41" s="146">
        <v>0</v>
      </c>
      <c r="F41" s="146">
        <v>0</v>
      </c>
      <c r="G41" s="146">
        <v>0</v>
      </c>
      <c r="H41" s="146">
        <v>0</v>
      </c>
      <c r="I41" s="146">
        <v>0</v>
      </c>
      <c r="J41" s="146">
        <v>0</v>
      </c>
      <c r="K41" s="146">
        <v>0</v>
      </c>
      <c r="L41" s="146">
        <v>0</v>
      </c>
      <c r="M41" s="146">
        <v>0</v>
      </c>
      <c r="N41" s="146">
        <v>0</v>
      </c>
      <c r="O41" s="146">
        <v>0</v>
      </c>
      <c r="P41" s="146">
        <v>0</v>
      </c>
      <c r="Q41" s="146">
        <v>0</v>
      </c>
      <c r="R41" s="147">
        <f t="shared" ref="R41:R45" si="38">AVERAGE(N41:Q41)</f>
        <v>0</v>
      </c>
      <c r="S41" s="146">
        <f t="shared" ref="S41:S45" si="39">AVERAGE(F41:Q41)</f>
        <v>0</v>
      </c>
      <c r="T41" s="148"/>
    </row>
    <row r="42" spans="2:21" ht="15.75" hidden="1" x14ac:dyDescent="0.25">
      <c r="B42" t="str">
        <f>$D$38&amp;"_W VYRs"</f>
        <v>PC Annual Direct - Subscription_W VYRs</v>
      </c>
      <c r="C42" t="str">
        <f t="shared" ref="C42:C51" si="40">$C41</f>
        <v>Boom Subscription</v>
      </c>
      <c r="D42" s="149" t="s">
        <v>431</v>
      </c>
      <c r="E42" s="7">
        <f ca="1">INDEX('Plan Figures'!$B$46:$AP$59,MATCH('Current to Ultimate % Change'!E$4,'Plan Figures'!$B$46:$B$59,0),MATCH('Current to Ultimate % Change'!$B42,'Plan Figures'!$B$1:$AP$1,0))</f>
        <v>0</v>
      </c>
      <c r="F42" s="7">
        <f ca="1">INDEX('Plan Figures'!$B$46:$AP$59,MATCH('Current to Ultimate % Change'!F$4,'Plan Figures'!$B$46:$B$59,0),MATCH('Current to Ultimate % Change'!$B42,'Plan Figures'!$B$1:$AP$1,0))</f>
        <v>0</v>
      </c>
      <c r="G42" s="7">
        <f ca="1">INDEX('Plan Figures'!$B$46:$AP$59,MATCH('Current to Ultimate % Change'!G$4,'Plan Figures'!$B$46:$B$59,0),MATCH('Current to Ultimate % Change'!$B42,'Plan Figures'!$B$1:$AP$1,0))</f>
        <v>0</v>
      </c>
      <c r="H42" s="7">
        <f ca="1">INDEX('Plan Figures'!$B$46:$AP$59,MATCH('Current to Ultimate % Change'!H$4,'Plan Figures'!$B$46:$B$59,0),MATCH('Current to Ultimate % Change'!$B42,'Plan Figures'!$B$1:$AP$1,0))</f>
        <v>0</v>
      </c>
      <c r="I42" s="7">
        <f ca="1">INDEX('Plan Figures'!$B$46:$AP$59,MATCH('Current to Ultimate % Change'!I$4,'Plan Figures'!$B$46:$B$59,0),MATCH('Current to Ultimate % Change'!$B42,'Plan Figures'!$B$1:$AP$1,0))</f>
        <v>0</v>
      </c>
      <c r="J42" s="7">
        <f ca="1">INDEX('Plan Figures'!$B$46:$AP$59,MATCH('Current to Ultimate % Change'!J$4,'Plan Figures'!$B$46:$B$59,0),MATCH('Current to Ultimate % Change'!$B42,'Plan Figures'!$B$1:$AP$1,0))</f>
        <v>0</v>
      </c>
      <c r="K42" s="7">
        <f ca="1">INDEX('Plan Figures'!$B$46:$AP$59,MATCH('Current to Ultimate % Change'!K$4,'Plan Figures'!$B$46:$B$59,0),MATCH('Current to Ultimate % Change'!$B42,'Plan Figures'!$B$1:$AP$1,0))</f>
        <v>0</v>
      </c>
      <c r="L42" s="7">
        <f ca="1">INDEX('Plan Figures'!$B$46:$AP$59,MATCH('Current to Ultimate % Change'!L$4,'Plan Figures'!$B$46:$B$59,0),MATCH('Current to Ultimate % Change'!$B42,'Plan Figures'!$B$1:$AP$1,0))</f>
        <v>0</v>
      </c>
      <c r="M42" s="7">
        <f ca="1">INDEX('Plan Figures'!$B$46:$AP$59,MATCH('Current to Ultimate % Change'!M$4,'Plan Figures'!$B$46:$B$59,0),MATCH('Current to Ultimate % Change'!$B42,'Plan Figures'!$B$1:$AP$1,0))</f>
        <v>0</v>
      </c>
      <c r="N42" s="7">
        <f ca="1">INDEX('Plan Figures'!$B$46:$AP$59,MATCH('Current to Ultimate % Change'!N$4,'Plan Figures'!$B$46:$B$59,0),MATCH('Current to Ultimate % Change'!$B42,'Plan Figures'!$B$1:$AP$1,0))</f>
        <v>0</v>
      </c>
      <c r="O42" s="7">
        <f ca="1">INDEX('Plan Figures'!$B$46:$AP$59,MATCH('Current to Ultimate % Change'!O$4,'Plan Figures'!$B$46:$B$59,0),MATCH('Current to Ultimate % Change'!$B42,'Plan Figures'!$B$1:$AP$1,0))</f>
        <v>0</v>
      </c>
      <c r="P42" s="7">
        <f ca="1">INDEX('Plan Figures'!$B$46:$AP$59,MATCH('Current to Ultimate % Change'!P$4,'Plan Figures'!$B$46:$B$59,0),MATCH('Current to Ultimate % Change'!$B42,'Plan Figures'!$B$1:$AP$1,0))</f>
        <v>0</v>
      </c>
      <c r="Q42" s="7">
        <f ca="1">INDEX('Plan Figures'!$B$46:$AP$59,MATCH('Current to Ultimate % Change'!Q$4,'Plan Figures'!$B$46:$B$59,0),MATCH('Current to Ultimate % Change'!$B42,'Plan Figures'!$B$1:$AP$1,0))</f>
        <v>0</v>
      </c>
      <c r="R42" s="150">
        <f t="shared" ca="1" si="38"/>
        <v>0</v>
      </c>
      <c r="S42" s="7">
        <f t="shared" ca="1" si="39"/>
        <v>0</v>
      </c>
      <c r="T42" s="151"/>
      <c r="U42" s="1" t="s">
        <v>419</v>
      </c>
    </row>
    <row r="43" spans="2:21" ht="15.75" hidden="1" x14ac:dyDescent="0.25">
      <c r="B43" t="str">
        <f t="shared" ref="B43:B52" si="41">$D$2</f>
        <v>PC Annual Direct</v>
      </c>
      <c r="C43" t="str">
        <f t="shared" si="40"/>
        <v>Boom Subscription</v>
      </c>
      <c r="D43" s="152" t="s">
        <v>0</v>
      </c>
      <c r="E43" s="216" t="e">
        <f ca="1">(E41/E42)-1</f>
        <v>#DIV/0!</v>
      </c>
      <c r="F43" s="216" t="e">
        <f t="shared" ref="F43:S43" ca="1" si="42">(F41/F42)-1</f>
        <v>#DIV/0!</v>
      </c>
      <c r="G43" s="216" t="e">
        <f t="shared" ca="1" si="42"/>
        <v>#DIV/0!</v>
      </c>
      <c r="H43" s="216" t="e">
        <f t="shared" ca="1" si="42"/>
        <v>#DIV/0!</v>
      </c>
      <c r="I43" s="216" t="e">
        <f t="shared" ca="1" si="42"/>
        <v>#DIV/0!</v>
      </c>
      <c r="J43" s="216" t="e">
        <f t="shared" ca="1" si="42"/>
        <v>#DIV/0!</v>
      </c>
      <c r="K43" s="216" t="e">
        <f t="shared" ca="1" si="42"/>
        <v>#DIV/0!</v>
      </c>
      <c r="L43" s="216" t="e">
        <f t="shared" ca="1" si="42"/>
        <v>#DIV/0!</v>
      </c>
      <c r="M43" s="216" t="e">
        <f t="shared" ca="1" si="42"/>
        <v>#DIV/0!</v>
      </c>
      <c r="N43" s="216" t="e">
        <f t="shared" ca="1" si="42"/>
        <v>#DIV/0!</v>
      </c>
      <c r="O43" s="216" t="e">
        <f t="shared" ca="1" si="42"/>
        <v>#DIV/0!</v>
      </c>
      <c r="P43" s="216" t="e">
        <f t="shared" ca="1" si="42"/>
        <v>#DIV/0!</v>
      </c>
      <c r="Q43" s="216" t="e">
        <f t="shared" ca="1" si="42"/>
        <v>#DIV/0!</v>
      </c>
      <c r="R43" s="217" t="e">
        <f t="shared" ca="1" si="42"/>
        <v>#DIV/0!</v>
      </c>
      <c r="S43" s="216" t="e">
        <f t="shared" ca="1" si="42"/>
        <v>#DIV/0!</v>
      </c>
      <c r="T43" s="156">
        <f>T41-T42</f>
        <v>0</v>
      </c>
    </row>
    <row r="44" spans="2:21" ht="15.75" x14ac:dyDescent="0.25">
      <c r="B44" t="str">
        <f t="shared" si="41"/>
        <v>PC Annual Direct</v>
      </c>
      <c r="C44" t="str">
        <f t="shared" si="40"/>
        <v>Boom Subscription</v>
      </c>
      <c r="D44" s="145" t="s">
        <v>5</v>
      </c>
      <c r="E44" s="157">
        <f ca="1">IFERROR(('Ultimate - Sales, NWP, GWP'!F80/'Current - Sales, NWP, GWP'!E80)-1,0)</f>
        <v>0</v>
      </c>
      <c r="F44" s="157">
        <f ca="1">IFERROR(('Ultimate - Sales, NWP, GWP'!G80/'Current - Sales, NWP, GWP'!F80)-1,0)</f>
        <v>0</v>
      </c>
      <c r="G44" s="157">
        <f ca="1">IFERROR(('Ultimate - Sales, NWP, GWP'!H80/'Current - Sales, NWP, GWP'!G80)-1,0)</f>
        <v>0</v>
      </c>
      <c r="H44" s="157">
        <f ca="1">IFERROR(('Ultimate - Sales, NWP, GWP'!I80/'Current - Sales, NWP, GWP'!H80)-1,0)</f>
        <v>0</v>
      </c>
      <c r="I44" s="157">
        <f ca="1">IFERROR(('Ultimate - Sales, NWP, GWP'!J80/'Current - Sales, NWP, GWP'!I80)-1,0)</f>
        <v>0</v>
      </c>
      <c r="J44" s="157">
        <f ca="1">IFERROR(('Ultimate - Sales, NWP, GWP'!K80/'Current - Sales, NWP, GWP'!J80)-1,0)</f>
        <v>0</v>
      </c>
      <c r="K44" s="157">
        <f ca="1">IFERROR(('Ultimate - Sales, NWP, GWP'!L80/'Current - Sales, NWP, GWP'!K80)-1,0)</f>
        <v>0</v>
      </c>
      <c r="L44" s="157">
        <f ca="1">IFERROR(('Ultimate - Sales, NWP, GWP'!M80/'Current - Sales, NWP, GWP'!L80)-1,0)</f>
        <v>0</v>
      </c>
      <c r="M44" s="157">
        <f ca="1">IFERROR(('Ultimate - Sales, NWP, GWP'!N80/'Current - Sales, NWP, GWP'!M80)-1,0)</f>
        <v>0</v>
      </c>
      <c r="N44" s="157">
        <f ca="1">IFERROR(('Ultimate - Sales, NWP, GWP'!O80/'Current - Sales, NWP, GWP'!N80)-1,0)</f>
        <v>0</v>
      </c>
      <c r="O44" s="157">
        <f ca="1">IFERROR(('Ultimate - Sales, NWP, GWP'!P80/'Current - Sales, NWP, GWP'!O80)-1,0)</f>
        <v>0</v>
      </c>
      <c r="P44" s="157">
        <f ca="1">IFERROR(('Ultimate - Sales, NWP, GWP'!Q80/'Current - Sales, NWP, GWP'!P80)-1,0)</f>
        <v>0</v>
      </c>
      <c r="Q44" s="157">
        <f ca="1">IFERROR(('Ultimate - Sales, NWP, GWP'!R80/'Current - Sales, NWP, GWP'!Q80)-1,0)</f>
        <v>0</v>
      </c>
      <c r="R44" s="147">
        <f t="shared" ca="1" si="38"/>
        <v>0</v>
      </c>
      <c r="S44" s="146">
        <f t="shared" ca="1" si="39"/>
        <v>0</v>
      </c>
      <c r="T44" s="148"/>
    </row>
    <row r="45" spans="2:21" ht="15.75" x14ac:dyDescent="0.25">
      <c r="B45" t="str">
        <f>$D$38&amp;"_NWP"</f>
        <v>PC Annual Direct - Subscription_NWP</v>
      </c>
      <c r="C45" t="str">
        <f t="shared" si="40"/>
        <v>Boom Subscription</v>
      </c>
      <c r="D45" s="149" t="s">
        <v>6</v>
      </c>
      <c r="E45" s="221">
        <f ca="1">IFERROR(('Ultimate - Sales, NWP, GWP'!F81/'Current - Sales, NWP, GWP'!E81)-1,0)</f>
        <v>0</v>
      </c>
      <c r="F45" s="221">
        <f ca="1">IFERROR(('Ultimate - Sales, NWP, GWP'!G81/'Current - Sales, NWP, GWP'!F81)-1,0)</f>
        <v>0</v>
      </c>
      <c r="G45" s="221">
        <f ca="1">IFERROR(('Ultimate - Sales, NWP, GWP'!H81/'Current - Sales, NWP, GWP'!G81)-1,0)</f>
        <v>0</v>
      </c>
      <c r="H45" s="221">
        <f ca="1">IFERROR(('Ultimate - Sales, NWP, GWP'!I81/'Current - Sales, NWP, GWP'!H81)-1,0)</f>
        <v>0</v>
      </c>
      <c r="I45" s="221">
        <f ca="1">IFERROR(('Ultimate - Sales, NWP, GWP'!J81/'Current - Sales, NWP, GWP'!I81)-1,0)</f>
        <v>0</v>
      </c>
      <c r="J45" s="221">
        <f ca="1">IFERROR(('Ultimate - Sales, NWP, GWP'!K81/'Current - Sales, NWP, GWP'!J81)-1,0)</f>
        <v>0</v>
      </c>
      <c r="K45" s="221">
        <f ca="1">IFERROR(('Ultimate - Sales, NWP, GWP'!L81/'Current - Sales, NWP, GWP'!K81)-1,0)</f>
        <v>0</v>
      </c>
      <c r="L45" s="221">
        <f ca="1">IFERROR(('Ultimate - Sales, NWP, GWP'!M81/'Current - Sales, NWP, GWP'!L81)-1,0)</f>
        <v>0</v>
      </c>
      <c r="M45" s="221">
        <f ca="1">IFERROR(('Ultimate - Sales, NWP, GWP'!N81/'Current - Sales, NWP, GWP'!M81)-1,0)</f>
        <v>0</v>
      </c>
      <c r="N45" s="221">
        <f ca="1">IFERROR(('Ultimate - Sales, NWP, GWP'!O81/'Current - Sales, NWP, GWP'!N81)-1,0)</f>
        <v>0</v>
      </c>
      <c r="O45" s="221">
        <f ca="1">IFERROR(('Ultimate - Sales, NWP, GWP'!P81/'Current - Sales, NWP, GWP'!O81)-1,0)</f>
        <v>0</v>
      </c>
      <c r="P45" s="221">
        <f ca="1">IFERROR(('Ultimate - Sales, NWP, GWP'!Q81/'Current - Sales, NWP, GWP'!P81)-1,0)</f>
        <v>0</v>
      </c>
      <c r="Q45" s="221">
        <f ca="1">IFERROR(('Ultimate - Sales, NWP, GWP'!R81/'Current - Sales, NWP, GWP'!Q81)-1,0)</f>
        <v>0</v>
      </c>
      <c r="R45" s="150">
        <f t="shared" ca="1" si="38"/>
        <v>0</v>
      </c>
      <c r="S45" s="7">
        <f t="shared" ca="1" si="39"/>
        <v>0</v>
      </c>
      <c r="T45" s="151"/>
    </row>
    <row r="46" spans="2:21" ht="15.75" x14ac:dyDescent="0.25">
      <c r="B46" t="str">
        <f t="shared" si="41"/>
        <v>PC Annual Direct</v>
      </c>
      <c r="C46" t="str">
        <f t="shared" si="40"/>
        <v>Boom Subscription</v>
      </c>
      <c r="D46" s="152" t="s">
        <v>0</v>
      </c>
      <c r="E46" s="222">
        <f ca="1">E44-E45</f>
        <v>0</v>
      </c>
      <c r="F46" s="222">
        <f t="shared" ref="F46" ca="1" si="43">F44-F45</f>
        <v>0</v>
      </c>
      <c r="G46" s="222">
        <f t="shared" ref="G46" ca="1" si="44">G44-G45</f>
        <v>0</v>
      </c>
      <c r="H46" s="222">
        <f t="shared" ref="H46" ca="1" si="45">H44-H45</f>
        <v>0</v>
      </c>
      <c r="I46" s="222">
        <f t="shared" ref="I46" ca="1" si="46">I44-I45</f>
        <v>0</v>
      </c>
      <c r="J46" s="222">
        <f t="shared" ref="J46" ca="1" si="47">J44-J45</f>
        <v>0</v>
      </c>
      <c r="K46" s="222">
        <f t="shared" ref="K46" ca="1" si="48">K44-K45</f>
        <v>0</v>
      </c>
      <c r="L46" s="222">
        <f t="shared" ref="L46" ca="1" si="49">L44-L45</f>
        <v>0</v>
      </c>
      <c r="M46" s="222">
        <f t="shared" ref="M46" ca="1" si="50">M44-M45</f>
        <v>0</v>
      </c>
      <c r="N46" s="222">
        <f t="shared" ref="N46" ca="1" si="51">N44-N45</f>
        <v>0</v>
      </c>
      <c r="O46" s="222">
        <f t="shared" ref="O46" ca="1" si="52">O44-O45</f>
        <v>0</v>
      </c>
      <c r="P46" s="222">
        <f t="shared" ref="P46" ca="1" si="53">P44-P45</f>
        <v>0</v>
      </c>
      <c r="Q46" s="222">
        <f t="shared" ref="Q46" ca="1" si="54">Q44-Q45</f>
        <v>0</v>
      </c>
      <c r="R46" s="217">
        <f t="shared" ref="R46:S46" ca="1" si="55">IFERROR((R44/R45)-1,0)</f>
        <v>0</v>
      </c>
      <c r="S46" s="216">
        <f t="shared" ca="1" si="55"/>
        <v>0</v>
      </c>
      <c r="T46" s="156"/>
    </row>
    <row r="47" spans="2:21" ht="15.75" x14ac:dyDescent="0.25">
      <c r="B47" t="str">
        <f t="shared" si="41"/>
        <v>PC Annual Direct</v>
      </c>
      <c r="C47" t="str">
        <f t="shared" si="40"/>
        <v>Boom Subscription</v>
      </c>
      <c r="D47" s="145" t="s">
        <v>12</v>
      </c>
      <c r="E47" s="146">
        <f t="shared" ref="E47:T48" ca="1" si="56">IFERROR(E44/E41,0)</f>
        <v>0</v>
      </c>
      <c r="F47" s="146">
        <f t="shared" ca="1" si="56"/>
        <v>0</v>
      </c>
      <c r="G47" s="146">
        <f t="shared" ca="1" si="56"/>
        <v>0</v>
      </c>
      <c r="H47" s="146">
        <f t="shared" ca="1" si="56"/>
        <v>0</v>
      </c>
      <c r="I47" s="146">
        <f t="shared" ca="1" si="56"/>
        <v>0</v>
      </c>
      <c r="J47" s="146">
        <f t="shared" ca="1" si="56"/>
        <v>0</v>
      </c>
      <c r="K47" s="146">
        <f t="shared" ca="1" si="56"/>
        <v>0</v>
      </c>
      <c r="L47" s="146">
        <f t="shared" ca="1" si="56"/>
        <v>0</v>
      </c>
      <c r="M47" s="146">
        <f t="shared" ca="1" si="56"/>
        <v>0</v>
      </c>
      <c r="N47" s="146">
        <f t="shared" ca="1" si="56"/>
        <v>0</v>
      </c>
      <c r="O47" s="146">
        <f t="shared" ca="1" si="56"/>
        <v>0</v>
      </c>
      <c r="P47" s="146">
        <f t="shared" ca="1" si="56"/>
        <v>0</v>
      </c>
      <c r="Q47" s="146">
        <f t="shared" ca="1" si="56"/>
        <v>0</v>
      </c>
      <c r="R47" s="147">
        <f t="shared" ca="1" si="56"/>
        <v>0</v>
      </c>
      <c r="S47" s="146">
        <f t="shared" ca="1" si="56"/>
        <v>0</v>
      </c>
      <c r="T47" s="148"/>
    </row>
    <row r="48" spans="2:21" ht="15.75" hidden="1" x14ac:dyDescent="0.25">
      <c r="B48" t="str">
        <f t="shared" si="41"/>
        <v>PC Annual Direct</v>
      </c>
      <c r="C48" t="str">
        <f t="shared" si="40"/>
        <v>Boom Subscription</v>
      </c>
      <c r="D48" s="149" t="s">
        <v>13</v>
      </c>
      <c r="E48" s="7">
        <f t="shared" ca="1" si="56"/>
        <v>0</v>
      </c>
      <c r="F48" s="7">
        <f t="shared" ca="1" si="56"/>
        <v>0</v>
      </c>
      <c r="G48" s="7">
        <f t="shared" ca="1" si="56"/>
        <v>0</v>
      </c>
      <c r="H48" s="7">
        <f t="shared" ca="1" si="56"/>
        <v>0</v>
      </c>
      <c r="I48" s="7">
        <f t="shared" ca="1" si="56"/>
        <v>0</v>
      </c>
      <c r="J48" s="7">
        <f t="shared" ca="1" si="56"/>
        <v>0</v>
      </c>
      <c r="K48" s="7">
        <f t="shared" ca="1" si="56"/>
        <v>0</v>
      </c>
      <c r="L48" s="7">
        <f t="shared" ca="1" si="56"/>
        <v>0</v>
      </c>
      <c r="M48" s="7">
        <f t="shared" ca="1" si="56"/>
        <v>0</v>
      </c>
      <c r="N48" s="7">
        <f t="shared" ca="1" si="56"/>
        <v>0</v>
      </c>
      <c r="O48" s="7">
        <f t="shared" ca="1" si="56"/>
        <v>0</v>
      </c>
      <c r="P48" s="7">
        <f t="shared" ca="1" si="56"/>
        <v>0</v>
      </c>
      <c r="Q48" s="7">
        <f t="shared" ca="1" si="56"/>
        <v>0</v>
      </c>
      <c r="R48" s="150">
        <f t="shared" ca="1" si="56"/>
        <v>0</v>
      </c>
      <c r="S48" s="7">
        <f t="shared" ca="1" si="56"/>
        <v>0</v>
      </c>
      <c r="T48" s="151">
        <f t="shared" si="56"/>
        <v>0</v>
      </c>
    </row>
    <row r="49" spans="2:20" ht="15.75" hidden="1" x14ac:dyDescent="0.25">
      <c r="B49" t="str">
        <f t="shared" si="41"/>
        <v>PC Annual Direct</v>
      </c>
      <c r="C49" t="str">
        <f t="shared" si="40"/>
        <v>Boom Subscription</v>
      </c>
      <c r="D49" s="152" t="s">
        <v>0</v>
      </c>
      <c r="E49" s="216" t="e">
        <f ca="1">(E47/E48)-1</f>
        <v>#DIV/0!</v>
      </c>
      <c r="F49" s="216" t="e">
        <f t="shared" ref="F49:S49" ca="1" si="57">(F47/F48)-1</f>
        <v>#DIV/0!</v>
      </c>
      <c r="G49" s="216" t="e">
        <f t="shared" ca="1" si="57"/>
        <v>#DIV/0!</v>
      </c>
      <c r="H49" s="216" t="e">
        <f t="shared" ca="1" si="57"/>
        <v>#DIV/0!</v>
      </c>
      <c r="I49" s="216" t="e">
        <f t="shared" ca="1" si="57"/>
        <v>#DIV/0!</v>
      </c>
      <c r="J49" s="216" t="e">
        <f t="shared" ca="1" si="57"/>
        <v>#DIV/0!</v>
      </c>
      <c r="K49" s="216" t="e">
        <f t="shared" ca="1" si="57"/>
        <v>#DIV/0!</v>
      </c>
      <c r="L49" s="216" t="e">
        <f t="shared" ca="1" si="57"/>
        <v>#DIV/0!</v>
      </c>
      <c r="M49" s="216" t="e">
        <f t="shared" ca="1" si="57"/>
        <v>#DIV/0!</v>
      </c>
      <c r="N49" s="216" t="e">
        <f t="shared" ca="1" si="57"/>
        <v>#DIV/0!</v>
      </c>
      <c r="O49" s="216" t="e">
        <f t="shared" ca="1" si="57"/>
        <v>#DIV/0!</v>
      </c>
      <c r="P49" s="216" t="e">
        <f t="shared" ca="1" si="57"/>
        <v>#DIV/0!</v>
      </c>
      <c r="Q49" s="216" t="e">
        <f t="shared" ca="1" si="57"/>
        <v>#DIV/0!</v>
      </c>
      <c r="R49" s="217" t="e">
        <f t="shared" ca="1" si="57"/>
        <v>#DIV/0!</v>
      </c>
      <c r="S49" s="216" t="e">
        <f t="shared" ca="1" si="57"/>
        <v>#DIV/0!</v>
      </c>
      <c r="T49" s="156">
        <f t="shared" ref="T49" si="58">T47-T48</f>
        <v>0</v>
      </c>
    </row>
    <row r="50" spans="2:20" x14ac:dyDescent="0.25">
      <c r="B50" t="str">
        <f t="shared" si="41"/>
        <v>PC Annual Direct</v>
      </c>
      <c r="C50" t="str">
        <f t="shared" si="40"/>
        <v>Boom Subscription</v>
      </c>
      <c r="D50" s="190" t="s">
        <v>17</v>
      </c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69"/>
      <c r="R50" s="144"/>
      <c r="S50" s="144"/>
      <c r="T50" s="180"/>
    </row>
    <row r="51" spans="2:20" ht="15.75" x14ac:dyDescent="0.25">
      <c r="B51" t="str">
        <f t="shared" si="41"/>
        <v>PC Annual Direct</v>
      </c>
      <c r="C51" t="str">
        <f t="shared" si="40"/>
        <v>Boom Subscription</v>
      </c>
      <c r="D51" s="145" t="s">
        <v>7</v>
      </c>
      <c r="E51" s="147">
        <v>0</v>
      </c>
      <c r="F51" s="146">
        <v>0</v>
      </c>
      <c r="G51" s="146">
        <v>0</v>
      </c>
      <c r="H51" s="146">
        <v>0</v>
      </c>
      <c r="I51" s="146">
        <v>0</v>
      </c>
      <c r="J51" s="146">
        <v>0</v>
      </c>
      <c r="K51" s="146">
        <v>0</v>
      </c>
      <c r="L51" s="146">
        <v>0</v>
      </c>
      <c r="M51" s="146">
        <v>0</v>
      </c>
      <c r="N51" s="146">
        <v>0</v>
      </c>
      <c r="O51" s="146">
        <v>0</v>
      </c>
      <c r="P51" s="146">
        <v>0</v>
      </c>
      <c r="Q51" s="148">
        <v>0</v>
      </c>
      <c r="R51" s="147">
        <f>AVERAGE(N51:Q51)</f>
        <v>0</v>
      </c>
      <c r="S51" s="146">
        <f>AVERAGE(F51:Q51)</f>
        <v>0</v>
      </c>
      <c r="T51" s="148"/>
    </row>
    <row r="52" spans="2:20" ht="16.5" thickBot="1" x14ac:dyDescent="0.3">
      <c r="B52" t="str">
        <f t="shared" si="41"/>
        <v>PC Annual Direct</v>
      </c>
      <c r="C52" t="str">
        <f>C51</f>
        <v>Boom Subscription</v>
      </c>
      <c r="D52" s="175" t="s">
        <v>21</v>
      </c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8"/>
      <c r="S52" s="197"/>
      <c r="T52" s="199"/>
    </row>
    <row r="53" spans="2:20" outlineLevel="1" x14ac:dyDescent="0.25"/>
    <row r="54" spans="2:20" ht="15.75" outlineLevel="1" thickBot="1" x14ac:dyDescent="0.3"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</row>
    <row r="55" spans="2:20" ht="18.75" outlineLevel="1" x14ac:dyDescent="0.25">
      <c r="D55" s="205" t="s">
        <v>414</v>
      </c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7"/>
      <c r="R55" s="186"/>
      <c r="S55" s="186"/>
      <c r="T55" s="187"/>
    </row>
    <row r="56" spans="2:20" outlineLevel="1" x14ac:dyDescent="0.25">
      <c r="D56" s="188"/>
      <c r="E56" s="266" t="s">
        <v>337</v>
      </c>
      <c r="F56" s="266"/>
      <c r="G56" s="266"/>
      <c r="H56" s="266"/>
      <c r="I56" s="266"/>
      <c r="J56" s="266"/>
      <c r="K56" s="266"/>
      <c r="L56" s="266"/>
      <c r="M56" s="266"/>
      <c r="N56" s="266"/>
      <c r="O56" s="266"/>
      <c r="P56" s="266"/>
      <c r="Q56" s="267"/>
      <c r="R56" s="268" t="s">
        <v>8</v>
      </c>
      <c r="S56" s="269"/>
      <c r="T56" s="270"/>
    </row>
    <row r="57" spans="2:20" outlineLevel="1" x14ac:dyDescent="0.25">
      <c r="D57" s="189" t="s">
        <v>16</v>
      </c>
      <c r="E57" s="139">
        <f>E$4</f>
        <v>45800</v>
      </c>
      <c r="F57" s="139">
        <f t="shared" ref="F57:Q57" si="59">F$4</f>
        <v>45807</v>
      </c>
      <c r="G57" s="139">
        <f t="shared" si="59"/>
        <v>45814</v>
      </c>
      <c r="H57" s="139">
        <f t="shared" si="59"/>
        <v>45821</v>
      </c>
      <c r="I57" s="139">
        <f t="shared" si="59"/>
        <v>45828</v>
      </c>
      <c r="J57" s="139">
        <f t="shared" si="59"/>
        <v>45835</v>
      </c>
      <c r="K57" s="139">
        <f t="shared" si="59"/>
        <v>45842</v>
      </c>
      <c r="L57" s="139">
        <f t="shared" si="59"/>
        <v>45849</v>
      </c>
      <c r="M57" s="139">
        <f t="shared" si="59"/>
        <v>45856</v>
      </c>
      <c r="N57" s="139">
        <f t="shared" si="59"/>
        <v>45863</v>
      </c>
      <c r="O57" s="139">
        <f t="shared" si="59"/>
        <v>45870</v>
      </c>
      <c r="P57" s="139">
        <f t="shared" si="59"/>
        <v>45877</v>
      </c>
      <c r="Q57" s="140">
        <f t="shared" si="59"/>
        <v>45884</v>
      </c>
      <c r="R57" s="141" t="s">
        <v>9</v>
      </c>
      <c r="S57" s="142" t="s">
        <v>10</v>
      </c>
      <c r="T57" s="177" t="s">
        <v>11</v>
      </c>
    </row>
    <row r="58" spans="2:20" ht="15.75" outlineLevel="1" x14ac:dyDescent="0.25">
      <c r="B58" t="str">
        <f>$D$2</f>
        <v>PC Annual Direct</v>
      </c>
      <c r="C58" t="s">
        <v>454</v>
      </c>
      <c r="D58" s="145" t="s">
        <v>430</v>
      </c>
      <c r="E58" s="146">
        <v>586.19452056699993</v>
      </c>
      <c r="F58" s="146">
        <v>658.65205481800012</v>
      </c>
      <c r="G58" s="146">
        <v>677.82465755000021</v>
      </c>
      <c r="H58" s="146">
        <v>606.61643837100041</v>
      </c>
      <c r="I58" s="146">
        <v>553.95616440100025</v>
      </c>
      <c r="J58" s="146">
        <v>615.44657535599993</v>
      </c>
      <c r="K58" s="146">
        <v>721.90958906599997</v>
      </c>
      <c r="L58" s="146">
        <v>613.69589043299993</v>
      </c>
      <c r="M58" s="146">
        <v>535.40821919500024</v>
      </c>
      <c r="N58" s="146">
        <v>524.93150686600006</v>
      </c>
      <c r="O58" s="146">
        <v>648.673972617</v>
      </c>
      <c r="P58" s="146">
        <v>463.90958905200017</v>
      </c>
      <c r="Q58" s="146">
        <v>557.54520549400024</v>
      </c>
      <c r="R58" s="147">
        <f t="shared" ref="R58" si="60">AVERAGE(N58:Q58)</f>
        <v>548.76506850725013</v>
      </c>
      <c r="S58" s="146">
        <f>AVERAGE(F58:Q58)</f>
        <v>598.21415526825012</v>
      </c>
      <c r="T58" s="148"/>
    </row>
    <row r="59" spans="2:20" ht="15.75" hidden="1" outlineLevel="1" x14ac:dyDescent="0.25">
      <c r="B59" t="str">
        <f>$D$55&amp;"_W VYRs"</f>
        <v>PC Annual Direct - Premium Finance_W VYRs</v>
      </c>
      <c r="C59" t="str">
        <f>$C58</f>
        <v>Boom Premium Finance</v>
      </c>
      <c r="D59" s="149" t="s">
        <v>431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150"/>
      <c r="S59" s="7"/>
      <c r="T59" s="151"/>
    </row>
    <row r="60" spans="2:20" ht="15.75" hidden="1" outlineLevel="1" x14ac:dyDescent="0.25">
      <c r="B60" t="str">
        <f t="shared" ref="B60:B69" si="61">$D$2</f>
        <v>PC Annual Direct</v>
      </c>
      <c r="C60" t="str">
        <f t="shared" ref="C60:C68" si="62">$C59</f>
        <v>Boom Premium Finance</v>
      </c>
      <c r="D60" s="152" t="s">
        <v>0</v>
      </c>
      <c r="E60" s="216" t="e">
        <f>(E58/E59)-1</f>
        <v>#DIV/0!</v>
      </c>
      <c r="F60" s="216" t="e">
        <f t="shared" ref="F60:S60" si="63">(F58/F59)-1</f>
        <v>#DIV/0!</v>
      </c>
      <c r="G60" s="216" t="e">
        <f t="shared" si="63"/>
        <v>#DIV/0!</v>
      </c>
      <c r="H60" s="216" t="e">
        <f t="shared" si="63"/>
        <v>#DIV/0!</v>
      </c>
      <c r="I60" s="216" t="e">
        <f t="shared" si="63"/>
        <v>#DIV/0!</v>
      </c>
      <c r="J60" s="216" t="e">
        <f t="shared" si="63"/>
        <v>#DIV/0!</v>
      </c>
      <c r="K60" s="216" t="e">
        <f t="shared" si="63"/>
        <v>#DIV/0!</v>
      </c>
      <c r="L60" s="216" t="e">
        <f t="shared" si="63"/>
        <v>#DIV/0!</v>
      </c>
      <c r="M60" s="216" t="e">
        <f t="shared" si="63"/>
        <v>#DIV/0!</v>
      </c>
      <c r="N60" s="216" t="e">
        <f t="shared" si="63"/>
        <v>#DIV/0!</v>
      </c>
      <c r="O60" s="216" t="e">
        <f t="shared" si="63"/>
        <v>#DIV/0!</v>
      </c>
      <c r="P60" s="216" t="e">
        <f t="shared" si="63"/>
        <v>#DIV/0!</v>
      </c>
      <c r="Q60" s="216" t="e">
        <f t="shared" si="63"/>
        <v>#DIV/0!</v>
      </c>
      <c r="R60" s="217" t="e">
        <f t="shared" si="63"/>
        <v>#DIV/0!</v>
      </c>
      <c r="S60" s="216" t="e">
        <f t="shared" si="63"/>
        <v>#DIV/0!</v>
      </c>
      <c r="T60" s="156">
        <f t="shared" ref="T60" si="64">T58-T59</f>
        <v>0</v>
      </c>
    </row>
    <row r="61" spans="2:20" ht="15.75" outlineLevel="1" x14ac:dyDescent="0.25">
      <c r="B61" t="str">
        <f t="shared" si="61"/>
        <v>PC Annual Direct</v>
      </c>
      <c r="C61" t="str">
        <f t="shared" si="62"/>
        <v>Boom Premium Finance</v>
      </c>
      <c r="D61" s="145" t="s">
        <v>5</v>
      </c>
      <c r="E61" s="157">
        <f ca="1">IFERROR(('Ultimate - Sales, NWP, GWP'!F62/'Current - Sales, NWP, GWP'!E62)-1,0)</f>
        <v>-0.17999999999999994</v>
      </c>
      <c r="F61" s="157">
        <f ca="1">IFERROR(('Ultimate - Sales, NWP, GWP'!G62/'Current - Sales, NWP, GWP'!F62)-1,0)</f>
        <v>-0.1843137254901962</v>
      </c>
      <c r="G61" s="157">
        <f ca="1">IFERROR(('Ultimate - Sales, NWP, GWP'!H62/'Current - Sales, NWP, GWP'!G62)-1,0)</f>
        <v>-0.18961038961038967</v>
      </c>
      <c r="H61" s="157">
        <f ca="1">IFERROR(('Ultimate - Sales, NWP, GWP'!I62/'Current - Sales, NWP, GWP'!H62)-1,0)</f>
        <v>-0.19483870967741934</v>
      </c>
      <c r="I61" s="157">
        <f ca="1">IFERROR(('Ultimate - Sales, NWP, GWP'!J62/'Current - Sales, NWP, GWP'!I62)-1,0)</f>
        <v>-0.20000000000000007</v>
      </c>
      <c r="J61" s="157">
        <f ca="1">IFERROR(('Ultimate - Sales, NWP, GWP'!K62/'Current - Sales, NWP, GWP'!J62)-1,0)</f>
        <v>-0.19587628865979378</v>
      </c>
      <c r="K61" s="157">
        <f ca="1">IFERROR(('Ultimate - Sales, NWP, GWP'!L62/'Current - Sales, NWP, GWP'!K62)-1,0)</f>
        <v>-0.20408163265306101</v>
      </c>
      <c r="L61" s="157">
        <f ca="1">IFERROR(('Ultimate - Sales, NWP, GWP'!M62/'Current - Sales, NWP, GWP'!L62)-1,0)</f>
        <v>-0.21212121212121215</v>
      </c>
      <c r="M61" s="157">
        <f ca="1">IFERROR(('Ultimate - Sales, NWP, GWP'!N62/'Current - Sales, NWP, GWP'!M62)-1,0)</f>
        <v>-0.21999999999999997</v>
      </c>
      <c r="N61" s="157">
        <f ca="1">IFERROR(('Ultimate - Sales, NWP, GWP'!O62/'Current - Sales, NWP, GWP'!N62)-1,0)</f>
        <v>-0.22772277227722759</v>
      </c>
      <c r="O61" s="157">
        <f ca="1">IFERROR(('Ultimate - Sales, NWP, GWP'!P62/'Current - Sales, NWP, GWP'!O62)-1,0)</f>
        <v>-0.23529411764705876</v>
      </c>
      <c r="P61" s="157">
        <f ca="1">IFERROR(('Ultimate - Sales, NWP, GWP'!Q62/'Current - Sales, NWP, GWP'!P62)-1,0)</f>
        <v>-0.24271844660194175</v>
      </c>
      <c r="Q61" s="157">
        <f ca="1">IFERROR(('Ultimate - Sales, NWP, GWP'!R62/'Current - Sales, NWP, GWP'!Q62)-1,0)</f>
        <v>-0.25</v>
      </c>
      <c r="R61" s="147">
        <f t="shared" ref="R61:R62" ca="1" si="65">AVERAGE(N61:Q61)</f>
        <v>-0.23893383413155703</v>
      </c>
      <c r="S61" s="146">
        <f t="shared" ref="S61:S62" ca="1" si="66">AVERAGE(F61:Q61)</f>
        <v>-0.21304810789485837</v>
      </c>
      <c r="T61" s="148"/>
    </row>
    <row r="62" spans="2:20" ht="15.75" outlineLevel="1" x14ac:dyDescent="0.25">
      <c r="B62" t="str">
        <f>$D$55&amp;"_NWP"</f>
        <v>PC Annual Direct - Premium Finance_NWP</v>
      </c>
      <c r="C62" t="str">
        <f t="shared" si="62"/>
        <v>Boom Premium Finance</v>
      </c>
      <c r="D62" s="149" t="s">
        <v>6</v>
      </c>
      <c r="E62" s="221">
        <f ca="1">IFERROR(('Ultimate - Sales, NWP, GWP'!F63/'Current - Sales, NWP, GWP'!E63)-1,0)</f>
        <v>-6.2499999999998668E-3</v>
      </c>
      <c r="F62" s="221">
        <f ca="1">IFERROR(('Ultimate - Sales, NWP, GWP'!G63/'Current - Sales, NWP, GWP'!F63)-1,0)</f>
        <v>-5.2606408417026351E-3</v>
      </c>
      <c r="G62" s="221">
        <f ca="1">IFERROR(('Ultimate - Sales, NWP, GWP'!H63/'Current - Sales, NWP, GWP'!G63)-1,0)</f>
        <v>-6.4935064935065512E-3</v>
      </c>
      <c r="H62" s="221">
        <f ca="1">IFERROR(('Ultimate - Sales, NWP, GWP'!I63/'Current - Sales, NWP, GWP'!H63)-1,0)</f>
        <v>-6.4516129032258229E-3</v>
      </c>
      <c r="I62" s="221">
        <f ca="1">IFERROR(('Ultimate - Sales, NWP, GWP'!J63/'Current - Sales, NWP, GWP'!I63)-1,0)</f>
        <v>-6.4102564102563875E-3</v>
      </c>
      <c r="J62" s="221">
        <f ca="1">IFERROR(('Ultimate - Sales, NWP, GWP'!K63/'Current - Sales, NWP, GWP'!J63)-1,0)</f>
        <v>5.1546391752577136E-3</v>
      </c>
      <c r="K62" s="221">
        <f ca="1">IFERROR(('Ultimate - Sales, NWP, GWP'!L63/'Current - Sales, NWP, GWP'!K63)-1,0)</f>
        <v>-1.0204081632653073E-2</v>
      </c>
      <c r="L62" s="221">
        <f ca="1">IFERROR(('Ultimate - Sales, NWP, GWP'!M63/'Current - Sales, NWP, GWP'!L63)-1,0)</f>
        <v>-1.0101010101010277E-2</v>
      </c>
      <c r="M62" s="221">
        <f ca="1">IFERROR(('Ultimate - Sales, NWP, GWP'!N63/'Current - Sales, NWP, GWP'!M63)-1,0)</f>
        <v>-1.0000000000000009E-2</v>
      </c>
      <c r="N62" s="221">
        <f ca="1">IFERROR(('Ultimate - Sales, NWP, GWP'!O63/'Current - Sales, NWP, GWP'!N63)-1,0)</f>
        <v>-9.9009900990099098E-3</v>
      </c>
      <c r="O62" s="221">
        <f ca="1">IFERROR(('Ultimate - Sales, NWP, GWP'!P63/'Current - Sales, NWP, GWP'!O63)-1,0)</f>
        <v>-9.8039215686274161E-3</v>
      </c>
      <c r="P62" s="221">
        <f ca="1">IFERROR(('Ultimate - Sales, NWP, GWP'!Q63/'Current - Sales, NWP, GWP'!P63)-1,0)</f>
        <v>-9.7087378640778876E-3</v>
      </c>
      <c r="Q62" s="221">
        <f ca="1">IFERROR(('Ultimate - Sales, NWP, GWP'!R63/'Current - Sales, NWP, GWP'!Q63)-1,0)</f>
        <v>-9.7087378640778876E-3</v>
      </c>
      <c r="R62" s="150">
        <f t="shared" ca="1" si="65"/>
        <v>-9.7805968489482753E-3</v>
      </c>
      <c r="S62" s="7">
        <f t="shared" ca="1" si="66"/>
        <v>-7.4074047169075119E-3</v>
      </c>
      <c r="T62" s="151"/>
    </row>
    <row r="63" spans="2:20" ht="15.75" outlineLevel="1" x14ac:dyDescent="0.25">
      <c r="B63" t="str">
        <f t="shared" si="61"/>
        <v>PC Annual Direct</v>
      </c>
      <c r="C63" t="str">
        <f t="shared" si="62"/>
        <v>Boom Premium Finance</v>
      </c>
      <c r="D63" s="152" t="s">
        <v>0</v>
      </c>
      <c r="E63" s="222">
        <f ca="1">E61-E62</f>
        <v>-0.17375000000000007</v>
      </c>
      <c r="F63" s="222">
        <f t="shared" ref="F63" ca="1" si="67">F61-F62</f>
        <v>-0.17905308464849357</v>
      </c>
      <c r="G63" s="222">
        <f t="shared" ref="G63" ca="1" si="68">G61-G62</f>
        <v>-0.18311688311688312</v>
      </c>
      <c r="H63" s="222">
        <f t="shared" ref="H63" ca="1" si="69">H61-H62</f>
        <v>-0.18838709677419352</v>
      </c>
      <c r="I63" s="222">
        <f t="shared" ref="I63" ca="1" si="70">I61-I62</f>
        <v>-0.19358974358974368</v>
      </c>
      <c r="J63" s="222">
        <f t="shared" ref="J63" ca="1" si="71">J61-J62</f>
        <v>-0.2010309278350515</v>
      </c>
      <c r="K63" s="222">
        <f t="shared" ref="K63" ca="1" si="72">K61-K62</f>
        <v>-0.19387755102040793</v>
      </c>
      <c r="L63" s="222">
        <f t="shared" ref="L63" ca="1" si="73">L61-L62</f>
        <v>-0.20202020202020188</v>
      </c>
      <c r="M63" s="222">
        <f t="shared" ref="M63" ca="1" si="74">M61-M62</f>
        <v>-0.20999999999999996</v>
      </c>
      <c r="N63" s="222">
        <f t="shared" ref="N63" ca="1" si="75">N61-N62</f>
        <v>-0.21782178217821768</v>
      </c>
      <c r="O63" s="222">
        <f t="shared" ref="O63" ca="1" si="76">O61-O62</f>
        <v>-0.22549019607843135</v>
      </c>
      <c r="P63" s="222">
        <f t="shared" ref="P63" ca="1" si="77">P61-P62</f>
        <v>-0.23300970873786386</v>
      </c>
      <c r="Q63" s="222">
        <f t="shared" ref="Q63" ca="1" si="78">Q61-Q62</f>
        <v>-0.24029126213592211</v>
      </c>
      <c r="R63" s="217">
        <f t="shared" ref="R63:S63" ca="1" si="79">IFERROR((R61/R62)-1,0)</f>
        <v>23.429371522173515</v>
      </c>
      <c r="S63" s="216">
        <f t="shared" ca="1" si="79"/>
        <v>27.761505012487422</v>
      </c>
      <c r="T63" s="156"/>
    </row>
    <row r="64" spans="2:20" ht="15.75" outlineLevel="1" x14ac:dyDescent="0.25">
      <c r="B64" t="str">
        <f t="shared" si="61"/>
        <v>PC Annual Direct</v>
      </c>
      <c r="C64" t="str">
        <f t="shared" si="62"/>
        <v>Boom Premium Finance</v>
      </c>
      <c r="D64" s="145" t="s">
        <v>12</v>
      </c>
      <c r="E64" s="146">
        <f ca="1">IFERROR(E61/E58,0)</f>
        <v>-3.0706530628415622E-4</v>
      </c>
      <c r="F64" s="146">
        <f t="shared" ref="F64:S64" ca="1" si="80">IFERROR(F61/F58,0)</f>
        <v>-2.7983473845098088E-4</v>
      </c>
      <c r="G64" s="146">
        <f t="shared" ca="1" si="80"/>
        <v>-2.7973368554595984E-4</v>
      </c>
      <c r="H64" s="146">
        <f t="shared" ca="1" si="80"/>
        <v>-3.2118930077239017E-4</v>
      </c>
      <c r="I64" s="146">
        <f t="shared" ca="1" si="80"/>
        <v>-3.6103939779470197E-4</v>
      </c>
      <c r="J64" s="146">
        <f t="shared" ca="1" si="80"/>
        <v>-3.1826692438168301E-4</v>
      </c>
      <c r="K64" s="146">
        <f t="shared" ca="1" si="80"/>
        <v>-2.8269694120159835E-4</v>
      </c>
      <c r="L64" s="146">
        <f t="shared" ca="1" si="80"/>
        <v>-3.4564548244171505E-4</v>
      </c>
      <c r="M64" s="146">
        <f t="shared" ca="1" si="80"/>
        <v>-4.1090142458174349E-4</v>
      </c>
      <c r="N64" s="146">
        <f t="shared" ca="1" si="80"/>
        <v>-4.3381425823875853E-4</v>
      </c>
      <c r="O64" s="146">
        <f t="shared" ca="1" si="80"/>
        <v>-3.6273093661796219E-4</v>
      </c>
      <c r="P64" s="146">
        <f t="shared" ca="1" si="80"/>
        <v>-5.2320204697199125E-4</v>
      </c>
      <c r="Q64" s="146">
        <f t="shared" ca="1" si="80"/>
        <v>-4.4839413474732188E-4</v>
      </c>
      <c r="R64" s="147">
        <f t="shared" ca="1" si="80"/>
        <v>-4.3540277587548429E-4</v>
      </c>
      <c r="S64" s="146">
        <f t="shared" ca="1" si="80"/>
        <v>-3.5614019831965314E-4</v>
      </c>
      <c r="T64" s="148"/>
    </row>
    <row r="65" spans="2:21" ht="15.75" hidden="1" outlineLevel="1" x14ac:dyDescent="0.25">
      <c r="B65" t="str">
        <f t="shared" si="61"/>
        <v>PC Annual Direct</v>
      </c>
      <c r="C65" t="str">
        <f t="shared" si="62"/>
        <v>Boom Premium Finance</v>
      </c>
      <c r="D65" s="149" t="s">
        <v>13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150"/>
      <c r="S65" s="7"/>
      <c r="T65" s="151"/>
      <c r="U65" s="1"/>
    </row>
    <row r="66" spans="2:21" ht="15.75" hidden="1" outlineLevel="1" x14ac:dyDescent="0.25">
      <c r="B66" t="str">
        <f t="shared" si="61"/>
        <v>PC Annual Direct</v>
      </c>
      <c r="C66" t="str">
        <f t="shared" si="62"/>
        <v>Boom Premium Finance</v>
      </c>
      <c r="D66" s="152" t="s">
        <v>0</v>
      </c>
      <c r="E66" s="216" t="e">
        <f ca="1">(E64/E65)-1</f>
        <v>#DIV/0!</v>
      </c>
      <c r="F66" s="216" t="e">
        <f t="shared" ref="F66:S66" ca="1" si="81">(F64/F65)-1</f>
        <v>#DIV/0!</v>
      </c>
      <c r="G66" s="216" t="e">
        <f t="shared" ca="1" si="81"/>
        <v>#DIV/0!</v>
      </c>
      <c r="H66" s="216" t="e">
        <f t="shared" ca="1" si="81"/>
        <v>#DIV/0!</v>
      </c>
      <c r="I66" s="216" t="e">
        <f t="shared" ca="1" si="81"/>
        <v>#DIV/0!</v>
      </c>
      <c r="J66" s="216" t="e">
        <f t="shared" ca="1" si="81"/>
        <v>#DIV/0!</v>
      </c>
      <c r="K66" s="216" t="e">
        <f t="shared" ca="1" si="81"/>
        <v>#DIV/0!</v>
      </c>
      <c r="L66" s="216" t="e">
        <f t="shared" ca="1" si="81"/>
        <v>#DIV/0!</v>
      </c>
      <c r="M66" s="216" t="e">
        <f t="shared" ca="1" si="81"/>
        <v>#DIV/0!</v>
      </c>
      <c r="N66" s="216" t="e">
        <f t="shared" ca="1" si="81"/>
        <v>#DIV/0!</v>
      </c>
      <c r="O66" s="216" t="e">
        <f t="shared" ca="1" si="81"/>
        <v>#DIV/0!</v>
      </c>
      <c r="P66" s="216" t="e">
        <f t="shared" ca="1" si="81"/>
        <v>#DIV/0!</v>
      </c>
      <c r="Q66" s="216" t="e">
        <f t="shared" ca="1" si="81"/>
        <v>#DIV/0!</v>
      </c>
      <c r="R66" s="217" t="e">
        <f t="shared" ca="1" si="81"/>
        <v>#DIV/0!</v>
      </c>
      <c r="S66" s="216" t="e">
        <f t="shared" ca="1" si="81"/>
        <v>#DIV/0!</v>
      </c>
      <c r="T66" s="156">
        <f>T64-T65</f>
        <v>0</v>
      </c>
    </row>
    <row r="67" spans="2:21" outlineLevel="1" x14ac:dyDescent="0.25">
      <c r="B67" t="str">
        <f t="shared" si="61"/>
        <v>PC Annual Direct</v>
      </c>
      <c r="C67" t="str">
        <f t="shared" si="62"/>
        <v>Boom Premium Finance</v>
      </c>
      <c r="D67" s="190" t="s">
        <v>17</v>
      </c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69"/>
      <c r="R67" s="144"/>
      <c r="S67" s="144"/>
      <c r="T67" s="180"/>
    </row>
    <row r="68" spans="2:21" ht="15.75" outlineLevel="1" x14ac:dyDescent="0.25">
      <c r="B68" t="str">
        <f t="shared" si="61"/>
        <v>PC Annual Direct</v>
      </c>
      <c r="C68" t="str">
        <f t="shared" si="62"/>
        <v>Boom Premium Finance</v>
      </c>
      <c r="D68" s="145" t="s">
        <v>7</v>
      </c>
      <c r="E68" s="147">
        <v>688975.44642708381</v>
      </c>
      <c r="F68" s="146">
        <v>721980.10714718362</v>
      </c>
      <c r="G68" s="146">
        <v>727480.90178674622</v>
      </c>
      <c r="H68" s="146">
        <v>684488.5714246158</v>
      </c>
      <c r="I68" s="146">
        <v>606121.08928712993</v>
      </c>
      <c r="J68" s="146">
        <v>693767.91071209882</v>
      </c>
      <c r="K68" s="146">
        <v>798273.71428428357</v>
      </c>
      <c r="L68" s="146">
        <v>723498.3482137773</v>
      </c>
      <c r="M68" s="146">
        <v>605726.08035898232</v>
      </c>
      <c r="N68" s="146">
        <v>597488.8392826739</v>
      </c>
      <c r="O68" s="146">
        <v>734173.46428482118</v>
      </c>
      <c r="P68" s="146">
        <v>590703.16071359895</v>
      </c>
      <c r="Q68" s="148">
        <v>673211.08035751013</v>
      </c>
      <c r="R68" s="147">
        <f t="shared" ref="R68" si="82">AVERAGE(N68:Q68)</f>
        <v>648894.1361596511</v>
      </c>
      <c r="S68" s="146">
        <f>AVERAGE(F68:Q68)</f>
        <v>679742.77232111839</v>
      </c>
      <c r="T68" s="148"/>
    </row>
    <row r="69" spans="2:21" ht="16.5" outlineLevel="1" thickBot="1" x14ac:dyDescent="0.3">
      <c r="B69" t="str">
        <f t="shared" si="61"/>
        <v>PC Annual Direct</v>
      </c>
      <c r="C69" t="str">
        <f>C68</f>
        <v>Boom Premium Finance</v>
      </c>
      <c r="D69" s="175" t="s">
        <v>21</v>
      </c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198"/>
      <c r="S69" s="197">
        <v>0</v>
      </c>
      <c r="T69" s="199"/>
    </row>
    <row r="70" spans="2:21" outlineLevel="1" x14ac:dyDescent="0.25"/>
  </sheetData>
  <mergeCells count="8">
    <mergeCell ref="E56:Q56"/>
    <mergeCell ref="R56:T56"/>
    <mergeCell ref="E3:Q3"/>
    <mergeCell ref="R3:T3"/>
    <mergeCell ref="E22:Q22"/>
    <mergeCell ref="R22:T22"/>
    <mergeCell ref="E39:Q39"/>
    <mergeCell ref="R39:T39"/>
  </mergeCells>
  <conditionalFormatting sqref="E18:Q18">
    <cfRule type="cellIs" dxfId="199" priority="23" operator="lessThan">
      <formula>0</formula>
    </cfRule>
  </conditionalFormatting>
  <conditionalFormatting sqref="E27:Q29">
    <cfRule type="cellIs" dxfId="198" priority="3" operator="lessThan">
      <formula>0</formula>
    </cfRule>
  </conditionalFormatting>
  <conditionalFormatting sqref="E44:Q46">
    <cfRule type="cellIs" dxfId="197" priority="2" operator="lessThan">
      <formula>0</formula>
    </cfRule>
  </conditionalFormatting>
  <conditionalFormatting sqref="E61:Q63">
    <cfRule type="cellIs" dxfId="196" priority="1" operator="lessThan">
      <formula>0</formula>
    </cfRule>
  </conditionalFormatting>
  <conditionalFormatting sqref="E7:T10">
    <cfRule type="cellIs" dxfId="195" priority="19" operator="lessThan">
      <formula>0</formula>
    </cfRule>
  </conditionalFormatting>
  <conditionalFormatting sqref="E13:T13">
    <cfRule type="cellIs" dxfId="194" priority="18" operator="lessThan">
      <formula>0</formula>
    </cfRule>
  </conditionalFormatting>
  <conditionalFormatting sqref="E16:T16">
    <cfRule type="cellIs" dxfId="193" priority="17" operator="lessThan">
      <formula>0</formula>
    </cfRule>
  </conditionalFormatting>
  <conditionalFormatting sqref="E26:T26">
    <cfRule type="cellIs" dxfId="192" priority="16" operator="lessThan">
      <formula>0</formula>
    </cfRule>
  </conditionalFormatting>
  <conditionalFormatting sqref="E32:T32">
    <cfRule type="cellIs" dxfId="191" priority="15" operator="lessThan">
      <formula>0</formula>
    </cfRule>
  </conditionalFormatting>
  <conditionalFormatting sqref="E36:T37">
    <cfRule type="cellIs" dxfId="190" priority="25" operator="lessThan">
      <formula>0</formula>
    </cfRule>
  </conditionalFormatting>
  <conditionalFormatting sqref="E43:T43">
    <cfRule type="cellIs" dxfId="189" priority="14" operator="lessThan">
      <formula>0</formula>
    </cfRule>
  </conditionalFormatting>
  <conditionalFormatting sqref="E49:T49">
    <cfRule type="cellIs" dxfId="188" priority="13" operator="lessThan">
      <formula>0</formula>
    </cfRule>
  </conditionalFormatting>
  <conditionalFormatting sqref="E60:T60">
    <cfRule type="cellIs" dxfId="187" priority="11" operator="lessThan">
      <formula>0</formula>
    </cfRule>
  </conditionalFormatting>
  <conditionalFormatting sqref="E66:T66">
    <cfRule type="cellIs" dxfId="186" priority="10" operator="lessThan">
      <formula>0</formula>
    </cfRule>
  </conditionalFormatting>
  <conditionalFormatting sqref="R17:T17">
    <cfRule type="cellIs" dxfId="185" priority="24" operator="lessThan">
      <formula>0</formula>
    </cfRule>
  </conditionalFormatting>
  <conditionalFormatting sqref="R29:T29">
    <cfRule type="cellIs" dxfId="184" priority="9" operator="lessThan">
      <formula>0</formula>
    </cfRule>
  </conditionalFormatting>
  <conditionalFormatting sqref="R33:T33">
    <cfRule type="cellIs" dxfId="183" priority="22" operator="lessThan">
      <formula>0</formula>
    </cfRule>
  </conditionalFormatting>
  <conditionalFormatting sqref="R46:T46">
    <cfRule type="cellIs" dxfId="182" priority="8" operator="lessThan">
      <formula>0</formula>
    </cfRule>
  </conditionalFormatting>
  <conditionalFormatting sqref="R50:T50">
    <cfRule type="cellIs" dxfId="181" priority="21" operator="lessThan">
      <formula>0</formula>
    </cfRule>
  </conditionalFormatting>
  <conditionalFormatting sqref="R63:T63">
    <cfRule type="cellIs" dxfId="180" priority="7" operator="lessThan">
      <formula>0</formula>
    </cfRule>
  </conditionalFormatting>
  <conditionalFormatting sqref="R67:T67">
    <cfRule type="cellIs" dxfId="179" priority="1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E45FA-FDC0-4BD9-B5EF-07A1B5FC1FCC}">
  <sheetPr codeName="Sheet24"/>
  <dimension ref="B1:W91"/>
  <sheetViews>
    <sheetView showGridLines="0" zoomScale="70" zoomScaleNormal="70" workbookViewId="0">
      <selection activeCell="X36" sqref="X36"/>
    </sheetView>
  </sheetViews>
  <sheetFormatPr defaultRowHeight="15" x14ac:dyDescent="0.25"/>
  <cols>
    <col min="2" max="2" width="9.140625" hidden="1" customWidth="1"/>
    <col min="3" max="3" width="36.5703125" hidden="1" customWidth="1"/>
    <col min="4" max="4" width="24.28515625" hidden="1" customWidth="1"/>
    <col min="5" max="5" width="55.28515625" customWidth="1"/>
    <col min="6" max="6" width="16.7109375" customWidth="1"/>
    <col min="7" max="15" width="13.140625" bestFit="1" customWidth="1"/>
    <col min="16" max="16" width="13.28515625" bestFit="1" customWidth="1"/>
    <col min="17" max="17" width="13.140625" bestFit="1" customWidth="1"/>
    <col min="18" max="18" width="13.42578125" bestFit="1" customWidth="1"/>
    <col min="19" max="20" width="16" customWidth="1"/>
    <col min="21" max="21" width="16.7109375" customWidth="1"/>
    <col min="23" max="23" width="17.140625" bestFit="1" customWidth="1"/>
  </cols>
  <sheetData>
    <row r="1" spans="3:21" ht="15.75" thickBot="1" x14ac:dyDescent="0.3">
      <c r="E1" s="12" t="s">
        <v>432</v>
      </c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</row>
    <row r="2" spans="3:21" ht="18.75" x14ac:dyDescent="0.25">
      <c r="E2" s="185" t="s">
        <v>1</v>
      </c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7"/>
      <c r="S2" s="186"/>
      <c r="T2" s="186"/>
      <c r="U2" s="187"/>
    </row>
    <row r="3" spans="3:21" x14ac:dyDescent="0.25">
      <c r="E3" s="188" t="s">
        <v>304</v>
      </c>
      <c r="F3" s="266" t="s">
        <v>337</v>
      </c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7"/>
      <c r="S3" s="271" t="s">
        <v>8</v>
      </c>
      <c r="T3" s="272"/>
      <c r="U3" s="273"/>
    </row>
    <row r="4" spans="3:21" x14ac:dyDescent="0.25">
      <c r="E4" s="193" t="s">
        <v>16</v>
      </c>
      <c r="F4" s="139">
        <f t="shared" ref="F4:Q4" si="0">G4-7</f>
        <v>45800</v>
      </c>
      <c r="G4" s="139">
        <f t="shared" si="0"/>
        <v>45807</v>
      </c>
      <c r="H4" s="139">
        <f t="shared" si="0"/>
        <v>45814</v>
      </c>
      <c r="I4" s="139">
        <f t="shared" si="0"/>
        <v>45821</v>
      </c>
      <c r="J4" s="139">
        <f t="shared" si="0"/>
        <v>45828</v>
      </c>
      <c r="K4" s="139">
        <f t="shared" si="0"/>
        <v>45835</v>
      </c>
      <c r="L4" s="139">
        <f t="shared" si="0"/>
        <v>45842</v>
      </c>
      <c r="M4" s="139">
        <f t="shared" si="0"/>
        <v>45849</v>
      </c>
      <c r="N4" s="139">
        <f t="shared" si="0"/>
        <v>45856</v>
      </c>
      <c r="O4" s="139">
        <f t="shared" si="0"/>
        <v>45863</v>
      </c>
      <c r="P4" s="139">
        <f t="shared" si="0"/>
        <v>45870</v>
      </c>
      <c r="Q4" s="139">
        <f t="shared" si="0"/>
        <v>45877</v>
      </c>
      <c r="R4" s="140">
        <v>45884</v>
      </c>
      <c r="S4" s="141" t="s">
        <v>9</v>
      </c>
      <c r="T4" s="142" t="s">
        <v>10</v>
      </c>
      <c r="U4" s="177" t="s">
        <v>443</v>
      </c>
    </row>
    <row r="5" spans="3:21" ht="15.75" hidden="1" x14ac:dyDescent="0.25">
      <c r="C5" t="str">
        <f>$E$2</f>
        <v>PC Annual Direct</v>
      </c>
      <c r="E5" s="145" t="s">
        <v>430</v>
      </c>
      <c r="F5" s="146">
        <f t="shared" ref="F5:R5" ca="1" si="1">SUM(F42,F77,F59)</f>
        <v>740.88583874344715</v>
      </c>
      <c r="G5" s="146">
        <f t="shared" ca="1" si="1"/>
        <v>809.169292099936</v>
      </c>
      <c r="H5" s="146">
        <f t="shared" ca="1" si="1"/>
        <v>831.22902430579552</v>
      </c>
      <c r="I5" s="146">
        <f t="shared" ca="1" si="1"/>
        <v>729.71801394605927</v>
      </c>
      <c r="J5" s="146">
        <f t="shared" ca="1" si="1"/>
        <v>692.39766696304355</v>
      </c>
      <c r="K5" s="146">
        <f t="shared" ca="1" si="1"/>
        <v>738.41485848663149</v>
      </c>
      <c r="L5" s="146">
        <f t="shared" ca="1" si="1"/>
        <v>855.74546800602127</v>
      </c>
      <c r="M5" s="146">
        <f t="shared" ca="1" si="1"/>
        <v>743.04060139557919</v>
      </c>
      <c r="N5" s="146">
        <f t="shared" ca="1" si="1"/>
        <v>633.98705258542225</v>
      </c>
      <c r="O5" s="146">
        <f t="shared" ca="1" si="1"/>
        <v>633.2799311805926</v>
      </c>
      <c r="P5" s="146">
        <f t="shared" ca="1" si="1"/>
        <v>749.37126647828154</v>
      </c>
      <c r="Q5" s="146">
        <f t="shared" ca="1" si="1"/>
        <v>556.19341259007899</v>
      </c>
      <c r="R5" s="146">
        <f t="shared" ca="1" si="1"/>
        <v>673.05101036438305</v>
      </c>
      <c r="S5" s="147">
        <f t="shared" ref="S5:S9" ca="1" si="2">AVERAGE(O5:R5)</f>
        <v>652.97390515333404</v>
      </c>
      <c r="T5" s="146">
        <f ca="1">AVERAGE(G5:R5)</f>
        <v>720.46646653348535</v>
      </c>
      <c r="U5" s="148">
        <v>998.68031397535253</v>
      </c>
    </row>
    <row r="6" spans="3:21" ht="15.75" hidden="1" x14ac:dyDescent="0.25">
      <c r="C6" t="str">
        <f>$E$2&amp;"_W VYRs"</f>
        <v>PC Annual Direct_W VYRs</v>
      </c>
      <c r="E6" s="149" t="s">
        <v>431</v>
      </c>
      <c r="F6" s="7">
        <f>INDEX('Plan Figures'!$B$5:$AP$18,MATCH('Ultimate - Sales, NWP, GWP'!F$4,'Plan Figures'!$B$5:$B$18,0),MATCH('Ultimate - Sales, NWP, GWP'!$C6,'Plan Figures'!$B$1:$AP$1,0))</f>
        <v>1341.0726954268441</v>
      </c>
      <c r="G6" s="7">
        <f>INDEX('Plan Figures'!$B$5:$AP$18,MATCH('Ultimate - Sales, NWP, GWP'!G$4,'Plan Figures'!$B$5:$B$18,0),MATCH('Ultimate - Sales, NWP, GWP'!$C6,'Plan Figures'!$B$1:$AP$1,0))</f>
        <v>1341.0726954268441</v>
      </c>
      <c r="H6" s="7">
        <f>INDEX('Plan Figures'!$B$5:$AP$18,MATCH('Ultimate - Sales, NWP, GWP'!H$4,'Plan Figures'!$B$5:$B$18,0),MATCH('Ultimate - Sales, NWP, GWP'!$C6,'Plan Figures'!$B$1:$AP$1,0))</f>
        <v>1373.9368018261741</v>
      </c>
      <c r="I6" s="7">
        <f>INDEX('Plan Figures'!$B$5:$AP$18,MATCH('Ultimate - Sales, NWP, GWP'!I$4,'Plan Figures'!$B$5:$B$18,0),MATCH('Ultimate - Sales, NWP, GWP'!$C6,'Plan Figures'!$B$1:$AP$1,0))</f>
        <v>1379.4141528927291</v>
      </c>
      <c r="J6" s="7">
        <f>INDEX('Plan Figures'!$B$5:$AP$18,MATCH('Ultimate - Sales, NWP, GWP'!J$4,'Plan Figures'!$B$5:$B$18,0),MATCH('Ultimate - Sales, NWP, GWP'!$C6,'Plan Figures'!$B$1:$AP$1,0))</f>
        <v>1379.4141528927291</v>
      </c>
      <c r="K6" s="7">
        <f>INDEX('Plan Figures'!$B$5:$AP$18,MATCH('Ultimate - Sales, NWP, GWP'!K$4,'Plan Figures'!$B$5:$B$18,0),MATCH('Ultimate - Sales, NWP, GWP'!$C6,'Plan Figures'!$B$1:$AP$1,0))</f>
        <v>1379.4141528927291</v>
      </c>
      <c r="L6" s="7">
        <f>INDEX('Plan Figures'!$B$5:$AP$18,MATCH('Ultimate - Sales, NWP, GWP'!L$4,'Plan Figures'!$B$5:$B$18,0),MATCH('Ultimate - Sales, NWP, GWP'!$C6,'Plan Figures'!$B$1:$AP$1,0))</f>
        <v>1355.6507971988526</v>
      </c>
      <c r="M6" s="7">
        <f>INDEX('Plan Figures'!$B$5:$AP$18,MATCH('Ultimate - Sales, NWP, GWP'!M$4,'Plan Figures'!$B$5:$B$18,0),MATCH('Ultimate - Sales, NWP, GWP'!$C6,'Plan Figures'!$B$1:$AP$1,0))</f>
        <v>1337.8282804284454</v>
      </c>
      <c r="N6" s="7">
        <f>INDEX('Plan Figures'!$B$5:$AP$18,MATCH('Ultimate - Sales, NWP, GWP'!N$4,'Plan Figures'!$B$5:$B$18,0),MATCH('Ultimate - Sales, NWP, GWP'!$C6,'Plan Figures'!$B$1:$AP$1,0))</f>
        <v>1337.8282804284454</v>
      </c>
      <c r="O6" s="7">
        <f>INDEX('Plan Figures'!$B$5:$AP$18,MATCH('Ultimate - Sales, NWP, GWP'!O$4,'Plan Figures'!$B$5:$B$18,0),MATCH('Ultimate - Sales, NWP, GWP'!$C6,'Plan Figures'!$B$1:$AP$1,0))</f>
        <v>1337.8282804284454</v>
      </c>
      <c r="P6" s="7">
        <f>INDEX('Plan Figures'!$B$5:$AP$18,MATCH('Ultimate - Sales, NWP, GWP'!P$4,'Plan Figures'!$B$5:$B$18,0),MATCH('Ultimate - Sales, NWP, GWP'!$C6,'Plan Figures'!$B$1:$AP$1,0))</f>
        <v>1337.9237249233713</v>
      </c>
      <c r="Q6" s="7">
        <f>INDEX('Plan Figures'!$B$5:$AP$18,MATCH('Ultimate - Sales, NWP, GWP'!Q$4,'Plan Figures'!$B$5:$B$18,0),MATCH('Ultimate - Sales, NWP, GWP'!$C6,'Plan Figures'!$B$1:$AP$1,0))</f>
        <v>1338.4963918929263</v>
      </c>
      <c r="R6" s="7">
        <f>INDEX('Plan Figures'!$B$5:$AP$18,MATCH('Ultimate - Sales, NWP, GWP'!R$4,'Plan Figures'!$B$5:$B$18,0),MATCH('Ultimate - Sales, NWP, GWP'!$C6,'Plan Figures'!$B$1:$AP$1,0))</f>
        <v>1338.4963918929263</v>
      </c>
      <c r="S6" s="150">
        <f t="shared" si="2"/>
        <v>1338.1861972844172</v>
      </c>
      <c r="T6" s="7">
        <f t="shared" ref="T6:T9" si="3">AVERAGE(G6:R6)</f>
        <v>1353.1086752603849</v>
      </c>
      <c r="U6" s="151"/>
    </row>
    <row r="7" spans="3:21" ht="15.75" hidden="1" x14ac:dyDescent="0.25">
      <c r="C7" t="str">
        <f t="shared" ref="C7:C17" si="4">$E$2</f>
        <v>PC Annual Direct</v>
      </c>
      <c r="E7" s="152" t="s">
        <v>0</v>
      </c>
      <c r="F7" s="216">
        <f ca="1">(F5/F6)-1</f>
        <v>-0.44754237315402667</v>
      </c>
      <c r="G7" s="216">
        <f t="shared" ref="G7:T7" ca="1" si="5">(G5/G6)-1</f>
        <v>-0.39662533219916984</v>
      </c>
      <c r="H7" s="216">
        <f t="shared" ca="1" si="5"/>
        <v>-0.39500199485088117</v>
      </c>
      <c r="I7" s="216">
        <f t="shared" ca="1" si="5"/>
        <v>-0.47099425330979172</v>
      </c>
      <c r="J7" s="216">
        <f t="shared" ca="1" si="5"/>
        <v>-0.49804946867404787</v>
      </c>
      <c r="K7" s="216">
        <f t="shared" ca="1" si="5"/>
        <v>-0.4646895155177847</v>
      </c>
      <c r="L7" s="216">
        <f t="shared" ca="1" si="5"/>
        <v>-0.36875671096551799</v>
      </c>
      <c r="M7" s="216">
        <f t="shared" ca="1" si="5"/>
        <v>-0.44459194631644561</v>
      </c>
      <c r="N7" s="216">
        <f t="shared" ca="1" si="5"/>
        <v>-0.52610730251390325</v>
      </c>
      <c r="O7" s="216">
        <f t="shared" ca="1" si="5"/>
        <v>-0.52663586168339793</v>
      </c>
      <c r="P7" s="216">
        <f t="shared" ca="1" si="5"/>
        <v>-0.4398998593726251</v>
      </c>
      <c r="Q7" s="216">
        <f t="shared" ca="1" si="5"/>
        <v>-0.58446401801389991</v>
      </c>
      <c r="R7" s="216">
        <f t="shared" ca="1" si="5"/>
        <v>-0.49715889079645414</v>
      </c>
      <c r="S7" s="217">
        <f t="shared" ca="1" si="5"/>
        <v>-0.51204555354223891</v>
      </c>
      <c r="T7" s="216">
        <f t="shared" ca="1" si="5"/>
        <v>-0.46754722683686678</v>
      </c>
      <c r="U7" s="156"/>
    </row>
    <row r="8" spans="3:21" ht="15.75" x14ac:dyDescent="0.25">
      <c r="C8" t="str">
        <f t="shared" si="4"/>
        <v>PC Annual Direct</v>
      </c>
      <c r="E8" s="145" t="s">
        <v>5</v>
      </c>
      <c r="F8" s="146">
        <f t="shared" ref="F8:R8" ca="1" si="6">SUM(F45,F80,F62)</f>
        <v>694930.41309523978</v>
      </c>
      <c r="G8" s="146">
        <f t="shared" ca="1" si="6"/>
        <v>728284.33071326185</v>
      </c>
      <c r="H8" s="146">
        <f t="shared" ca="1" si="6"/>
        <v>731781.41445762629</v>
      </c>
      <c r="I8" s="146">
        <f t="shared" ca="1" si="6"/>
        <v>675870.25409036281</v>
      </c>
      <c r="J8" s="146">
        <f t="shared" ca="1" si="6"/>
        <v>610410.49629259505</v>
      </c>
      <c r="K8" s="146">
        <f t="shared" ca="1" si="6"/>
        <v>690453.67950441386</v>
      </c>
      <c r="L8" s="146">
        <f t="shared" ca="1" si="6"/>
        <v>788879.26746393356</v>
      </c>
      <c r="M8" s="146">
        <f t="shared" ca="1" si="6"/>
        <v>711854.8590301295</v>
      </c>
      <c r="N8" s="146">
        <f t="shared" ca="1" si="6"/>
        <v>587505.53334809607</v>
      </c>
      <c r="O8" s="146">
        <f t="shared" ca="1" si="6"/>
        <v>594140.52082270698</v>
      </c>
      <c r="P8" s="146">
        <f t="shared" ca="1" si="6"/>
        <v>658661.99943935405</v>
      </c>
      <c r="Q8" s="146">
        <f t="shared" ca="1" si="6"/>
        <v>549775.43340750609</v>
      </c>
      <c r="R8" s="146">
        <f t="shared" ca="1" si="6"/>
        <v>618596.7538808363</v>
      </c>
      <c r="S8" s="147">
        <f t="shared" ca="1" si="2"/>
        <v>605293.67688760092</v>
      </c>
      <c r="T8" s="146">
        <f t="shared" ca="1" si="3"/>
        <v>662184.54520423512</v>
      </c>
      <c r="U8" s="148">
        <v>1121158.4912595658</v>
      </c>
    </row>
    <row r="9" spans="3:21" ht="15.75" x14ac:dyDescent="0.25">
      <c r="C9" t="str">
        <f>$E$2&amp;"_NWP"</f>
        <v>PC Annual Direct_NWP</v>
      </c>
      <c r="E9" s="149" t="s">
        <v>6</v>
      </c>
      <c r="F9" s="7">
        <f>INDEX('Plan Figures'!$B$5:$AP$18,MATCH('Ultimate - Sales, NWP, GWP'!F$4,'Plan Figures'!$B$5:$B$18,0),MATCH('Ultimate - Sales, NWP, GWP'!$C9,'Plan Figures'!$B$1:$AP$1,0))</f>
        <v>783722.26861835283</v>
      </c>
      <c r="G9" s="7">
        <f>INDEX('Plan Figures'!$B$5:$AP$18,MATCH('Ultimate - Sales, NWP, GWP'!G$4,'Plan Figures'!$B$5:$B$18,0),MATCH('Ultimate - Sales, NWP, GWP'!$C9,'Plan Figures'!$B$1:$AP$1,0))</f>
        <v>783722.26861835283</v>
      </c>
      <c r="H9" s="7">
        <f>INDEX('Plan Figures'!$B$5:$AP$18,MATCH('Ultimate - Sales, NWP, GWP'!H$4,'Plan Figures'!$B$5:$B$18,0),MATCH('Ultimate - Sales, NWP, GWP'!$C9,'Plan Figures'!$B$1:$AP$1,0))</f>
        <v>797430.13328149798</v>
      </c>
      <c r="I9" s="7">
        <f>INDEX('Plan Figures'!$B$5:$AP$18,MATCH('Ultimate - Sales, NWP, GWP'!I$4,'Plan Figures'!$B$5:$B$18,0),MATCH('Ultimate - Sales, NWP, GWP'!$C9,'Plan Figures'!$B$1:$AP$1,0))</f>
        <v>799714.77739202208</v>
      </c>
      <c r="J9" s="7">
        <f>INDEX('Plan Figures'!$B$5:$AP$18,MATCH('Ultimate - Sales, NWP, GWP'!J$4,'Plan Figures'!$B$5:$B$18,0),MATCH('Ultimate - Sales, NWP, GWP'!$C9,'Plan Figures'!$B$1:$AP$1,0))</f>
        <v>799714.77739202208</v>
      </c>
      <c r="K9" s="7">
        <f>INDEX('Plan Figures'!$B$5:$AP$18,MATCH('Ultimate - Sales, NWP, GWP'!K$4,'Plan Figures'!$B$5:$B$18,0),MATCH('Ultimate - Sales, NWP, GWP'!$C9,'Plan Figures'!$B$1:$AP$1,0))</f>
        <v>799714.77739202208</v>
      </c>
      <c r="L9" s="7">
        <f>INDEX('Plan Figures'!$B$5:$AP$18,MATCH('Ultimate - Sales, NWP, GWP'!L$4,'Plan Figures'!$B$5:$B$18,0),MATCH('Ultimate - Sales, NWP, GWP'!$C9,'Plan Figures'!$B$1:$AP$1,0))</f>
        <v>812423.52677131491</v>
      </c>
      <c r="M9" s="7">
        <f>INDEX('Plan Figures'!$B$5:$AP$18,MATCH('Ultimate - Sales, NWP, GWP'!M$4,'Plan Figures'!$B$5:$B$18,0),MATCH('Ultimate - Sales, NWP, GWP'!$C9,'Plan Figures'!$B$1:$AP$1,0))</f>
        <v>821955.0888057847</v>
      </c>
      <c r="N9" s="7">
        <f>INDEX('Plan Figures'!$B$5:$AP$18,MATCH('Ultimate - Sales, NWP, GWP'!N$4,'Plan Figures'!$B$5:$B$18,0),MATCH('Ultimate - Sales, NWP, GWP'!$C9,'Plan Figures'!$B$1:$AP$1,0))</f>
        <v>821955.0888057847</v>
      </c>
      <c r="O9" s="7">
        <f>INDEX('Plan Figures'!$B$5:$AP$18,MATCH('Ultimate - Sales, NWP, GWP'!O$4,'Plan Figures'!$B$5:$B$18,0),MATCH('Ultimate - Sales, NWP, GWP'!$C9,'Plan Figures'!$B$1:$AP$1,0))</f>
        <v>821955.0888057847</v>
      </c>
      <c r="P9" s="7">
        <f>INDEX('Plan Figures'!$B$5:$AP$18,MATCH('Ultimate - Sales, NWP, GWP'!P$4,'Plan Figures'!$B$5:$B$18,0),MATCH('Ultimate - Sales, NWP, GWP'!$C9,'Plan Figures'!$B$1:$AP$1,0))</f>
        <v>825757.58326361491</v>
      </c>
      <c r="Q9" s="7">
        <f>INDEX('Plan Figures'!$B$5:$AP$18,MATCH('Ultimate - Sales, NWP, GWP'!Q$4,'Plan Figures'!$B$5:$B$18,0),MATCH('Ultimate - Sales, NWP, GWP'!$C9,'Plan Figures'!$B$1:$AP$1,0))</f>
        <v>848572.55001059617</v>
      </c>
      <c r="R9" s="7">
        <f>INDEX('Plan Figures'!$B$5:$AP$18,MATCH('Ultimate - Sales, NWP, GWP'!R$4,'Plan Figures'!$B$5:$B$18,0),MATCH('Ultimate - Sales, NWP, GWP'!$C9,'Plan Figures'!$B$1:$AP$1,0))</f>
        <v>848572.55001059617</v>
      </c>
      <c r="S9" s="150">
        <f t="shared" si="2"/>
        <v>836214.44302264811</v>
      </c>
      <c r="T9" s="7">
        <f t="shared" si="3"/>
        <v>815124.01754578284</v>
      </c>
      <c r="U9" s="151"/>
    </row>
    <row r="10" spans="3:21" ht="15.75" x14ac:dyDescent="0.25">
      <c r="C10" t="str">
        <f t="shared" si="4"/>
        <v>PC Annual Direct</v>
      </c>
      <c r="E10" s="152" t="s">
        <v>0</v>
      </c>
      <c r="F10" s="260">
        <f ca="1">IFERROR((F8/F9)-1,0)</f>
        <v>-0.11329505244204285</v>
      </c>
      <c r="G10" s="260">
        <f t="shared" ref="G10:T10" ca="1" si="7">IFERROR((G8/G9)-1,0)</f>
        <v>-7.0736713916301208E-2</v>
      </c>
      <c r="H10" s="260">
        <f t="shared" ca="1" si="7"/>
        <v>-8.2325355017274338E-2</v>
      </c>
      <c r="I10" s="260">
        <f t="shared" ca="1" si="7"/>
        <v>-0.15486086640231034</v>
      </c>
      <c r="J10" s="260">
        <f t="shared" ca="1" si="7"/>
        <v>-0.2367147468710955</v>
      </c>
      <c r="K10" s="260">
        <f t="shared" ca="1" si="7"/>
        <v>-0.1366250830626432</v>
      </c>
      <c r="L10" s="260">
        <f t="shared" ca="1" si="7"/>
        <v>-2.8980277566492352E-2</v>
      </c>
      <c r="M10" s="260">
        <f t="shared" ca="1" si="7"/>
        <v>-0.13394920388608988</v>
      </c>
      <c r="N10" s="260">
        <f t="shared" ca="1" si="7"/>
        <v>-0.28523402148202459</v>
      </c>
      <c r="O10" s="260">
        <f t="shared" ca="1" si="7"/>
        <v>-0.27716181952723062</v>
      </c>
      <c r="P10" s="260">
        <f t="shared" ca="1" si="7"/>
        <v>-0.20235428315881088</v>
      </c>
      <c r="Q10" s="260">
        <f t="shared" ca="1" si="7"/>
        <v>-0.35211734883406132</v>
      </c>
      <c r="R10" s="260">
        <f t="shared" ca="1" si="7"/>
        <v>-0.27101488980157107</v>
      </c>
      <c r="S10" s="217">
        <f t="shared" ca="1" si="7"/>
        <v>-0.27615017662256869</v>
      </c>
      <c r="T10" s="216">
        <f t="shared" ca="1" si="7"/>
        <v>-0.18762724327768643</v>
      </c>
      <c r="U10" s="261"/>
    </row>
    <row r="11" spans="3:21" ht="15.75" hidden="1" x14ac:dyDescent="0.25">
      <c r="C11" t="str">
        <f t="shared" si="4"/>
        <v>PC Annual Direct</v>
      </c>
      <c r="E11" s="145" t="s">
        <v>12</v>
      </c>
      <c r="F11" s="146">
        <f ca="1">IFERROR(F8/F5,0)</f>
        <v>937.9723254986917</v>
      </c>
      <c r="G11" s="146">
        <f t="shared" ref="G11:U12" ca="1" si="8">IFERROR(G8/G5,0)</f>
        <v>900.03950696551578</v>
      </c>
      <c r="H11" s="146">
        <f t="shared" ca="1" si="8"/>
        <v>880.36075865947612</v>
      </c>
      <c r="I11" s="146">
        <f t="shared" ca="1" si="8"/>
        <v>926.20744064613859</v>
      </c>
      <c r="J11" s="146">
        <f t="shared" ca="1" si="8"/>
        <v>881.5894758426092</v>
      </c>
      <c r="K11" s="146">
        <f t="shared" ca="1" si="8"/>
        <v>935.04846438150878</v>
      </c>
      <c r="L11" s="146">
        <f t="shared" ca="1" si="8"/>
        <v>921.8620453837832</v>
      </c>
      <c r="M11" s="146">
        <f t="shared" ca="1" si="8"/>
        <v>958.02955813332869</v>
      </c>
      <c r="N11" s="146">
        <f t="shared" ca="1" si="8"/>
        <v>926.6838036395651</v>
      </c>
      <c r="O11" s="146">
        <f t="shared" ca="1" si="8"/>
        <v>938.19571972710401</v>
      </c>
      <c r="P11" s="146">
        <f t="shared" ca="1" si="8"/>
        <v>878.95283540130708</v>
      </c>
      <c r="Q11" s="146">
        <f t="shared" ca="1" si="8"/>
        <v>988.46088602041209</v>
      </c>
      <c r="R11" s="146">
        <f t="shared" ca="1" si="8"/>
        <v>919.0934184110863</v>
      </c>
      <c r="S11" s="147">
        <f t="shared" ca="1" si="8"/>
        <v>926.97988711426888</v>
      </c>
      <c r="T11" s="146">
        <f t="shared" ca="1" si="8"/>
        <v>919.10529630938561</v>
      </c>
      <c r="U11" s="148">
        <f t="shared" si="8"/>
        <v>1122.640023609433</v>
      </c>
    </row>
    <row r="12" spans="3:21" ht="15.75" hidden="1" x14ac:dyDescent="0.25">
      <c r="C12" t="str">
        <f t="shared" si="4"/>
        <v>PC Annual Direct</v>
      </c>
      <c r="E12" s="149" t="s">
        <v>13</v>
      </c>
      <c r="F12" s="7">
        <f>IFERROR(F9/F6,0)</f>
        <v>584.39954171828492</v>
      </c>
      <c r="G12" s="7">
        <f t="shared" si="8"/>
        <v>584.39954171828492</v>
      </c>
      <c r="H12" s="7">
        <f t="shared" si="8"/>
        <v>580.39797188749162</v>
      </c>
      <c r="I12" s="7">
        <f t="shared" si="8"/>
        <v>579.74958116455707</v>
      </c>
      <c r="J12" s="7">
        <f t="shared" si="8"/>
        <v>579.74958116455707</v>
      </c>
      <c r="K12" s="7">
        <f t="shared" si="8"/>
        <v>579.74958116455707</v>
      </c>
      <c r="L12" s="7">
        <f t="shared" si="8"/>
        <v>599.28672520239388</v>
      </c>
      <c r="M12" s="7">
        <f t="shared" si="8"/>
        <v>614.39506163119074</v>
      </c>
      <c r="N12" s="7">
        <f t="shared" si="8"/>
        <v>614.39506163119074</v>
      </c>
      <c r="O12" s="7">
        <f t="shared" si="8"/>
        <v>614.39506163119074</v>
      </c>
      <c r="P12" s="7">
        <f t="shared" si="8"/>
        <v>617.19331818479384</v>
      </c>
      <c r="Q12" s="7">
        <f t="shared" si="8"/>
        <v>633.97447699543602</v>
      </c>
      <c r="R12" s="7">
        <f t="shared" si="8"/>
        <v>633.97447699543602</v>
      </c>
      <c r="S12" s="150">
        <f t="shared" si="8"/>
        <v>624.88646551547095</v>
      </c>
      <c r="T12" s="7">
        <f t="shared" si="8"/>
        <v>602.40838925145817</v>
      </c>
      <c r="U12" s="151"/>
    </row>
    <row r="13" spans="3:21" ht="15.75" hidden="1" x14ac:dyDescent="0.25">
      <c r="C13" t="str">
        <f t="shared" si="4"/>
        <v>PC Annual Direct</v>
      </c>
      <c r="E13" s="152" t="s">
        <v>0</v>
      </c>
      <c r="F13" s="216">
        <f ca="1">(F11/F12)-1</f>
        <v>0.6050189271894566</v>
      </c>
      <c r="G13" s="216">
        <f t="shared" ref="G13:T13" ca="1" si="9">(G11/G12)-1</f>
        <v>0.54010987811381272</v>
      </c>
      <c r="H13" s="216">
        <f t="shared" ca="1" si="9"/>
        <v>0.51682259639275818</v>
      </c>
      <c r="I13" s="216">
        <f t="shared" ca="1" si="9"/>
        <v>0.59759915442395517</v>
      </c>
      <c r="J13" s="216">
        <f t="shared" ca="1" si="9"/>
        <v>0.52063840058623079</v>
      </c>
      <c r="K13" s="216">
        <f t="shared" ca="1" si="9"/>
        <v>0.61284888296642537</v>
      </c>
      <c r="L13" s="216">
        <f t="shared" ca="1" si="9"/>
        <v>0.53826541889852098</v>
      </c>
      <c r="M13" s="216">
        <f t="shared" ca="1" si="9"/>
        <v>0.55930543385196496</v>
      </c>
      <c r="N13" s="216">
        <f t="shared" ca="1" si="9"/>
        <v>0.50828654315557498</v>
      </c>
      <c r="O13" s="216">
        <f t="shared" ca="1" si="9"/>
        <v>0.5270235363484812</v>
      </c>
      <c r="P13" s="216">
        <f t="shared" ca="1" si="9"/>
        <v>0.42411268804135016</v>
      </c>
      <c r="Q13" s="216">
        <f t="shared" ca="1" si="9"/>
        <v>0.55914933784870335</v>
      </c>
      <c r="R13" s="216">
        <f t="shared" ca="1" si="9"/>
        <v>0.44973252356609117</v>
      </c>
      <c r="S13" s="217">
        <f t="shared" ca="1" si="9"/>
        <v>0.48343729344433806</v>
      </c>
      <c r="T13" s="216">
        <f t="shared" ca="1" si="9"/>
        <v>0.52571795597244142</v>
      </c>
      <c r="U13" s="156"/>
    </row>
    <row r="14" spans="3:21" ht="15.75" x14ac:dyDescent="0.25">
      <c r="C14" t="str">
        <f t="shared" si="4"/>
        <v>PC Annual Direct</v>
      </c>
      <c r="E14" s="145" t="s">
        <v>7</v>
      </c>
      <c r="F14" s="146">
        <f t="shared" ref="F14:R14" ca="1" si="10">SUM(F52,F87,F69)</f>
        <v>729670.94838667556</v>
      </c>
      <c r="G14" s="146">
        <f t="shared" ca="1" si="10"/>
        <v>761764.13389508997</v>
      </c>
      <c r="H14" s="146">
        <f t="shared" ca="1" si="10"/>
        <v>767311.23161631927</v>
      </c>
      <c r="I14" s="146">
        <f t="shared" ca="1" si="10"/>
        <v>707931.2598175141</v>
      </c>
      <c r="J14" s="146">
        <f t="shared" ca="1" si="10"/>
        <v>640604.76436990895</v>
      </c>
      <c r="K14" s="146">
        <f t="shared" ca="1" si="10"/>
        <v>717096.59054670436</v>
      </c>
      <c r="L14" s="146">
        <f t="shared" ca="1" si="10"/>
        <v>829210.39476230717</v>
      </c>
      <c r="M14" s="146">
        <f t="shared" ca="1" si="10"/>
        <v>747802.77647201472</v>
      </c>
      <c r="N14" s="146">
        <f t="shared" ca="1" si="10"/>
        <v>619413.12326744432</v>
      </c>
      <c r="O14" s="146">
        <f t="shared" ca="1" si="10"/>
        <v>625834.62264430034</v>
      </c>
      <c r="P14" s="146">
        <f t="shared" ca="1" si="10"/>
        <v>691234.78813376627</v>
      </c>
      <c r="Q14" s="146">
        <f t="shared" ca="1" si="10"/>
        <v>577905.15944776253</v>
      </c>
      <c r="R14" s="146">
        <f t="shared" ca="1" si="10"/>
        <v>650218.62199717411</v>
      </c>
      <c r="S14" s="147">
        <f t="shared" ref="S14:S15" ca="1" si="11">AVERAGE(O14:R14)</f>
        <v>636298.29805575078</v>
      </c>
      <c r="T14" s="146">
        <f ca="1">AVERAGE(G14:R14)</f>
        <v>694693.95558085886</v>
      </c>
      <c r="U14" s="148">
        <v>1249775.0464501239</v>
      </c>
    </row>
    <row r="15" spans="3:21" ht="15.75" hidden="1" x14ac:dyDescent="0.25">
      <c r="C15" t="str">
        <f>$E$2&amp;"_GWP"</f>
        <v>PC Annual Direct_GWP</v>
      </c>
      <c r="E15" s="149" t="s">
        <v>23</v>
      </c>
      <c r="F15" s="7">
        <f>INDEX('Plan Figures'!$B$5:$AP$18,MATCH('Ultimate - Sales, NWP, GWP'!F$4,'Plan Figures'!$B$5:$B$18,0),MATCH('Ultimate - Sales, NWP, GWP'!$C15,'Plan Figures'!$B$1:$AP$1,0))</f>
        <v>0</v>
      </c>
      <c r="G15" s="7">
        <f>INDEX('Plan Figures'!$B$5:$AP$18,MATCH('Ultimate - Sales, NWP, GWP'!G$4,'Plan Figures'!$B$5:$B$18,0),MATCH('Ultimate - Sales, NWP, GWP'!$C15,'Plan Figures'!$B$1:$AP$1,0))</f>
        <v>0</v>
      </c>
      <c r="H15" s="7">
        <f>INDEX('Plan Figures'!$B$5:$AP$18,MATCH('Ultimate - Sales, NWP, GWP'!H$4,'Plan Figures'!$B$5:$B$18,0),MATCH('Ultimate - Sales, NWP, GWP'!$C15,'Plan Figures'!$B$1:$AP$1,0))</f>
        <v>0</v>
      </c>
      <c r="I15" s="7">
        <f>INDEX('Plan Figures'!$B$5:$AP$18,MATCH('Ultimate - Sales, NWP, GWP'!I$4,'Plan Figures'!$B$5:$B$18,0),MATCH('Ultimate - Sales, NWP, GWP'!$C15,'Plan Figures'!$B$1:$AP$1,0))</f>
        <v>0</v>
      </c>
      <c r="J15" s="7">
        <f>INDEX('Plan Figures'!$B$5:$AP$18,MATCH('Ultimate - Sales, NWP, GWP'!J$4,'Plan Figures'!$B$5:$B$18,0),MATCH('Ultimate - Sales, NWP, GWP'!$C15,'Plan Figures'!$B$1:$AP$1,0))</f>
        <v>0</v>
      </c>
      <c r="K15" s="7">
        <f>INDEX('Plan Figures'!$B$5:$AP$18,MATCH('Ultimate - Sales, NWP, GWP'!K$4,'Plan Figures'!$B$5:$B$18,0),MATCH('Ultimate - Sales, NWP, GWP'!$C15,'Plan Figures'!$B$1:$AP$1,0))</f>
        <v>0</v>
      </c>
      <c r="L15" s="7">
        <f>INDEX('Plan Figures'!$B$5:$AP$18,MATCH('Ultimate - Sales, NWP, GWP'!L$4,'Plan Figures'!$B$5:$B$18,0),MATCH('Ultimate - Sales, NWP, GWP'!$C15,'Plan Figures'!$B$1:$AP$1,0))</f>
        <v>0</v>
      </c>
      <c r="M15" s="7">
        <f>INDEX('Plan Figures'!$B$5:$AP$18,MATCH('Ultimate - Sales, NWP, GWP'!M$4,'Plan Figures'!$B$5:$B$18,0),MATCH('Ultimate - Sales, NWP, GWP'!$C15,'Plan Figures'!$B$1:$AP$1,0))</f>
        <v>0</v>
      </c>
      <c r="N15" s="7">
        <f>INDEX('Plan Figures'!$B$5:$AP$18,MATCH('Ultimate - Sales, NWP, GWP'!N$4,'Plan Figures'!$B$5:$B$18,0),MATCH('Ultimate - Sales, NWP, GWP'!$C15,'Plan Figures'!$B$1:$AP$1,0))</f>
        <v>0</v>
      </c>
      <c r="O15" s="7">
        <f>INDEX('Plan Figures'!$B$5:$AP$18,MATCH('Ultimate - Sales, NWP, GWP'!O$4,'Plan Figures'!$B$5:$B$18,0),MATCH('Ultimate - Sales, NWP, GWP'!$C15,'Plan Figures'!$B$1:$AP$1,0))</f>
        <v>0</v>
      </c>
      <c r="P15" s="7">
        <f>INDEX('Plan Figures'!$B$5:$AP$18,MATCH('Ultimate - Sales, NWP, GWP'!P$4,'Plan Figures'!$B$5:$B$18,0),MATCH('Ultimate - Sales, NWP, GWP'!$C15,'Plan Figures'!$B$1:$AP$1,0))</f>
        <v>0</v>
      </c>
      <c r="Q15" s="7">
        <f>INDEX('Plan Figures'!$B$5:$AP$18,MATCH('Ultimate - Sales, NWP, GWP'!Q$4,'Plan Figures'!$B$5:$B$18,0),MATCH('Ultimate - Sales, NWP, GWP'!$C15,'Plan Figures'!$B$1:$AP$1,0))</f>
        <v>0</v>
      </c>
      <c r="R15" s="7">
        <f>INDEX('Plan Figures'!$B$5:$AP$18,MATCH('Ultimate - Sales, NWP, GWP'!R$4,'Plan Figures'!$B$5:$B$18,0),MATCH('Ultimate - Sales, NWP, GWP'!$C15,'Plan Figures'!$B$1:$AP$1,0))</f>
        <v>0</v>
      </c>
      <c r="S15" s="150">
        <f t="shared" si="11"/>
        <v>0</v>
      </c>
      <c r="T15" s="7">
        <f t="shared" ref="T15" si="12">AVERAGE(G15:R15)</f>
        <v>0</v>
      </c>
      <c r="U15" s="151"/>
    </row>
    <row r="16" spans="3:21" ht="15.75" hidden="1" x14ac:dyDescent="0.25">
      <c r="C16" t="str">
        <f t="shared" si="4"/>
        <v>PC Annual Direct</v>
      </c>
      <c r="E16" s="152" t="s">
        <v>0</v>
      </c>
      <c r="F16" s="216" t="e">
        <f ca="1">(F14/F15)-1</f>
        <v>#DIV/0!</v>
      </c>
      <c r="G16" s="216" t="e">
        <f t="shared" ref="G16:T16" ca="1" si="13">(G14/G15)-1</f>
        <v>#DIV/0!</v>
      </c>
      <c r="H16" s="216" t="e">
        <f t="shared" ca="1" si="13"/>
        <v>#DIV/0!</v>
      </c>
      <c r="I16" s="216" t="e">
        <f t="shared" ca="1" si="13"/>
        <v>#DIV/0!</v>
      </c>
      <c r="J16" s="216" t="e">
        <f t="shared" ca="1" si="13"/>
        <v>#DIV/0!</v>
      </c>
      <c r="K16" s="216" t="e">
        <f t="shared" ca="1" si="13"/>
        <v>#DIV/0!</v>
      </c>
      <c r="L16" s="216" t="e">
        <f t="shared" ca="1" si="13"/>
        <v>#DIV/0!</v>
      </c>
      <c r="M16" s="216" t="e">
        <f t="shared" ca="1" si="13"/>
        <v>#DIV/0!</v>
      </c>
      <c r="N16" s="216" t="e">
        <f t="shared" ca="1" si="13"/>
        <v>#DIV/0!</v>
      </c>
      <c r="O16" s="216" t="e">
        <f t="shared" ca="1" si="13"/>
        <v>#DIV/0!</v>
      </c>
      <c r="P16" s="216" t="e">
        <f t="shared" ca="1" si="13"/>
        <v>#DIV/0!</v>
      </c>
      <c r="Q16" s="216" t="e">
        <f t="shared" ca="1" si="13"/>
        <v>#DIV/0!</v>
      </c>
      <c r="R16" s="216" t="e">
        <f t="shared" ca="1" si="13"/>
        <v>#DIV/0!</v>
      </c>
      <c r="S16" s="217" t="e">
        <f t="shared" ca="1" si="13"/>
        <v>#DIV/0!</v>
      </c>
      <c r="T16" s="216" t="e">
        <f t="shared" ca="1" si="13"/>
        <v>#DIV/0!</v>
      </c>
      <c r="U16" s="156"/>
    </row>
    <row r="17" spans="2:21" x14ac:dyDescent="0.25">
      <c r="C17" t="str">
        <f t="shared" si="4"/>
        <v>PC Annual Direct</v>
      </c>
      <c r="E17" s="200" t="s">
        <v>17</v>
      </c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69"/>
      <c r="S17" s="144"/>
      <c r="T17" s="144"/>
      <c r="U17" s="180"/>
    </row>
    <row r="18" spans="2:21" ht="15.75" x14ac:dyDescent="0.25">
      <c r="E18" s="242" t="s">
        <v>14</v>
      </c>
      <c r="F18" s="244">
        <f ca="1">IFERROR((F14-F8)/F14,"-")</f>
        <v>4.7611235404463E-2</v>
      </c>
      <c r="G18" s="244">
        <f t="shared" ref="G18:T18" ca="1" si="14">IFERROR((G14-G8)/G14,"-")</f>
        <v>4.3950353780293556E-2</v>
      </c>
      <c r="H18" s="244">
        <f t="shared" ca="1" si="14"/>
        <v>4.6304310030560132E-2</v>
      </c>
      <c r="I18" s="244">
        <f t="shared" ca="1" si="14"/>
        <v>4.5288303465248543E-2</v>
      </c>
      <c r="J18" s="244">
        <f t="shared" ca="1" si="14"/>
        <v>4.7134004860255159E-2</v>
      </c>
      <c r="K18" s="244">
        <f t="shared" ca="1" si="14"/>
        <v>3.7153866569046616E-2</v>
      </c>
      <c r="L18" s="244">
        <f t="shared" ca="1" si="14"/>
        <v>4.8637990494480615E-2</v>
      </c>
      <c r="M18" s="244">
        <f t="shared" ca="1" si="14"/>
        <v>4.8071388035599932E-2</v>
      </c>
      <c r="N18" s="244">
        <f t="shared" ca="1" si="14"/>
        <v>5.1512615281758392E-2</v>
      </c>
      <c r="O18" s="244">
        <f t="shared" ca="1" si="14"/>
        <v>5.0642934530656401E-2</v>
      </c>
      <c r="P18" s="244">
        <f t="shared" ca="1" si="14"/>
        <v>4.7122611959901528E-2</v>
      </c>
      <c r="Q18" s="244">
        <f t="shared" ca="1" si="14"/>
        <v>4.867533293375817E-2</v>
      </c>
      <c r="R18" s="245">
        <f t="shared" ca="1" si="14"/>
        <v>4.8632670684222938E-2</v>
      </c>
      <c r="S18" s="246">
        <f t="shared" ca="1" si="14"/>
        <v>4.8726550523373116E-2</v>
      </c>
      <c r="T18" s="247">
        <f t="shared" ca="1" si="14"/>
        <v>4.6796737060194285E-2</v>
      </c>
      <c r="U18" s="243"/>
    </row>
    <row r="19" spans="2:21" ht="16.5" thickBot="1" x14ac:dyDescent="0.3">
      <c r="E19" s="223" t="s">
        <v>297</v>
      </c>
      <c r="F19" s="224">
        <v>0.65794327744351289</v>
      </c>
      <c r="G19" s="224">
        <v>0.6695022251027869</v>
      </c>
      <c r="H19" s="224">
        <v>0.65624863642348907</v>
      </c>
      <c r="I19" s="224">
        <v>0.65440392537710068</v>
      </c>
      <c r="J19" s="224">
        <v>0.67641893209656279</v>
      </c>
      <c r="K19" s="224">
        <v>0.69879399620920146</v>
      </c>
      <c r="L19" s="224">
        <v>0.68172327721211168</v>
      </c>
      <c r="M19" s="224">
        <v>0.67189871801664136</v>
      </c>
      <c r="N19" s="224">
        <v>0.67718350243468206</v>
      </c>
      <c r="O19" s="224">
        <v>0.70972389932345026</v>
      </c>
      <c r="P19" s="224">
        <v>0.7229247182977947</v>
      </c>
      <c r="Q19" s="224">
        <v>0.69272401950021367</v>
      </c>
      <c r="R19" s="225">
        <v>0.76005273120577899</v>
      </c>
      <c r="S19" s="224">
        <v>0.72149388858186903</v>
      </c>
      <c r="T19" s="224">
        <v>0.68702130942198947</v>
      </c>
      <c r="U19" s="225"/>
    </row>
    <row r="20" spans="2:21" x14ac:dyDescent="0.25"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</row>
    <row r="21" spans="2:21" ht="15.75" thickBot="1" x14ac:dyDescent="0.3"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</row>
    <row r="22" spans="2:21" ht="18.75" x14ac:dyDescent="0.25">
      <c r="E22" s="205" t="s">
        <v>283</v>
      </c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6"/>
      <c r="R22" s="187"/>
      <c r="S22" s="186"/>
      <c r="T22" s="186"/>
      <c r="U22" s="187"/>
    </row>
    <row r="23" spans="2:21" x14ac:dyDescent="0.25">
      <c r="E23" s="188"/>
      <c r="F23" s="266" t="s">
        <v>337</v>
      </c>
      <c r="G23" s="266"/>
      <c r="H23" s="266"/>
      <c r="I23" s="266"/>
      <c r="J23" s="266"/>
      <c r="K23" s="266"/>
      <c r="L23" s="266"/>
      <c r="M23" s="266"/>
      <c r="N23" s="266"/>
      <c r="O23" s="266"/>
      <c r="P23" s="266"/>
      <c r="Q23" s="266"/>
      <c r="R23" s="267"/>
      <c r="S23" s="271" t="s">
        <v>8</v>
      </c>
      <c r="T23" s="272"/>
      <c r="U23" s="273"/>
    </row>
    <row r="24" spans="2:21" x14ac:dyDescent="0.25">
      <c r="E24" s="193" t="s">
        <v>16</v>
      </c>
      <c r="F24" s="139">
        <f>F$4</f>
        <v>45800</v>
      </c>
      <c r="G24" s="139">
        <f t="shared" ref="G24:R24" si="15">G$4</f>
        <v>45807</v>
      </c>
      <c r="H24" s="139">
        <f t="shared" si="15"/>
        <v>45814</v>
      </c>
      <c r="I24" s="139">
        <f t="shared" si="15"/>
        <v>45821</v>
      </c>
      <c r="J24" s="139">
        <f t="shared" si="15"/>
        <v>45828</v>
      </c>
      <c r="K24" s="139">
        <f t="shared" si="15"/>
        <v>45835</v>
      </c>
      <c r="L24" s="139">
        <f t="shared" si="15"/>
        <v>45842</v>
      </c>
      <c r="M24" s="139">
        <f t="shared" si="15"/>
        <v>45849</v>
      </c>
      <c r="N24" s="139">
        <f t="shared" si="15"/>
        <v>45856</v>
      </c>
      <c r="O24" s="139">
        <f t="shared" si="15"/>
        <v>45863</v>
      </c>
      <c r="P24" s="139">
        <f t="shared" si="15"/>
        <v>45870</v>
      </c>
      <c r="Q24" s="139">
        <f t="shared" si="15"/>
        <v>45877</v>
      </c>
      <c r="R24" s="140">
        <f t="shared" si="15"/>
        <v>45884</v>
      </c>
      <c r="S24" s="141" t="s">
        <v>9</v>
      </c>
      <c r="T24" s="142" t="s">
        <v>10</v>
      </c>
      <c r="U24" s="177" t="s">
        <v>443</v>
      </c>
    </row>
    <row r="25" spans="2:21" ht="15.75" x14ac:dyDescent="0.25">
      <c r="B25">
        <v>13</v>
      </c>
      <c r="C25" t="str">
        <f>$E$2</f>
        <v>PC Annual Direct</v>
      </c>
      <c r="D25" t="s">
        <v>71</v>
      </c>
      <c r="E25" s="145" t="s">
        <v>430</v>
      </c>
      <c r="F25" s="146">
        <f ca="1">F42+F59</f>
        <v>740.88583874344715</v>
      </c>
      <c r="G25" s="146">
        <f t="shared" ref="G25:U25" ca="1" si="16">G42+G59</f>
        <v>809.169292099936</v>
      </c>
      <c r="H25" s="146">
        <f t="shared" ca="1" si="16"/>
        <v>831.22902430579552</v>
      </c>
      <c r="I25" s="146">
        <f t="shared" ca="1" si="16"/>
        <v>729.71801394605927</v>
      </c>
      <c r="J25" s="146">
        <f t="shared" ca="1" si="16"/>
        <v>692.39766696304355</v>
      </c>
      <c r="K25" s="146">
        <f t="shared" ca="1" si="16"/>
        <v>738.41485848663149</v>
      </c>
      <c r="L25" s="146">
        <f t="shared" ca="1" si="16"/>
        <v>855.74546800602127</v>
      </c>
      <c r="M25" s="146">
        <f t="shared" ca="1" si="16"/>
        <v>743.04060139557919</v>
      </c>
      <c r="N25" s="146">
        <f t="shared" ca="1" si="16"/>
        <v>633.98705258542225</v>
      </c>
      <c r="O25" s="146">
        <f t="shared" ca="1" si="16"/>
        <v>633.2799311805926</v>
      </c>
      <c r="P25" s="146">
        <f t="shared" ca="1" si="16"/>
        <v>749.37126647828154</v>
      </c>
      <c r="Q25" s="146">
        <f t="shared" ca="1" si="16"/>
        <v>556.19341259007899</v>
      </c>
      <c r="R25" s="146">
        <f t="shared" ca="1" si="16"/>
        <v>673.05101036438305</v>
      </c>
      <c r="S25" s="147">
        <f t="shared" ca="1" si="16"/>
        <v>652.97390515333404</v>
      </c>
      <c r="T25" s="146">
        <f t="shared" ca="1" si="16"/>
        <v>720.46646653348546</v>
      </c>
      <c r="U25" s="148">
        <f t="shared" si="16"/>
        <v>10490.615384615385</v>
      </c>
    </row>
    <row r="26" spans="2:21" ht="15.75" hidden="1" x14ac:dyDescent="0.25">
      <c r="C26" t="str">
        <f>$E$39&amp;"_W VYRs"</f>
        <v>PC Annual Direct - Annual Up Front_W VYRs</v>
      </c>
      <c r="D26" t="str">
        <f>$D25</f>
        <v>Boom Annual</v>
      </c>
      <c r="E26" s="149" t="s">
        <v>431</v>
      </c>
      <c r="F26" s="7">
        <f t="shared" ref="F26:T26" si="17">F43+F60</f>
        <v>1341.0726954268439</v>
      </c>
      <c r="G26" s="7">
        <f t="shared" si="17"/>
        <v>1341.0726954268439</v>
      </c>
      <c r="H26" s="7">
        <f t="shared" si="17"/>
        <v>1373.9368018261744</v>
      </c>
      <c r="I26" s="7">
        <f t="shared" si="17"/>
        <v>1379.4141528927294</v>
      </c>
      <c r="J26" s="7">
        <f t="shared" si="17"/>
        <v>1379.4141528927294</v>
      </c>
      <c r="K26" s="7">
        <f t="shared" si="17"/>
        <v>1379.4141528927294</v>
      </c>
      <c r="L26" s="7">
        <f t="shared" si="17"/>
        <v>1355.6507971988526</v>
      </c>
      <c r="M26" s="7">
        <f t="shared" si="17"/>
        <v>1337.8282804284454</v>
      </c>
      <c r="N26" s="7">
        <f t="shared" si="17"/>
        <v>1337.8282804284454</v>
      </c>
      <c r="O26" s="7">
        <f t="shared" si="17"/>
        <v>1337.8282804284454</v>
      </c>
      <c r="P26" s="7">
        <f t="shared" si="17"/>
        <v>1337.9237249233711</v>
      </c>
      <c r="Q26" s="7">
        <f t="shared" si="17"/>
        <v>1338.4963918929261</v>
      </c>
      <c r="R26" s="7">
        <f t="shared" si="17"/>
        <v>1338.4963918929261</v>
      </c>
      <c r="S26" s="150">
        <f t="shared" si="17"/>
        <v>1338.1861972844172</v>
      </c>
      <c r="T26" s="7">
        <f t="shared" si="17"/>
        <v>1353.1086752603846</v>
      </c>
      <c r="U26" s="151"/>
    </row>
    <row r="27" spans="2:21" ht="15.75" hidden="1" x14ac:dyDescent="0.25">
      <c r="C27" t="str">
        <f t="shared" ref="C27:C37" si="18">$E$2</f>
        <v>PC Annual Direct</v>
      </c>
      <c r="D27" t="str">
        <f t="shared" ref="D27:D35" si="19">$D26</f>
        <v>Boom Annual</v>
      </c>
      <c r="E27" s="152" t="s">
        <v>0</v>
      </c>
      <c r="F27" s="216">
        <f ca="1">(F25/F26)-1</f>
        <v>-0.44754237315402656</v>
      </c>
      <c r="G27" s="216">
        <f t="shared" ref="G27:T27" ca="1" si="20">(G25/G26)-1</f>
        <v>-0.39662533219916973</v>
      </c>
      <c r="H27" s="216">
        <f t="shared" ca="1" si="20"/>
        <v>-0.39500199485088128</v>
      </c>
      <c r="I27" s="216">
        <f t="shared" ca="1" si="20"/>
        <v>-0.47099425330979183</v>
      </c>
      <c r="J27" s="216">
        <f t="shared" ca="1" si="20"/>
        <v>-0.49804946867404798</v>
      </c>
      <c r="K27" s="216">
        <f t="shared" ca="1" si="20"/>
        <v>-0.4646895155177847</v>
      </c>
      <c r="L27" s="216">
        <f t="shared" ca="1" si="20"/>
        <v>-0.36875671096551799</v>
      </c>
      <c r="M27" s="216">
        <f t="shared" ca="1" si="20"/>
        <v>-0.44459194631644561</v>
      </c>
      <c r="N27" s="216">
        <f t="shared" ca="1" si="20"/>
        <v>-0.52610730251390325</v>
      </c>
      <c r="O27" s="216">
        <f t="shared" ca="1" si="20"/>
        <v>-0.52663586168339793</v>
      </c>
      <c r="P27" s="216">
        <f t="shared" ca="1" si="20"/>
        <v>-0.43989985937262499</v>
      </c>
      <c r="Q27" s="216">
        <f t="shared" ca="1" si="20"/>
        <v>-0.5844640180138998</v>
      </c>
      <c r="R27" s="216">
        <f t="shared" ca="1" si="20"/>
        <v>-0.49715889079645403</v>
      </c>
      <c r="S27" s="217">
        <f t="shared" ca="1" si="20"/>
        <v>-0.51204555354223891</v>
      </c>
      <c r="T27" s="216">
        <f t="shared" ca="1" si="20"/>
        <v>-0.46754722683686667</v>
      </c>
      <c r="U27" s="156"/>
    </row>
    <row r="28" spans="2:21" ht="15.75" x14ac:dyDescent="0.25">
      <c r="B28">
        <v>10</v>
      </c>
      <c r="C28" t="str">
        <f t="shared" si="18"/>
        <v>PC Annual Direct</v>
      </c>
      <c r="D28" t="str">
        <f t="shared" si="19"/>
        <v>Boom Annual</v>
      </c>
      <c r="E28" s="145" t="s">
        <v>5</v>
      </c>
      <c r="F28" s="146">
        <f ca="1">F45+F62</f>
        <v>694930.41309523978</v>
      </c>
      <c r="G28" s="146">
        <f t="shared" ref="G28:U28" ca="1" si="21">G45+G62</f>
        <v>728284.33071326185</v>
      </c>
      <c r="H28" s="146">
        <f t="shared" ca="1" si="21"/>
        <v>731781.41445762629</v>
      </c>
      <c r="I28" s="146">
        <f t="shared" ca="1" si="21"/>
        <v>675870.25409036281</v>
      </c>
      <c r="J28" s="146">
        <f t="shared" ca="1" si="21"/>
        <v>610410.49629259505</v>
      </c>
      <c r="K28" s="146">
        <f t="shared" ca="1" si="21"/>
        <v>690453.67950441386</v>
      </c>
      <c r="L28" s="146">
        <f t="shared" ca="1" si="21"/>
        <v>788879.26746393356</v>
      </c>
      <c r="M28" s="146">
        <f t="shared" ca="1" si="21"/>
        <v>711854.8590301295</v>
      </c>
      <c r="N28" s="146">
        <f t="shared" ca="1" si="21"/>
        <v>587505.53334809607</v>
      </c>
      <c r="O28" s="146">
        <f t="shared" ca="1" si="21"/>
        <v>594140.52082270698</v>
      </c>
      <c r="P28" s="146">
        <f t="shared" ca="1" si="21"/>
        <v>658661.99943935405</v>
      </c>
      <c r="Q28" s="146">
        <f t="shared" ca="1" si="21"/>
        <v>549775.43340750609</v>
      </c>
      <c r="R28" s="146">
        <f t="shared" ca="1" si="21"/>
        <v>618596.7538808363</v>
      </c>
      <c r="S28" s="147">
        <f t="shared" ca="1" si="21"/>
        <v>605293.67688760092</v>
      </c>
      <c r="T28" s="146">
        <f t="shared" ca="1" si="21"/>
        <v>662184.54520423512</v>
      </c>
      <c r="U28" s="148">
        <f t="shared" si="21"/>
        <v>12.981286701813335</v>
      </c>
    </row>
    <row r="29" spans="2:21" ht="15.75" x14ac:dyDescent="0.25">
      <c r="C29" t="str">
        <f>$E$39&amp;"_NWP"</f>
        <v>PC Annual Direct - Annual Up Front_NWP</v>
      </c>
      <c r="D29" t="str">
        <f t="shared" si="19"/>
        <v>Boom Annual</v>
      </c>
      <c r="E29" s="149" t="s">
        <v>6</v>
      </c>
      <c r="F29" s="7">
        <f t="shared" ref="F29:T29" si="22">F46+F63</f>
        <v>783722.26861835283</v>
      </c>
      <c r="G29" s="7">
        <f t="shared" si="22"/>
        <v>783722.26861835283</v>
      </c>
      <c r="H29" s="7">
        <f t="shared" si="22"/>
        <v>797430.13328149798</v>
      </c>
      <c r="I29" s="7">
        <f t="shared" si="22"/>
        <v>799714.77739202208</v>
      </c>
      <c r="J29" s="7">
        <f t="shared" si="22"/>
        <v>799714.77739202208</v>
      </c>
      <c r="K29" s="7">
        <f t="shared" si="22"/>
        <v>799714.77739202208</v>
      </c>
      <c r="L29" s="7">
        <f t="shared" si="22"/>
        <v>812423.52677131479</v>
      </c>
      <c r="M29" s="7">
        <f t="shared" si="22"/>
        <v>821955.08880578447</v>
      </c>
      <c r="N29" s="7">
        <f t="shared" si="22"/>
        <v>821955.08880578447</v>
      </c>
      <c r="O29" s="7">
        <f t="shared" si="22"/>
        <v>821955.08880578447</v>
      </c>
      <c r="P29" s="7">
        <f t="shared" si="22"/>
        <v>825757.58326361468</v>
      </c>
      <c r="Q29" s="7">
        <f t="shared" si="22"/>
        <v>848572.55001059594</v>
      </c>
      <c r="R29" s="7">
        <f t="shared" si="22"/>
        <v>848572.55001059594</v>
      </c>
      <c r="S29" s="150">
        <f t="shared" si="22"/>
        <v>836214.44302264776</v>
      </c>
      <c r="T29" s="7">
        <f t="shared" si="22"/>
        <v>815124.01754578273</v>
      </c>
      <c r="U29" s="151"/>
    </row>
    <row r="30" spans="2:21" ht="15.75" x14ac:dyDescent="0.25">
      <c r="C30" t="str">
        <f t="shared" si="18"/>
        <v>PC Annual Direct</v>
      </c>
      <c r="D30" t="str">
        <f t="shared" si="19"/>
        <v>Boom Annual</v>
      </c>
      <c r="E30" s="152" t="s">
        <v>0</v>
      </c>
      <c r="F30" s="260">
        <f ca="1">IFERROR((F28/F29)-1,0)</f>
        <v>-0.11329505244204285</v>
      </c>
      <c r="G30" s="260">
        <f t="shared" ref="G30:T30" ca="1" si="23">IFERROR((G28/G29)-1,0)</f>
        <v>-7.0736713916301208E-2</v>
      </c>
      <c r="H30" s="260">
        <f t="shared" ca="1" si="23"/>
        <v>-8.2325355017274338E-2</v>
      </c>
      <c r="I30" s="260">
        <f t="shared" ca="1" si="23"/>
        <v>-0.15486086640231034</v>
      </c>
      <c r="J30" s="260">
        <f t="shared" ca="1" si="23"/>
        <v>-0.2367147468710955</v>
      </c>
      <c r="K30" s="260">
        <f t="shared" ca="1" si="23"/>
        <v>-0.1366250830626432</v>
      </c>
      <c r="L30" s="260">
        <f t="shared" ca="1" si="23"/>
        <v>-2.8980277566492241E-2</v>
      </c>
      <c r="M30" s="260">
        <f t="shared" ca="1" si="23"/>
        <v>-0.13394920388608966</v>
      </c>
      <c r="N30" s="260">
        <f t="shared" ca="1" si="23"/>
        <v>-0.28523402148202437</v>
      </c>
      <c r="O30" s="260">
        <f t="shared" ca="1" si="23"/>
        <v>-0.2771618195272304</v>
      </c>
      <c r="P30" s="260">
        <f t="shared" ca="1" si="23"/>
        <v>-0.20235428315881065</v>
      </c>
      <c r="Q30" s="260">
        <f t="shared" ca="1" si="23"/>
        <v>-0.35211734883406121</v>
      </c>
      <c r="R30" s="260">
        <f t="shared" ca="1" si="23"/>
        <v>-0.27101488980157085</v>
      </c>
      <c r="S30" s="217">
        <f t="shared" ca="1" si="23"/>
        <v>-0.27615017662256836</v>
      </c>
      <c r="T30" s="216">
        <f t="shared" ca="1" si="23"/>
        <v>-0.18762724327768632</v>
      </c>
      <c r="U30" s="261"/>
    </row>
    <row r="31" spans="2:21" ht="15.75" x14ac:dyDescent="0.25">
      <c r="C31" t="str">
        <f t="shared" si="18"/>
        <v>PC Annual Direct</v>
      </c>
      <c r="D31" t="str">
        <f t="shared" si="19"/>
        <v>Boom Annual</v>
      </c>
      <c r="E31" s="145" t="s">
        <v>12</v>
      </c>
      <c r="F31" s="146">
        <f ca="1">IFERROR(F28/F25,0)</f>
        <v>937.9723254986917</v>
      </c>
      <c r="G31" s="146">
        <f t="shared" ref="G31:U31" ca="1" si="24">IFERROR(G28/G25,0)</f>
        <v>900.03950696551578</v>
      </c>
      <c r="H31" s="146">
        <f t="shared" ca="1" si="24"/>
        <v>880.36075865947612</v>
      </c>
      <c r="I31" s="146">
        <f t="shared" ca="1" si="24"/>
        <v>926.20744064613859</v>
      </c>
      <c r="J31" s="146">
        <f t="shared" ca="1" si="24"/>
        <v>881.5894758426092</v>
      </c>
      <c r="K31" s="146">
        <f t="shared" ca="1" si="24"/>
        <v>935.04846438150878</v>
      </c>
      <c r="L31" s="146">
        <f t="shared" ca="1" si="24"/>
        <v>921.8620453837832</v>
      </c>
      <c r="M31" s="146">
        <f t="shared" ca="1" si="24"/>
        <v>958.02955813332869</v>
      </c>
      <c r="N31" s="146">
        <f t="shared" ca="1" si="24"/>
        <v>926.6838036395651</v>
      </c>
      <c r="O31" s="146">
        <f t="shared" ca="1" si="24"/>
        <v>938.19571972710401</v>
      </c>
      <c r="P31" s="146">
        <f t="shared" ca="1" si="24"/>
        <v>878.95283540130708</v>
      </c>
      <c r="Q31" s="146">
        <f t="shared" ca="1" si="24"/>
        <v>988.46088602041209</v>
      </c>
      <c r="R31" s="146">
        <f t="shared" ca="1" si="24"/>
        <v>919.0934184110863</v>
      </c>
      <c r="S31" s="147">
        <f t="shared" ca="1" si="24"/>
        <v>926.97988711426888</v>
      </c>
      <c r="T31" s="146">
        <f t="shared" ca="1" si="24"/>
        <v>919.10529630938549</v>
      </c>
      <c r="U31" s="148">
        <f t="shared" si="24"/>
        <v>1.2374189907725099E-3</v>
      </c>
    </row>
    <row r="32" spans="2:21" ht="15.75" hidden="1" x14ac:dyDescent="0.25">
      <c r="C32" t="str">
        <f t="shared" si="18"/>
        <v>PC Annual Direct</v>
      </c>
      <c r="D32" t="str">
        <f t="shared" si="19"/>
        <v>Boom Annual</v>
      </c>
      <c r="E32" s="149" t="s">
        <v>13</v>
      </c>
      <c r="F32" s="7">
        <f>IFERROR(F29/F26,0)</f>
        <v>584.39954171828504</v>
      </c>
      <c r="G32" s="7">
        <f t="shared" ref="G32:T32" si="25">IFERROR(G29/G26,0)</f>
        <v>584.39954171828504</v>
      </c>
      <c r="H32" s="7">
        <f t="shared" si="25"/>
        <v>580.39797188749151</v>
      </c>
      <c r="I32" s="7">
        <f t="shared" si="25"/>
        <v>579.74958116455707</v>
      </c>
      <c r="J32" s="7">
        <f t="shared" si="25"/>
        <v>579.74958116455707</v>
      </c>
      <c r="K32" s="7">
        <f t="shared" si="25"/>
        <v>579.74958116455707</v>
      </c>
      <c r="L32" s="7">
        <f t="shared" si="25"/>
        <v>599.28672520239377</v>
      </c>
      <c r="M32" s="7">
        <f t="shared" si="25"/>
        <v>614.39506163119063</v>
      </c>
      <c r="N32" s="7">
        <f t="shared" si="25"/>
        <v>614.39506163119063</v>
      </c>
      <c r="O32" s="7">
        <f t="shared" si="25"/>
        <v>614.39506163119063</v>
      </c>
      <c r="P32" s="7">
        <f t="shared" si="25"/>
        <v>617.19331818479384</v>
      </c>
      <c r="Q32" s="7">
        <f t="shared" si="25"/>
        <v>633.97447699543602</v>
      </c>
      <c r="R32" s="7">
        <f t="shared" si="25"/>
        <v>633.97447699543602</v>
      </c>
      <c r="S32" s="150">
        <f t="shared" si="25"/>
        <v>624.8864655154706</v>
      </c>
      <c r="T32" s="7">
        <f t="shared" si="25"/>
        <v>602.40838925145817</v>
      </c>
      <c r="U32" s="151"/>
    </row>
    <row r="33" spans="2:21" ht="15.75" hidden="1" x14ac:dyDescent="0.25">
      <c r="C33" t="str">
        <f t="shared" si="18"/>
        <v>PC Annual Direct</v>
      </c>
      <c r="D33" t="str">
        <f t="shared" si="19"/>
        <v>Boom Annual</v>
      </c>
      <c r="E33" s="152" t="s">
        <v>0</v>
      </c>
      <c r="F33" s="216">
        <f ca="1">(F31/F32)-1</f>
        <v>0.60501892718945616</v>
      </c>
      <c r="G33" s="216">
        <f t="shared" ref="G33:T33" ca="1" si="26">(G31/G32)-1</f>
        <v>0.54010987811381228</v>
      </c>
      <c r="H33" s="216">
        <f t="shared" ca="1" si="26"/>
        <v>0.5168225963927584</v>
      </c>
      <c r="I33" s="216">
        <f t="shared" ca="1" si="26"/>
        <v>0.59759915442395517</v>
      </c>
      <c r="J33" s="216">
        <f t="shared" ca="1" si="26"/>
        <v>0.52063840058623079</v>
      </c>
      <c r="K33" s="216">
        <f t="shared" ca="1" si="26"/>
        <v>0.61284888296642537</v>
      </c>
      <c r="L33" s="216">
        <f t="shared" ca="1" si="26"/>
        <v>0.5382654188985212</v>
      </c>
      <c r="M33" s="216">
        <f t="shared" ca="1" si="26"/>
        <v>0.55930543385196541</v>
      </c>
      <c r="N33" s="216">
        <f t="shared" ca="1" si="26"/>
        <v>0.5082865431555752</v>
      </c>
      <c r="O33" s="216">
        <f t="shared" ca="1" si="26"/>
        <v>0.52702353634848165</v>
      </c>
      <c r="P33" s="216">
        <f t="shared" ca="1" si="26"/>
        <v>0.42411268804135016</v>
      </c>
      <c r="Q33" s="216">
        <f t="shared" ca="1" si="26"/>
        <v>0.55914933784870335</v>
      </c>
      <c r="R33" s="216">
        <f t="shared" ca="1" si="26"/>
        <v>0.44973252356609117</v>
      </c>
      <c r="S33" s="217">
        <f t="shared" ca="1" si="26"/>
        <v>0.48343729344433872</v>
      </c>
      <c r="T33" s="216">
        <f t="shared" ca="1" si="26"/>
        <v>0.5257179559724412</v>
      </c>
      <c r="U33" s="156"/>
    </row>
    <row r="34" spans="2:21" x14ac:dyDescent="0.25">
      <c r="C34" t="str">
        <f t="shared" si="18"/>
        <v>PC Annual Direct</v>
      </c>
      <c r="D34" t="str">
        <f t="shared" si="19"/>
        <v>Boom Annual</v>
      </c>
      <c r="E34" s="190" t="s">
        <v>17</v>
      </c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69"/>
      <c r="S34" s="144"/>
      <c r="T34" s="144"/>
      <c r="U34" s="180"/>
    </row>
    <row r="35" spans="2:21" ht="15.75" x14ac:dyDescent="0.25">
      <c r="B35">
        <v>10</v>
      </c>
      <c r="C35" t="str">
        <f t="shared" si="18"/>
        <v>PC Annual Direct</v>
      </c>
      <c r="D35" t="str">
        <f t="shared" si="19"/>
        <v>Boom Annual</v>
      </c>
      <c r="E35" s="238" t="s">
        <v>7</v>
      </c>
      <c r="F35" s="239">
        <f ca="1">F52+F69</f>
        <v>729670.94838667556</v>
      </c>
      <c r="G35" s="240">
        <f t="shared" ref="G35:T35" ca="1" si="27">G52+G69</f>
        <v>761764.13389508997</v>
      </c>
      <c r="H35" s="240">
        <f t="shared" ca="1" si="27"/>
        <v>767311.23161631927</v>
      </c>
      <c r="I35" s="240">
        <f t="shared" ca="1" si="27"/>
        <v>707931.2598175141</v>
      </c>
      <c r="J35" s="240">
        <f t="shared" ca="1" si="27"/>
        <v>640604.76436990895</v>
      </c>
      <c r="K35" s="240">
        <f t="shared" ca="1" si="27"/>
        <v>717096.59054670436</v>
      </c>
      <c r="L35" s="240">
        <f t="shared" ca="1" si="27"/>
        <v>829210.39476230717</v>
      </c>
      <c r="M35" s="240">
        <f t="shared" ca="1" si="27"/>
        <v>747802.77647201472</v>
      </c>
      <c r="N35" s="240">
        <f t="shared" ca="1" si="27"/>
        <v>619413.12326744432</v>
      </c>
      <c r="O35" s="240">
        <f t="shared" ca="1" si="27"/>
        <v>625834.62264430034</v>
      </c>
      <c r="P35" s="240">
        <f t="shared" ca="1" si="27"/>
        <v>691234.78813376627</v>
      </c>
      <c r="Q35" s="240">
        <f t="shared" ca="1" si="27"/>
        <v>577905.15944776253</v>
      </c>
      <c r="R35" s="241">
        <f t="shared" ca="1" si="27"/>
        <v>650218.62199717411</v>
      </c>
      <c r="S35" s="239">
        <f t="shared" ca="1" si="27"/>
        <v>636298.29805575078</v>
      </c>
      <c r="T35" s="240">
        <f t="shared" ca="1" si="27"/>
        <v>694693.95558085875</v>
      </c>
      <c r="U35" s="241"/>
    </row>
    <row r="36" spans="2:21" ht="15.75" x14ac:dyDescent="0.25">
      <c r="E36" s="174" t="s">
        <v>14</v>
      </c>
      <c r="F36" s="158">
        <f ca="1">IFERROR((F35-F28)/F35,"-")</f>
        <v>4.7611235404463E-2</v>
      </c>
      <c r="G36" s="158">
        <f t="shared" ref="G36:T36" ca="1" si="28">IFERROR((G35-G28)/G35,"-")</f>
        <v>4.3950353780293556E-2</v>
      </c>
      <c r="H36" s="158">
        <f t="shared" ca="1" si="28"/>
        <v>4.6304310030560132E-2</v>
      </c>
      <c r="I36" s="158">
        <f t="shared" ca="1" si="28"/>
        <v>4.5288303465248543E-2</v>
      </c>
      <c r="J36" s="158">
        <f t="shared" ca="1" si="28"/>
        <v>4.7134004860255159E-2</v>
      </c>
      <c r="K36" s="158">
        <f t="shared" ca="1" si="28"/>
        <v>3.7153866569046616E-2</v>
      </c>
      <c r="L36" s="158">
        <f t="shared" ca="1" si="28"/>
        <v>4.8637990494480615E-2</v>
      </c>
      <c r="M36" s="158">
        <f t="shared" ca="1" si="28"/>
        <v>4.8071388035599932E-2</v>
      </c>
      <c r="N36" s="158">
        <f t="shared" ca="1" si="28"/>
        <v>5.1512615281758392E-2</v>
      </c>
      <c r="O36" s="158">
        <f t="shared" ca="1" si="28"/>
        <v>5.0642934530656401E-2</v>
      </c>
      <c r="P36" s="158">
        <f t="shared" ca="1" si="28"/>
        <v>4.7122611959901528E-2</v>
      </c>
      <c r="Q36" s="158">
        <f t="shared" ca="1" si="28"/>
        <v>4.867533293375817E-2</v>
      </c>
      <c r="R36" s="158">
        <f t="shared" ca="1" si="28"/>
        <v>4.8632670684222938E-2</v>
      </c>
      <c r="S36" s="248">
        <f t="shared" ca="1" si="28"/>
        <v>4.8726550523373116E-2</v>
      </c>
      <c r="T36" s="158">
        <f t="shared" ca="1" si="28"/>
        <v>4.6796737060194125E-2</v>
      </c>
      <c r="U36" s="215"/>
    </row>
    <row r="37" spans="2:21" ht="16.5" thickBot="1" x14ac:dyDescent="0.3">
      <c r="C37" t="str">
        <f t="shared" si="18"/>
        <v>PC Annual Direct</v>
      </c>
      <c r="D37" t="str">
        <f>$D35</f>
        <v>Boom Annual</v>
      </c>
      <c r="E37" s="175" t="s">
        <v>21</v>
      </c>
      <c r="F37" s="197">
        <f t="shared" ref="F37:T37" ca="1" si="29">F28/F$8</f>
        <v>1</v>
      </c>
      <c r="G37" s="197">
        <f t="shared" ca="1" si="29"/>
        <v>1</v>
      </c>
      <c r="H37" s="197">
        <f t="shared" ca="1" si="29"/>
        <v>1</v>
      </c>
      <c r="I37" s="197">
        <f t="shared" ca="1" si="29"/>
        <v>1</v>
      </c>
      <c r="J37" s="197">
        <f t="shared" ca="1" si="29"/>
        <v>1</v>
      </c>
      <c r="K37" s="197">
        <f t="shared" ca="1" si="29"/>
        <v>1</v>
      </c>
      <c r="L37" s="197">
        <f t="shared" ca="1" si="29"/>
        <v>1</v>
      </c>
      <c r="M37" s="197">
        <f t="shared" ca="1" si="29"/>
        <v>1</v>
      </c>
      <c r="N37" s="197">
        <f t="shared" ca="1" si="29"/>
        <v>1</v>
      </c>
      <c r="O37" s="197">
        <f t="shared" ca="1" si="29"/>
        <v>1</v>
      </c>
      <c r="P37" s="197">
        <f t="shared" ca="1" si="29"/>
        <v>1</v>
      </c>
      <c r="Q37" s="197">
        <f t="shared" ca="1" si="29"/>
        <v>1</v>
      </c>
      <c r="R37" s="197">
        <f t="shared" ca="1" si="29"/>
        <v>1</v>
      </c>
      <c r="S37" s="198">
        <f t="shared" ca="1" si="29"/>
        <v>1</v>
      </c>
      <c r="T37" s="197">
        <f t="shared" ca="1" si="29"/>
        <v>1</v>
      </c>
      <c r="U37" s="199"/>
    </row>
    <row r="38" spans="2:21" ht="15.75" thickBot="1" x14ac:dyDescent="0.3"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</row>
    <row r="39" spans="2:21" ht="18.75" x14ac:dyDescent="0.25">
      <c r="E39" s="252" t="s">
        <v>537</v>
      </c>
      <c r="F39" s="186"/>
      <c r="G39" s="186"/>
      <c r="H39" s="186"/>
      <c r="I39" s="186"/>
      <c r="J39" s="186"/>
      <c r="K39" s="186"/>
      <c r="L39" s="186"/>
      <c r="M39" s="186"/>
      <c r="N39" s="186"/>
      <c r="O39" s="186"/>
      <c r="P39" s="186"/>
      <c r="Q39" s="186"/>
      <c r="R39" s="187"/>
      <c r="S39" s="186"/>
      <c r="T39" s="186"/>
      <c r="U39" s="187"/>
    </row>
    <row r="40" spans="2:21" x14ac:dyDescent="0.25">
      <c r="E40" s="188"/>
      <c r="F40" s="266" t="s">
        <v>337</v>
      </c>
      <c r="G40" s="266"/>
      <c r="H40" s="266"/>
      <c r="I40" s="266"/>
      <c r="J40" s="266"/>
      <c r="K40" s="266"/>
      <c r="L40" s="266"/>
      <c r="M40" s="266"/>
      <c r="N40" s="266"/>
      <c r="O40" s="266"/>
      <c r="P40" s="266"/>
      <c r="Q40" s="266"/>
      <c r="R40" s="267"/>
      <c r="S40" s="271" t="s">
        <v>8</v>
      </c>
      <c r="T40" s="272"/>
      <c r="U40" s="273"/>
    </row>
    <row r="41" spans="2:21" x14ac:dyDescent="0.25">
      <c r="E41" s="193" t="s">
        <v>16</v>
      </c>
      <c r="F41" s="139">
        <f>F$4</f>
        <v>45800</v>
      </c>
      <c r="G41" s="139">
        <f t="shared" ref="G41:R41" si="30">G$4</f>
        <v>45807</v>
      </c>
      <c r="H41" s="139">
        <f t="shared" si="30"/>
        <v>45814</v>
      </c>
      <c r="I41" s="139">
        <f t="shared" si="30"/>
        <v>45821</v>
      </c>
      <c r="J41" s="139">
        <f t="shared" si="30"/>
        <v>45828</v>
      </c>
      <c r="K41" s="139">
        <f t="shared" si="30"/>
        <v>45835</v>
      </c>
      <c r="L41" s="139">
        <f t="shared" si="30"/>
        <v>45842</v>
      </c>
      <c r="M41" s="139">
        <f t="shared" si="30"/>
        <v>45849</v>
      </c>
      <c r="N41" s="139">
        <f t="shared" si="30"/>
        <v>45856</v>
      </c>
      <c r="O41" s="139">
        <f t="shared" si="30"/>
        <v>45863</v>
      </c>
      <c r="P41" s="139">
        <f t="shared" si="30"/>
        <v>45870</v>
      </c>
      <c r="Q41" s="139">
        <f t="shared" si="30"/>
        <v>45877</v>
      </c>
      <c r="R41" s="140">
        <f t="shared" si="30"/>
        <v>45884</v>
      </c>
      <c r="S41" s="141" t="s">
        <v>9</v>
      </c>
      <c r="T41" s="142" t="s">
        <v>10</v>
      </c>
      <c r="U41" s="177" t="s">
        <v>443</v>
      </c>
    </row>
    <row r="42" spans="2:21" ht="15.75" x14ac:dyDescent="0.25">
      <c r="B42">
        <v>13</v>
      </c>
      <c r="C42" t="str">
        <f>$E$2</f>
        <v>PC Annual Direct</v>
      </c>
      <c r="D42" t="s">
        <v>71</v>
      </c>
      <c r="E42" s="145" t="s">
        <v>430</v>
      </c>
      <c r="F42" s="146">
        <f ca="1">'Current - Sales, NWP, GWP'!E42/VLOOKUP(COUNTA(F$4:$R$4),'Dev Patterns'!$K$6:$W$57,$B42,0)</f>
        <v>176.99211815788647</v>
      </c>
      <c r="G42" s="146">
        <f ca="1">'Current - Sales, NWP, GWP'!F42/VLOOKUP(COUNTA(G$4:$R$4),'Dev Patterns'!$K$6:$W$57,$B42,0)</f>
        <v>177.20244423618988</v>
      </c>
      <c r="H42" s="146">
        <f ca="1">'Current - Sales, NWP, GWP'!G42/VLOOKUP(COUNTA(H$4:$R$4),'Dev Patterns'!$K$6:$W$57,$B42,0)</f>
        <v>181.67817075886353</v>
      </c>
      <c r="I42" s="146">
        <f ca="1">'Current - Sales, NWP, GWP'!H42/VLOOKUP(COUNTA(I$4:$R$4),'Dev Patterns'!$K$6:$W$57,$B42,0)</f>
        <v>150.14691005563049</v>
      </c>
      <c r="J42" s="146">
        <f ca="1">'Current - Sales, NWP, GWP'!I42/VLOOKUP(COUNTA(J$4:$R$4),'Dev Patterns'!$K$6:$W$57,$B42,0)</f>
        <v>164.72013427927499</v>
      </c>
      <c r="K42" s="146">
        <f ca="1">'Current - Sales, NWP, GWP'!J42/VLOOKUP(COUNTA(K$4:$R$4),'Dev Patterns'!$K$6:$W$57,$B42,0)</f>
        <v>153.9100433587621</v>
      </c>
      <c r="L42" s="146">
        <f ca="1">'Current - Sales, NWP, GWP'!K42/VLOOKUP(COUNTA(L$4:$R$4),'Dev Patterns'!$K$6:$W$57,$B42,0)</f>
        <v>178.20230819910395</v>
      </c>
      <c r="M42" s="146">
        <f ca="1">'Current - Sales, NWP, GWP'!L42/VLOOKUP(COUNTA(M$4:$R$4),'Dev Patterns'!$K$6:$W$57,$B42,0)</f>
        <v>167.06064620138395</v>
      </c>
      <c r="N42" s="146">
        <f ca="1">'Current - Sales, NWP, GWP'!M42/VLOOKUP(COUNTA(N$4:$R$4),'Dev Patterns'!$K$6:$W$57,$B42,0)</f>
        <v>131.48343978632721</v>
      </c>
      <c r="O42" s="146">
        <f ca="1">'Current - Sales, NWP, GWP'!N42/VLOOKUP(COUNTA(O$4:$R$4),'Dev Patterns'!$K$6:$W$57,$B42,0)</f>
        <v>140.60916294166302</v>
      </c>
      <c r="P42" s="146">
        <f ca="1">'Current - Sales, NWP, GWP'!O42/VLOOKUP(COUNTA(P$4:$R$4),'Dev Patterns'!$K$6:$W$57,$B42,0)</f>
        <v>140.56287863008163</v>
      </c>
      <c r="Q42" s="146">
        <f ca="1">'Current - Sales, NWP, GWP'!P42/VLOOKUP(COUNTA(Q$4:$R$4),'Dev Patterns'!$K$6:$W$57,$B42,0)</f>
        <v>120.79433548724754</v>
      </c>
      <c r="R42" s="146">
        <f ca="1">'Current - Sales, NWP, GWP'!Q42/VLOOKUP(COUNTA(R$4:$R$4),'Dev Patterns'!$K$6:$W$57,$B42,0)</f>
        <v>149.77088500360807</v>
      </c>
      <c r="S42" s="147">
        <f t="shared" ref="S42:S46" ca="1" si="31">AVERAGE(O42:R42)</f>
        <v>137.93431551565007</v>
      </c>
      <c r="T42" s="146">
        <f ca="1">AVERAGE(G42:R42)</f>
        <v>154.67844657817804</v>
      </c>
      <c r="U42" s="148">
        <v>10490.615384615385</v>
      </c>
    </row>
    <row r="43" spans="2:21" ht="15.75" hidden="1" x14ac:dyDescent="0.25">
      <c r="C43" t="s">
        <v>539</v>
      </c>
      <c r="D43" t="str">
        <f>$D42</f>
        <v>Boom Annual</v>
      </c>
      <c r="E43" s="149" t="s">
        <v>431</v>
      </c>
      <c r="F43" s="7">
        <f>INDEX('Plan Figures'!$B$5:$AP$18,MATCH('Ultimate - Sales, NWP, GWP'!F$4,'Plan Figures'!$B$5:$B$18,0),MATCH('Ultimate - Sales, NWP, GWP'!$C43,'Plan Figures'!$B$1:$AP$1,0))</f>
        <v>486.17346648945102</v>
      </c>
      <c r="G43" s="7">
        <f>INDEX('Plan Figures'!$B$5:$AP$18,MATCH('Ultimate - Sales, NWP, GWP'!G$4,'Plan Figures'!$B$5:$B$18,0),MATCH('Ultimate - Sales, NWP, GWP'!$C43,'Plan Figures'!$B$1:$AP$1,0))</f>
        <v>486.17346648945102</v>
      </c>
      <c r="H43" s="7">
        <f>INDEX('Plan Figures'!$B$5:$AP$18,MATCH('Ultimate - Sales, NWP, GWP'!H$4,'Plan Figures'!$B$5:$B$18,0),MATCH('Ultimate - Sales, NWP, GWP'!$C43,'Plan Figures'!$B$1:$AP$1,0))</f>
        <v>498.98206605015281</v>
      </c>
      <c r="I43" s="7">
        <f>INDEX('Plan Figures'!$B$5:$AP$18,MATCH('Ultimate - Sales, NWP, GWP'!I$4,'Plan Figures'!$B$5:$B$18,0),MATCH('Ultimate - Sales, NWP, GWP'!$C43,'Plan Figures'!$B$1:$AP$1,0))</f>
        <v>501.11683264360312</v>
      </c>
      <c r="J43" s="7">
        <f>INDEX('Plan Figures'!$B$5:$AP$18,MATCH('Ultimate - Sales, NWP, GWP'!J$4,'Plan Figures'!$B$5:$B$18,0),MATCH('Ultimate - Sales, NWP, GWP'!$C43,'Plan Figures'!$B$1:$AP$1,0))</f>
        <v>501.11683264360312</v>
      </c>
      <c r="K43" s="7">
        <f>INDEX('Plan Figures'!$B$5:$AP$18,MATCH('Ultimate - Sales, NWP, GWP'!K$4,'Plan Figures'!$B$5:$B$18,0),MATCH('Ultimate - Sales, NWP, GWP'!$C43,'Plan Figures'!$B$1:$AP$1,0))</f>
        <v>501.11683264360312</v>
      </c>
      <c r="L43" s="7">
        <f>INDEX('Plan Figures'!$B$5:$AP$18,MATCH('Ultimate - Sales, NWP, GWP'!L$4,'Plan Figures'!$B$5:$B$18,0),MATCH('Ultimate - Sales, NWP, GWP'!$C43,'Plan Figures'!$B$1:$AP$1,0))</f>
        <v>494.14928078151252</v>
      </c>
      <c r="M43" s="7">
        <f>INDEX('Plan Figures'!$B$5:$AP$18,MATCH('Ultimate - Sales, NWP, GWP'!M$4,'Plan Figures'!$B$5:$B$18,0),MATCH('Ultimate - Sales, NWP, GWP'!$C43,'Plan Figures'!$B$1:$AP$1,0))</f>
        <v>488.92361688494452</v>
      </c>
      <c r="N43" s="7">
        <f>INDEX('Plan Figures'!$B$5:$AP$18,MATCH('Ultimate - Sales, NWP, GWP'!N$4,'Plan Figures'!$B$5:$B$18,0),MATCH('Ultimate - Sales, NWP, GWP'!$C43,'Plan Figures'!$B$1:$AP$1,0))</f>
        <v>488.92361688494452</v>
      </c>
      <c r="O43" s="7">
        <f>INDEX('Plan Figures'!$B$5:$AP$18,MATCH('Ultimate - Sales, NWP, GWP'!O$4,'Plan Figures'!$B$5:$B$18,0),MATCH('Ultimate - Sales, NWP, GWP'!$C43,'Plan Figures'!$B$1:$AP$1,0))</f>
        <v>488.92361688494452</v>
      </c>
      <c r="P43" s="7">
        <f>INDEX('Plan Figures'!$B$5:$AP$18,MATCH('Ultimate - Sales, NWP, GWP'!P$4,'Plan Figures'!$B$5:$B$18,0),MATCH('Ultimate - Sales, NWP, GWP'!$C43,'Plan Figures'!$B$1:$AP$1,0))</f>
        <v>488.95029874270074</v>
      </c>
      <c r="Q43" s="7">
        <f>INDEX('Plan Figures'!$B$5:$AP$18,MATCH('Ultimate - Sales, NWP, GWP'!Q$4,'Plan Figures'!$B$5:$B$18,0),MATCH('Ultimate - Sales, NWP, GWP'!$C43,'Plan Figures'!$B$1:$AP$1,0))</f>
        <v>489.11038988923798</v>
      </c>
      <c r="R43" s="7">
        <f>INDEX('Plan Figures'!$B$5:$AP$18,MATCH('Ultimate - Sales, NWP, GWP'!R$4,'Plan Figures'!$B$5:$B$18,0),MATCH('Ultimate - Sales, NWP, GWP'!$C43,'Plan Figures'!$B$1:$AP$1,0))</f>
        <v>489.11038988923798</v>
      </c>
      <c r="S43" s="150">
        <f t="shared" si="31"/>
        <v>489.0236738515303</v>
      </c>
      <c r="T43" s="7">
        <f t="shared" ref="T43:T46" si="32">AVERAGE(G43:R43)</f>
        <v>493.04977003566137</v>
      </c>
      <c r="U43" s="151"/>
    </row>
    <row r="44" spans="2:21" ht="15.75" hidden="1" x14ac:dyDescent="0.25">
      <c r="C44" t="str">
        <f t="shared" ref="C44:C54" si="33">$E$2</f>
        <v>PC Annual Direct</v>
      </c>
      <c r="D44" t="str">
        <f t="shared" ref="D44:D52" si="34">$D43</f>
        <v>Boom Annual</v>
      </c>
      <c r="E44" s="152" t="s">
        <v>0</v>
      </c>
      <c r="F44" s="216">
        <f ca="1">(F42/F43)-1</f>
        <v>-0.63594862665808027</v>
      </c>
      <c r="G44" s="216">
        <f t="shared" ref="G44:T44" ca="1" si="35">(G42/G43)-1</f>
        <v>-0.63551601136168789</v>
      </c>
      <c r="H44" s="216">
        <f t="shared" ca="1" si="35"/>
        <v>-0.63590240387396402</v>
      </c>
      <c r="I44" s="216">
        <f t="shared" ca="1" si="35"/>
        <v>-0.70037544086567183</v>
      </c>
      <c r="J44" s="216">
        <f t="shared" ca="1" si="35"/>
        <v>-0.67129395073339149</v>
      </c>
      <c r="K44" s="216">
        <f t="shared" ca="1" si="35"/>
        <v>-0.69286594795305212</v>
      </c>
      <c r="L44" s="216">
        <f t="shared" ca="1" si="35"/>
        <v>-0.63937555890545572</v>
      </c>
      <c r="M44" s="216">
        <f t="shared" ca="1" si="35"/>
        <v>-0.65830931370063617</v>
      </c>
      <c r="N44" s="216">
        <f t="shared" ca="1" si="35"/>
        <v>-0.73107570335006256</v>
      </c>
      <c r="O44" s="216">
        <f t="shared" ca="1" si="35"/>
        <v>-0.71241077729580871</v>
      </c>
      <c r="P44" s="216">
        <f t="shared" ca="1" si="35"/>
        <v>-0.71252113151064922</v>
      </c>
      <c r="Q44" s="216">
        <f t="shared" ca="1" si="35"/>
        <v>-0.75303257100180976</v>
      </c>
      <c r="R44" s="216">
        <f t="shared" ca="1" si="35"/>
        <v>-0.69378919749072476</v>
      </c>
      <c r="S44" s="217">
        <f t="shared" ca="1" si="35"/>
        <v>-0.71793939048127242</v>
      </c>
      <c r="T44" s="216">
        <f t="shared" ca="1" si="35"/>
        <v>-0.68628228633594035</v>
      </c>
      <c r="U44" s="156"/>
    </row>
    <row r="45" spans="2:21" ht="15.75" x14ac:dyDescent="0.25">
      <c r="B45">
        <v>10</v>
      </c>
      <c r="C45" t="str">
        <f t="shared" si="33"/>
        <v>PC Annual Direct</v>
      </c>
      <c r="D45" t="str">
        <f t="shared" si="34"/>
        <v>Boom Annual</v>
      </c>
      <c r="E45" s="145" t="s">
        <v>5</v>
      </c>
      <c r="F45" s="146">
        <f ca="1">'Current - Sales, NWP, GWP'!E45/VLOOKUP(COUNTA(F$4:$R$4),'Dev Patterns'!$K$6:$W$57,$B45,0)</f>
        <v>147089.32622485634</v>
      </c>
      <c r="G45" s="146">
        <f ca="1">'Current - Sales, NWP, GWP'!F45/VLOOKUP(COUNTA(G$4:$R$4),'Dev Patterns'!$K$6:$W$57,$B45,0)</f>
        <v>155249.00692329492</v>
      </c>
      <c r="H45" s="146">
        <f ca="1">'Current - Sales, NWP, GWP'!G45/VLOOKUP(COUNTA(H$4:$R$4),'Dev Patterns'!$K$6:$W$57,$B45,0)</f>
        <v>159098.08708777398</v>
      </c>
      <c r="I45" s="146">
        <f ca="1">'Current - Sales, NWP, GWP'!H45/VLOOKUP(COUNTA(I$4:$R$4),'Dev Patterns'!$K$6:$W$57,$B45,0)</f>
        <v>140239.46625929311</v>
      </c>
      <c r="J45" s="146">
        <f ca="1">'Current - Sales, NWP, GWP'!I45/VLOOKUP(COUNTA(J$4:$R$4),'Dev Patterns'!$K$6:$W$57,$B45,0)</f>
        <v>139140.95286285915</v>
      </c>
      <c r="K45" s="146">
        <f ca="1">'Current - Sales, NWP, GWP'!J45/VLOOKUP(COUNTA(K$4:$R$4),'Dev Patterns'!$K$6:$W$57,$B45,0)</f>
        <v>148900.94140600864</v>
      </c>
      <c r="L45" s="146">
        <f ca="1">'Current - Sales, NWP, GWP'!K45/VLOOKUP(COUNTA(L$4:$R$4),'Dev Patterns'!$K$6:$W$57,$B45,0)</f>
        <v>171674.15446220478</v>
      </c>
      <c r="M45" s="146">
        <f ca="1">'Current - Sales, NWP, GWP'!L45/VLOOKUP(COUNTA(M$4:$R$4),'Dev Patterns'!$K$6:$W$57,$B45,0)</f>
        <v>158205.27437711027</v>
      </c>
      <c r="N45" s="146">
        <f ca="1">'Current - Sales, NWP, GWP'!M45/VLOOKUP(COUNTA(N$4:$R$4),'Dev Patterns'!$K$6:$W$57,$B45,0)</f>
        <v>130310.22566813667</v>
      </c>
      <c r="O45" s="146">
        <f ca="1">'Current - Sales, NWP, GWP'!N45/VLOOKUP(COUNTA(O$4:$R$4),'Dev Patterns'!$K$6:$W$57,$B45,0)</f>
        <v>146673.30315902192</v>
      </c>
      <c r="P45" s="146">
        <f ca="1">'Current - Sales, NWP, GWP'!O45/VLOOKUP(COUNTA(P$4:$R$4),'Dev Patterns'!$K$6:$W$57,$B45,0)</f>
        <v>113683.42910370399</v>
      </c>
      <c r="Q45" s="146">
        <f ca="1">'Current - Sales, NWP, GWP'!P45/VLOOKUP(COUNTA(Q$4:$R$4),'Dev Patterns'!$K$6:$W$57,$B45,0)</f>
        <v>115800.83519716215</v>
      </c>
      <c r="R45" s="146">
        <f ca="1">'Current - Sales, NWP, GWP'!Q45/VLOOKUP(COUNTA(R$4:$R$4),'Dev Patterns'!$K$6:$W$57,$B45,0)</f>
        <v>128971.36611247898</v>
      </c>
      <c r="S45" s="147">
        <f t="shared" ca="1" si="31"/>
        <v>126282.23339309177</v>
      </c>
      <c r="T45" s="146">
        <f t="shared" ca="1" si="32"/>
        <v>142328.92021825406</v>
      </c>
      <c r="U45" s="148">
        <v>0.40436362489025779</v>
      </c>
    </row>
    <row r="46" spans="2:21" ht="15.75" x14ac:dyDescent="0.25">
      <c r="C46" t="s">
        <v>285</v>
      </c>
      <c r="D46" t="str">
        <f t="shared" si="34"/>
        <v>Boom Annual</v>
      </c>
      <c r="E46" s="149" t="s">
        <v>6</v>
      </c>
      <c r="F46" s="7">
        <f>INDEX('Plan Figures'!$B$5:$AP$18,MATCH('Ultimate - Sales, NWP, GWP'!F$4,'Plan Figures'!$B$5:$B$18,0),MATCH('Ultimate - Sales, NWP, GWP'!$C46,'Plan Figures'!$B$1:$AP$1,0))</f>
        <v>156744.45372367057</v>
      </c>
      <c r="G46" s="7">
        <f>INDEX('Plan Figures'!$B$5:$AP$18,MATCH('Ultimate - Sales, NWP, GWP'!G$4,'Plan Figures'!$B$5:$B$18,0),MATCH('Ultimate - Sales, NWP, GWP'!$C46,'Plan Figures'!$B$1:$AP$1,0))</f>
        <v>156744.45372367057</v>
      </c>
      <c r="H46" s="7">
        <f>INDEX('Plan Figures'!$B$5:$AP$18,MATCH('Ultimate - Sales, NWP, GWP'!H$4,'Plan Figures'!$B$5:$B$18,0),MATCH('Ultimate - Sales, NWP, GWP'!$C46,'Plan Figures'!$B$1:$AP$1,0))</f>
        <v>159486.0266562996</v>
      </c>
      <c r="I46" s="7">
        <f>INDEX('Plan Figures'!$B$5:$AP$18,MATCH('Ultimate - Sales, NWP, GWP'!I$4,'Plan Figures'!$B$5:$B$18,0),MATCH('Ultimate - Sales, NWP, GWP'!$C46,'Plan Figures'!$B$1:$AP$1,0))</f>
        <v>159942.95547840442</v>
      </c>
      <c r="J46" s="7">
        <f>INDEX('Plan Figures'!$B$5:$AP$18,MATCH('Ultimate - Sales, NWP, GWP'!J$4,'Plan Figures'!$B$5:$B$18,0),MATCH('Ultimate - Sales, NWP, GWP'!$C46,'Plan Figures'!$B$1:$AP$1,0))</f>
        <v>159942.95547840442</v>
      </c>
      <c r="K46" s="7">
        <f>INDEX('Plan Figures'!$B$5:$AP$18,MATCH('Ultimate - Sales, NWP, GWP'!K$4,'Plan Figures'!$B$5:$B$18,0),MATCH('Ultimate - Sales, NWP, GWP'!$C46,'Plan Figures'!$B$1:$AP$1,0))</f>
        <v>159942.95547840442</v>
      </c>
      <c r="L46" s="7">
        <f>INDEX('Plan Figures'!$B$5:$AP$18,MATCH('Ultimate - Sales, NWP, GWP'!L$4,'Plan Figures'!$B$5:$B$18,0),MATCH('Ultimate - Sales, NWP, GWP'!$C46,'Plan Figures'!$B$1:$AP$1,0))</f>
        <v>162484.70535426296</v>
      </c>
      <c r="M46" s="7">
        <f>INDEX('Plan Figures'!$B$5:$AP$18,MATCH('Ultimate - Sales, NWP, GWP'!M$4,'Plan Figures'!$B$5:$B$18,0),MATCH('Ultimate - Sales, NWP, GWP'!$C46,'Plan Figures'!$B$1:$AP$1,0))</f>
        <v>164391.01776115689</v>
      </c>
      <c r="N46" s="7">
        <f>INDEX('Plan Figures'!$B$5:$AP$18,MATCH('Ultimate - Sales, NWP, GWP'!N$4,'Plan Figures'!$B$5:$B$18,0),MATCH('Ultimate - Sales, NWP, GWP'!$C46,'Plan Figures'!$B$1:$AP$1,0))</f>
        <v>164391.01776115689</v>
      </c>
      <c r="O46" s="7">
        <f>INDEX('Plan Figures'!$B$5:$AP$18,MATCH('Ultimate - Sales, NWP, GWP'!O$4,'Plan Figures'!$B$5:$B$18,0),MATCH('Ultimate - Sales, NWP, GWP'!$C46,'Plan Figures'!$B$1:$AP$1,0))</f>
        <v>164391.01776115689</v>
      </c>
      <c r="P46" s="7">
        <f>INDEX('Plan Figures'!$B$5:$AP$18,MATCH('Ultimate - Sales, NWP, GWP'!P$4,'Plan Figures'!$B$5:$B$18,0),MATCH('Ultimate - Sales, NWP, GWP'!$C46,'Plan Figures'!$B$1:$AP$1,0))</f>
        <v>165151.51665272293</v>
      </c>
      <c r="Q46" s="7">
        <f>INDEX('Plan Figures'!$B$5:$AP$18,MATCH('Ultimate - Sales, NWP, GWP'!Q$4,'Plan Figures'!$B$5:$B$18,0),MATCH('Ultimate - Sales, NWP, GWP'!$C46,'Plan Figures'!$B$1:$AP$1,0))</f>
        <v>169714.51000211918</v>
      </c>
      <c r="R46" s="7">
        <f>INDEX('Plan Figures'!$B$5:$AP$18,MATCH('Ultimate - Sales, NWP, GWP'!R$4,'Plan Figures'!$B$5:$B$18,0),MATCH('Ultimate - Sales, NWP, GWP'!$C46,'Plan Figures'!$B$1:$AP$1,0))</f>
        <v>169714.51000211918</v>
      </c>
      <c r="S46" s="150">
        <f t="shared" si="31"/>
        <v>167242.88860452955</v>
      </c>
      <c r="T46" s="7">
        <f t="shared" si="32"/>
        <v>163024.80350915654</v>
      </c>
      <c r="U46" s="151"/>
    </row>
    <row r="47" spans="2:21" ht="15.75" x14ac:dyDescent="0.25">
      <c r="C47" t="str">
        <f t="shared" si="33"/>
        <v>PC Annual Direct</v>
      </c>
      <c r="D47" t="str">
        <f t="shared" si="34"/>
        <v>Boom Annual</v>
      </c>
      <c r="E47" s="152" t="s">
        <v>0</v>
      </c>
      <c r="F47" s="260">
        <f ca="1">IFERROR((F45/F46)-1,0)</f>
        <v>-6.1597889235912251E-2</v>
      </c>
      <c r="G47" s="260">
        <f t="shared" ref="G47" ca="1" si="36">IFERROR((G45/G46)-1,0)</f>
        <v>-9.5406680418307355E-3</v>
      </c>
      <c r="H47" s="260">
        <f t="shared" ref="H47" ca="1" si="37">IFERROR((H45/H46)-1,0)</f>
        <v>-2.4324360990047866E-3</v>
      </c>
      <c r="I47" s="260">
        <f t="shared" ref="I47" ca="1" si="38">IFERROR((I45/I46)-1,0)</f>
        <v>-0.12319072859555658</v>
      </c>
      <c r="J47" s="260">
        <f t="shared" ref="J47" ca="1" si="39">IFERROR((J45/J46)-1,0)</f>
        <v>-0.13005888601548299</v>
      </c>
      <c r="K47" s="260">
        <f t="shared" ref="K47" ca="1" si="40">IFERROR((K45/K46)-1,0)</f>
        <v>-6.9037201665856918E-2</v>
      </c>
      <c r="L47" s="260">
        <f t="shared" ref="L47" ca="1" si="41">IFERROR((L45/L46)-1,0)</f>
        <v>5.655577912952614E-2</v>
      </c>
      <c r="M47" s="260">
        <f t="shared" ref="M47" ca="1" si="42">IFERROR((M45/M46)-1,0)</f>
        <v>-3.7628232176491916E-2</v>
      </c>
      <c r="N47" s="260">
        <f t="shared" ref="N47" ca="1" si="43">IFERROR((N45/N46)-1,0)</f>
        <v>-0.20731541514352125</v>
      </c>
      <c r="O47" s="260">
        <f t="shared" ref="O47" ca="1" si="44">IFERROR((O45/O46)-1,0)</f>
        <v>-0.10777787523571991</v>
      </c>
      <c r="P47" s="260">
        <f t="shared" ref="P47" ca="1" si="45">IFERROR((P45/P46)-1,0)</f>
        <v>-0.31164162819797125</v>
      </c>
      <c r="Q47" s="260">
        <f t="shared" ref="Q47" ca="1" si="46">IFERROR((Q45/Q46)-1,0)</f>
        <v>-0.31767274821866331</v>
      </c>
      <c r="R47" s="260">
        <f t="shared" ref="R47" ca="1" si="47">IFERROR((R45/R46)-1,0)</f>
        <v>-0.24006871238724048</v>
      </c>
      <c r="S47" s="217">
        <f t="shared" ref="S47" ca="1" si="48">IFERROR((S45/S46)-1,0)</f>
        <v>-0.24491717138595526</v>
      </c>
      <c r="T47" s="216">
        <f t="shared" ref="T47" ca="1" si="49">IFERROR((T45/T46)-1,0)</f>
        <v>-0.12694929142938705</v>
      </c>
      <c r="U47" s="261"/>
    </row>
    <row r="48" spans="2:21" ht="15.75" x14ac:dyDescent="0.25">
      <c r="C48" t="str">
        <f t="shared" si="33"/>
        <v>PC Annual Direct</v>
      </c>
      <c r="D48" t="str">
        <f t="shared" si="34"/>
        <v>Boom Annual</v>
      </c>
      <c r="E48" s="145" t="s">
        <v>12</v>
      </c>
      <c r="F48" s="146">
        <f ca="1">IFERROR(F45/F42,0)</f>
        <v>831.05014932724157</v>
      </c>
      <c r="G48" s="146">
        <f t="shared" ref="G48:U49" ca="1" si="50">IFERROR(G45/G42,0)</f>
        <v>876.11097912603498</v>
      </c>
      <c r="H48" s="146">
        <f t="shared" ca="1" si="50"/>
        <v>875.71383189970868</v>
      </c>
      <c r="I48" s="146">
        <f t="shared" ca="1" si="50"/>
        <v>934.01500042414068</v>
      </c>
      <c r="J48" s="146">
        <f t="shared" ca="1" si="50"/>
        <v>844.71126417947437</v>
      </c>
      <c r="K48" s="146">
        <f t="shared" ca="1" si="50"/>
        <v>967.45435292304273</v>
      </c>
      <c r="L48" s="146">
        <f t="shared" ca="1" si="50"/>
        <v>963.36661515290075</v>
      </c>
      <c r="M48" s="146">
        <f t="shared" ca="1" si="50"/>
        <v>946.99307092587844</v>
      </c>
      <c r="N48" s="146">
        <f t="shared" ca="1" si="50"/>
        <v>991.07709594381527</v>
      </c>
      <c r="O48" s="146">
        <f t="shared" ca="1" si="50"/>
        <v>1043.1276318732857</v>
      </c>
      <c r="P48" s="146">
        <f t="shared" ca="1" si="50"/>
        <v>808.77277280927001</v>
      </c>
      <c r="Q48" s="146">
        <f t="shared" ca="1" si="50"/>
        <v>958.66113862092016</v>
      </c>
      <c r="R48" s="146">
        <f t="shared" ca="1" si="50"/>
        <v>861.12441753530391</v>
      </c>
      <c r="S48" s="147">
        <f t="shared" ca="1" si="50"/>
        <v>915.52441407347794</v>
      </c>
      <c r="T48" s="146">
        <f t="shared" ca="1" si="50"/>
        <v>920.16000526820494</v>
      </c>
      <c r="U48" s="148">
        <f t="shared" si="50"/>
        <v>3.8545272137539423E-5</v>
      </c>
    </row>
    <row r="49" spans="2:23" ht="15.75" hidden="1" x14ac:dyDescent="0.25">
      <c r="C49" t="str">
        <f t="shared" si="33"/>
        <v>PC Annual Direct</v>
      </c>
      <c r="D49" t="str">
        <f t="shared" si="34"/>
        <v>Boom Annual</v>
      </c>
      <c r="E49" s="149" t="s">
        <v>13</v>
      </c>
      <c r="F49" s="7">
        <f>IFERROR(F46/F43,0)</f>
        <v>322.4043773007337</v>
      </c>
      <c r="G49" s="7">
        <f t="shared" si="50"/>
        <v>322.4043773007337</v>
      </c>
      <c r="H49" s="7">
        <f t="shared" si="50"/>
        <v>319.62276303587555</v>
      </c>
      <c r="I49" s="7">
        <f t="shared" si="50"/>
        <v>319.17298533884349</v>
      </c>
      <c r="J49" s="7">
        <f t="shared" si="50"/>
        <v>319.17298533884349</v>
      </c>
      <c r="K49" s="7">
        <f t="shared" si="50"/>
        <v>319.17298533884349</v>
      </c>
      <c r="L49" s="7">
        <f t="shared" si="50"/>
        <v>328.8170430953341</v>
      </c>
      <c r="M49" s="7">
        <f t="shared" si="50"/>
        <v>336.23047053552756</v>
      </c>
      <c r="N49" s="7">
        <f t="shared" si="50"/>
        <v>336.23047053552756</v>
      </c>
      <c r="O49" s="7">
        <f t="shared" si="50"/>
        <v>336.23047053552756</v>
      </c>
      <c r="P49" s="7">
        <f t="shared" si="50"/>
        <v>337.76749309162454</v>
      </c>
      <c r="Q49" s="7">
        <f t="shared" si="50"/>
        <v>346.98610683889183</v>
      </c>
      <c r="R49" s="7">
        <f t="shared" si="50"/>
        <v>346.98610683889183</v>
      </c>
      <c r="S49" s="150">
        <f t="shared" si="50"/>
        <v>341.993440291615</v>
      </c>
      <c r="T49" s="7">
        <f t="shared" si="50"/>
        <v>330.64573480556589</v>
      </c>
      <c r="U49" s="151"/>
    </row>
    <row r="50" spans="2:23" ht="15.75" hidden="1" x14ac:dyDescent="0.25">
      <c r="C50" t="str">
        <f t="shared" si="33"/>
        <v>PC Annual Direct</v>
      </c>
      <c r="D50" t="str">
        <f t="shared" si="34"/>
        <v>Boom Annual</v>
      </c>
      <c r="E50" s="152" t="s">
        <v>0</v>
      </c>
      <c r="F50" s="216">
        <f ca="1">(F48/F49)-1</f>
        <v>1.5776639767891587</v>
      </c>
      <c r="G50" s="216">
        <f t="shared" ref="G50:T50" ca="1" si="51">(G48/G49)-1</f>
        <v>1.7174289209752649</v>
      </c>
      <c r="H50" s="216">
        <f t="shared" ca="1" si="51"/>
        <v>1.7398356224128366</v>
      </c>
      <c r="I50" s="216">
        <f t="shared" ca="1" si="51"/>
        <v>1.9263598215637288</v>
      </c>
      <c r="J50" s="216">
        <f t="shared" ca="1" si="51"/>
        <v>1.6465625318593422</v>
      </c>
      <c r="K50" s="216">
        <f t="shared" ca="1" si="51"/>
        <v>2.0311285646432906</v>
      </c>
      <c r="L50" s="216">
        <f t="shared" ca="1" si="51"/>
        <v>1.9297952626913908</v>
      </c>
      <c r="M50" s="216">
        <f t="shared" ca="1" si="51"/>
        <v>1.8164998532630463</v>
      </c>
      <c r="N50" s="216">
        <f t="shared" ca="1" si="51"/>
        <v>1.9476123754200136</v>
      </c>
      <c r="O50" s="216">
        <f t="shared" ca="1" si="51"/>
        <v>2.1024184994651294</v>
      </c>
      <c r="P50" s="216">
        <f t="shared" ca="1" si="51"/>
        <v>1.3944659842973053</v>
      </c>
      <c r="Q50" s="216">
        <f t="shared" ca="1" si="51"/>
        <v>1.7628228327482676</v>
      </c>
      <c r="R50" s="216">
        <f t="shared" ca="1" si="51"/>
        <v>1.4817259266669436</v>
      </c>
      <c r="S50" s="217">
        <f t="shared" ca="1" si="51"/>
        <v>1.6770233174438016</v>
      </c>
      <c r="T50" s="216">
        <f t="shared" ca="1" si="51"/>
        <v>1.7829181156965448</v>
      </c>
      <c r="U50" s="156"/>
    </row>
    <row r="51" spans="2:23" x14ac:dyDescent="0.25">
      <c r="C51" t="str">
        <f t="shared" si="33"/>
        <v>PC Annual Direct</v>
      </c>
      <c r="D51" t="str">
        <f t="shared" si="34"/>
        <v>Boom Annual</v>
      </c>
      <c r="E51" s="190" t="s">
        <v>17</v>
      </c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69"/>
      <c r="S51" s="144"/>
      <c r="T51" s="144"/>
      <c r="U51" s="180"/>
    </row>
    <row r="52" spans="2:23" ht="15.75" x14ac:dyDescent="0.25">
      <c r="B52">
        <v>10</v>
      </c>
      <c r="C52" t="str">
        <f t="shared" si="33"/>
        <v>PC Annual Direct</v>
      </c>
      <c r="D52" t="str">
        <f t="shared" si="34"/>
        <v>Boom Annual</v>
      </c>
      <c r="E52" s="238" t="s">
        <v>7</v>
      </c>
      <c r="F52" s="239">
        <f ca="1">'Current - Sales, NWP, GWP'!E52/VLOOKUP(COUNTA(F$4:$R$4),'Dev Patterns'!$K$6:$W$57,$B52,0)</f>
        <v>161157.87561162279</v>
      </c>
      <c r="G52" s="240">
        <f ca="1">'Current - Sales, NWP, GWP'!F52/VLOOKUP(COUNTA(G$4:$R$4),'Dev Patterns'!$K$6:$W$57,$B52,0)</f>
        <v>169740.44603439944</v>
      </c>
      <c r="H52" s="240">
        <f ca="1">'Current - Sales, NWP, GWP'!G52/VLOOKUP(COUNTA(H$4:$R$4),'Dev Patterns'!$K$6:$W$57,$B52,0)</f>
        <v>173915.04506085566</v>
      </c>
      <c r="I52" s="240">
        <f ca="1">'Current - Sales, NWP, GWP'!H52/VLOOKUP(COUNTA(I$4:$R$4),'Dev Patterns'!$K$6:$W$57,$B52,0)</f>
        <v>153228.83310457881</v>
      </c>
      <c r="J52" s="240">
        <f ca="1">'Current - Sales, NWP, GWP'!I52/VLOOKUP(COUNTA(J$4:$R$4),'Dev Patterns'!$K$6:$W$57,$B52,0)</f>
        <v>152579.52602775529</v>
      </c>
      <c r="K52" s="240">
        <f ca="1">'Current - Sales, NWP, GWP'!J52/VLOOKUP(COUNTA(K$4:$R$4),'Dev Patterns'!$K$6:$W$57,$B52,0)</f>
        <v>162082.26197702525</v>
      </c>
      <c r="L52" s="240">
        <f ca="1">'Current - Sales, NWP, GWP'!K52/VLOOKUP(COUNTA(L$4:$R$4),'Dev Patterns'!$K$6:$W$57,$B52,0)</f>
        <v>187299.57296669768</v>
      </c>
      <c r="M52" s="240">
        <f ca="1">'Current - Sales, NWP, GWP'!L52/VLOOKUP(COUNTA(M$4:$R$4),'Dev Patterns'!$K$6:$W$57,$B52,0)</f>
        <v>171957.15238349806</v>
      </c>
      <c r="N52" s="240">
        <f ca="1">'Current - Sales, NWP, GWP'!M52/VLOOKUP(COUNTA(N$4:$R$4),'Dev Patterns'!$K$6:$W$57,$B52,0)</f>
        <v>142174.39328764004</v>
      </c>
      <c r="O52" s="240">
        <f ca="1">'Current - Sales, NWP, GWP'!N52/VLOOKUP(COUNTA(O$4:$R$4),'Dev Patterns'!$K$6:$W$57,$B52,0)</f>
        <v>159793.32800381473</v>
      </c>
      <c r="P52" s="240">
        <f ca="1">'Current - Sales, NWP, GWP'!O52/VLOOKUP(COUNTA(P$4:$R$4),'Dev Patterns'!$K$6:$W$57,$B52,0)</f>
        <v>124249.34046826075</v>
      </c>
      <c r="Q52" s="240">
        <f ca="1">'Current - Sales, NWP, GWP'!P52/VLOOKUP(COUNTA(Q$4:$R$4),'Dev Patterns'!$K$6:$W$57,$B52,0)</f>
        <v>126190.9777255986</v>
      </c>
      <c r="R52" s="241">
        <f ca="1">'Current - Sales, NWP, GWP'!Q52/VLOOKUP(COUNTA(R$4:$R$4),'Dev Patterns'!$K$6:$W$57,$B52,0)</f>
        <v>140408.28929925378</v>
      </c>
      <c r="S52" s="239">
        <f t="shared" ref="S52" ca="1" si="52">AVERAGE(O52:R52)</f>
        <v>137660.48387423198</v>
      </c>
      <c r="T52" s="240">
        <f ca="1">AVERAGE(G52:R52)</f>
        <v>155301.59719494818</v>
      </c>
      <c r="U52" s="241"/>
    </row>
    <row r="53" spans="2:23" ht="15.75" x14ac:dyDescent="0.25">
      <c r="E53" s="174" t="s">
        <v>14</v>
      </c>
      <c r="F53" s="158">
        <f ca="1">IFERROR((F52-F45)/F52,"-")</f>
        <v>8.7296691727747108E-2</v>
      </c>
      <c r="G53" s="158">
        <f t="shared" ref="G53:T53" ca="1" si="53">IFERROR((G52-G45)/G52,"-")</f>
        <v>8.5374107642958025E-2</v>
      </c>
      <c r="H53" s="158">
        <f t="shared" ca="1" si="53"/>
        <v>8.5196527809868236E-2</v>
      </c>
      <c r="I53" s="158">
        <f t="shared" ca="1" si="53"/>
        <v>8.4771035464457536E-2</v>
      </c>
      <c r="J53" s="158">
        <f t="shared" ca="1" si="53"/>
        <v>8.8075861255798943E-2</v>
      </c>
      <c r="K53" s="158">
        <f t="shared" ca="1" si="53"/>
        <v>8.1324880404772648E-2</v>
      </c>
      <c r="L53" s="158">
        <f t="shared" ca="1" si="53"/>
        <v>8.3424741749257167E-2</v>
      </c>
      <c r="M53" s="158">
        <f t="shared" ca="1" si="53"/>
        <v>7.9972701430402943E-2</v>
      </c>
      <c r="N53" s="158">
        <f t="shared" ca="1" si="53"/>
        <v>8.3447991900344395E-2</v>
      </c>
      <c r="O53" s="158">
        <f t="shared" ca="1" si="53"/>
        <v>8.210621187187242E-2</v>
      </c>
      <c r="P53" s="158">
        <f t="shared" ca="1" si="53"/>
        <v>8.5037967402779066E-2</v>
      </c>
      <c r="Q53" s="158">
        <f t="shared" ca="1" si="53"/>
        <v>8.2336651286035248E-2</v>
      </c>
      <c r="R53" s="158">
        <f t="shared" ca="1" si="53"/>
        <v>8.1454757720173895E-2</v>
      </c>
      <c r="S53" s="248">
        <f t="shared" ca="1" si="53"/>
        <v>8.2654442007740594E-2</v>
      </c>
      <c r="T53" s="158">
        <f t="shared" ca="1" si="53"/>
        <v>8.3532154279196968E-2</v>
      </c>
      <c r="U53" s="215"/>
    </row>
    <row r="54" spans="2:23" ht="16.5" thickBot="1" x14ac:dyDescent="0.3">
      <c r="C54" t="str">
        <f t="shared" si="33"/>
        <v>PC Annual Direct</v>
      </c>
      <c r="D54" t="str">
        <f>$D52</f>
        <v>Boom Annual</v>
      </c>
      <c r="E54" s="175" t="s">
        <v>21</v>
      </c>
      <c r="F54" s="197">
        <f t="shared" ref="F54:T54" ca="1" si="54">F45/F$8</f>
        <v>0.21166051082685575</v>
      </c>
      <c r="G54" s="197">
        <f t="shared" ca="1" si="54"/>
        <v>0.21317087348460217</v>
      </c>
      <c r="H54" s="197">
        <f t="shared" ca="1" si="54"/>
        <v>0.2174120358135804</v>
      </c>
      <c r="I54" s="197">
        <f t="shared" ca="1" si="54"/>
        <v>0.20749465657138288</v>
      </c>
      <c r="J54" s="197">
        <f t="shared" ca="1" si="54"/>
        <v>0.22794652730899817</v>
      </c>
      <c r="K54" s="197">
        <f t="shared" ca="1" si="54"/>
        <v>0.21565667013735823</v>
      </c>
      <c r="L54" s="197">
        <f t="shared" ca="1" si="54"/>
        <v>0.2176177794785987</v>
      </c>
      <c r="M54" s="197">
        <f t="shared" ca="1" si="54"/>
        <v>0.2222437233801535</v>
      </c>
      <c r="N54" s="197">
        <f t="shared" ca="1" si="54"/>
        <v>0.22180255039560295</v>
      </c>
      <c r="O54" s="197">
        <f t="shared" ca="1" si="54"/>
        <v>0.24686635235032151</v>
      </c>
      <c r="P54" s="197">
        <f t="shared" ca="1" si="54"/>
        <v>0.17259752225036529</v>
      </c>
      <c r="Q54" s="197">
        <f t="shared" ca="1" si="54"/>
        <v>0.21063297513937462</v>
      </c>
      <c r="R54" s="197">
        <f t="shared" ca="1" si="54"/>
        <v>0.20849020836815357</v>
      </c>
      <c r="S54" s="198">
        <f t="shared" ca="1" si="54"/>
        <v>0.208629692023929</v>
      </c>
      <c r="T54" s="197">
        <f t="shared" ca="1" si="54"/>
        <v>0.21493845069180237</v>
      </c>
      <c r="U54" s="199"/>
    </row>
    <row r="55" spans="2:23" ht="15.75" thickBot="1" x14ac:dyDescent="0.3"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</row>
    <row r="56" spans="2:23" ht="18.75" x14ac:dyDescent="0.25">
      <c r="E56" s="252" t="s">
        <v>538</v>
      </c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7"/>
      <c r="S56" s="186"/>
      <c r="T56" s="186"/>
      <c r="U56" s="187"/>
      <c r="W56" s="76"/>
    </row>
    <row r="57" spans="2:23" x14ac:dyDescent="0.25">
      <c r="E57" s="188"/>
      <c r="F57" s="266" t="s">
        <v>337</v>
      </c>
      <c r="G57" s="266"/>
      <c r="H57" s="266"/>
      <c r="I57" s="266"/>
      <c r="J57" s="266"/>
      <c r="K57" s="266"/>
      <c r="L57" s="266"/>
      <c r="M57" s="266"/>
      <c r="N57" s="266"/>
      <c r="O57" s="266"/>
      <c r="P57" s="266"/>
      <c r="Q57" s="266"/>
      <c r="R57" s="267"/>
      <c r="S57" s="271" t="s">
        <v>8</v>
      </c>
      <c r="T57" s="272"/>
      <c r="U57" s="273"/>
    </row>
    <row r="58" spans="2:23" x14ac:dyDescent="0.25">
      <c r="E58" s="193" t="s">
        <v>16</v>
      </c>
      <c r="F58" s="139">
        <f>F$4</f>
        <v>45800</v>
      </c>
      <c r="G58" s="139">
        <f t="shared" ref="G58:R58" si="55">G$4</f>
        <v>45807</v>
      </c>
      <c r="H58" s="139">
        <f t="shared" si="55"/>
        <v>45814</v>
      </c>
      <c r="I58" s="139">
        <f t="shared" si="55"/>
        <v>45821</v>
      </c>
      <c r="J58" s="139">
        <f t="shared" si="55"/>
        <v>45828</v>
      </c>
      <c r="K58" s="139">
        <f t="shared" si="55"/>
        <v>45835</v>
      </c>
      <c r="L58" s="139">
        <f t="shared" si="55"/>
        <v>45842</v>
      </c>
      <c r="M58" s="139">
        <f t="shared" si="55"/>
        <v>45849</v>
      </c>
      <c r="N58" s="139">
        <f t="shared" si="55"/>
        <v>45856</v>
      </c>
      <c r="O58" s="139">
        <f t="shared" si="55"/>
        <v>45863</v>
      </c>
      <c r="P58" s="139">
        <f t="shared" si="55"/>
        <v>45870</v>
      </c>
      <c r="Q58" s="139">
        <f t="shared" si="55"/>
        <v>45877</v>
      </c>
      <c r="R58" s="140">
        <f t="shared" si="55"/>
        <v>45884</v>
      </c>
      <c r="S58" s="141" t="s">
        <v>9</v>
      </c>
      <c r="T58" s="142" t="s">
        <v>10</v>
      </c>
      <c r="U58" s="177" t="s">
        <v>443</v>
      </c>
    </row>
    <row r="59" spans="2:23" ht="15.75" x14ac:dyDescent="0.25">
      <c r="B59">
        <v>13</v>
      </c>
      <c r="C59" t="str">
        <f>$E$2</f>
        <v>PC Annual Direct</v>
      </c>
      <c r="D59" t="s">
        <v>454</v>
      </c>
      <c r="E59" s="145" t="s">
        <v>430</v>
      </c>
      <c r="F59" s="146">
        <f ca="1">'Current - Sales, NWP, GWP'!E59/VLOOKUP(COUNTA(F$4:$R$4),'Dev Patterns'!$K$6:$W$57,$B59,0)</f>
        <v>563.89372058556069</v>
      </c>
      <c r="G59" s="146">
        <f ca="1">'Current - Sales, NWP, GWP'!F59/VLOOKUP(COUNTA(G$4:$R$4),'Dev Patterns'!$K$6:$W$57,$B59,0)</f>
        <v>631.96684786374612</v>
      </c>
      <c r="H59" s="146">
        <f ca="1">'Current - Sales, NWP, GWP'!G59/VLOOKUP(COUNTA(H$4:$R$4),'Dev Patterns'!$K$6:$W$57,$B59,0)</f>
        <v>649.55085354693199</v>
      </c>
      <c r="I59" s="146">
        <f ca="1">'Current - Sales, NWP, GWP'!H59/VLOOKUP(COUNTA(I$4:$R$4),'Dev Patterns'!$K$6:$W$57,$B59,0)</f>
        <v>579.57110389042873</v>
      </c>
      <c r="J59" s="146">
        <f ca="1">'Current - Sales, NWP, GWP'!I59/VLOOKUP(COUNTA(J$4:$R$4),'Dev Patterns'!$K$6:$W$57,$B59,0)</f>
        <v>527.67753268376862</v>
      </c>
      <c r="K59" s="146">
        <f ca="1">'Current - Sales, NWP, GWP'!J59/VLOOKUP(COUNTA(K$4:$R$4),'Dev Patterns'!$K$6:$W$57,$B59,0)</f>
        <v>584.50481512786939</v>
      </c>
      <c r="L59" s="146">
        <f ca="1">'Current - Sales, NWP, GWP'!K59/VLOOKUP(COUNTA(L$4:$R$4),'Dev Patterns'!$K$6:$W$57,$B59,0)</f>
        <v>677.54315980691729</v>
      </c>
      <c r="M59" s="146">
        <f ca="1">'Current - Sales, NWP, GWP'!L59/VLOOKUP(COUNTA(M$4:$R$4),'Dev Patterns'!$K$6:$W$57,$B59,0)</f>
        <v>575.97995519419521</v>
      </c>
      <c r="N59" s="146">
        <f ca="1">'Current - Sales, NWP, GWP'!M59/VLOOKUP(COUNTA(N$4:$R$4),'Dev Patterns'!$K$6:$W$57,$B59,0)</f>
        <v>502.50361279909504</v>
      </c>
      <c r="O59" s="146">
        <f ca="1">'Current - Sales, NWP, GWP'!N59/VLOOKUP(COUNTA(O$4:$R$4),'Dev Patterns'!$K$6:$W$57,$B59,0)</f>
        <v>492.67076823892961</v>
      </c>
      <c r="P59" s="146">
        <f ca="1">'Current - Sales, NWP, GWP'!O59/VLOOKUP(COUNTA(P$4:$R$4),'Dev Patterns'!$K$6:$W$57,$B59,0)</f>
        <v>608.80838784819991</v>
      </c>
      <c r="Q59" s="146">
        <f ca="1">'Current - Sales, NWP, GWP'!P59/VLOOKUP(COUNTA(Q$4:$R$4),'Dev Patterns'!$K$6:$W$57,$B59,0)</f>
        <v>435.39907710283148</v>
      </c>
      <c r="R59" s="146">
        <f ca="1">'Current - Sales, NWP, GWP'!Q59/VLOOKUP(COUNTA(R$4:$R$4),'Dev Patterns'!$K$6:$W$57,$B59,0)</f>
        <v>523.28012536077495</v>
      </c>
      <c r="S59" s="147">
        <f t="shared" ref="S59:S60" ca="1" si="56">AVERAGE(O59:R59)</f>
        <v>515.039589637684</v>
      </c>
      <c r="T59" s="146">
        <f ca="1">AVERAGE(G59:R59)</f>
        <v>565.78801995530739</v>
      </c>
      <c r="U59" s="148">
        <v>0</v>
      </c>
    </row>
    <row r="60" spans="2:23" ht="15.75" hidden="1" x14ac:dyDescent="0.25">
      <c r="C60" t="s">
        <v>540</v>
      </c>
      <c r="D60" t="str">
        <f t="shared" ref="D60:D69" si="57">$D59</f>
        <v>Boom Premium Finance</v>
      </c>
      <c r="E60" s="149" t="s">
        <v>431</v>
      </c>
      <c r="F60" s="7">
        <f>INDEX('Plan Figures'!$B$5:$AP$18,MATCH('Ultimate - Sales, NWP, GWP'!F$4,'Plan Figures'!$B$5:$B$18,0),MATCH('Ultimate - Sales, NWP, GWP'!$C60,'Plan Figures'!$B$1:$AP$1,0))</f>
        <v>854.89922893739299</v>
      </c>
      <c r="G60" s="7">
        <f>INDEX('Plan Figures'!$B$5:$AP$18,MATCH('Ultimate - Sales, NWP, GWP'!G$4,'Plan Figures'!$B$5:$B$18,0),MATCH('Ultimate - Sales, NWP, GWP'!$C60,'Plan Figures'!$B$1:$AP$1,0))</f>
        <v>854.89922893739299</v>
      </c>
      <c r="H60" s="7">
        <f>INDEX('Plan Figures'!$B$5:$AP$18,MATCH('Ultimate - Sales, NWP, GWP'!H$4,'Plan Figures'!$B$5:$B$18,0),MATCH('Ultimate - Sales, NWP, GWP'!$C60,'Plan Figures'!$B$1:$AP$1,0))</f>
        <v>874.95473577602149</v>
      </c>
      <c r="I60" s="7">
        <f>INDEX('Plan Figures'!$B$5:$AP$18,MATCH('Ultimate - Sales, NWP, GWP'!I$4,'Plan Figures'!$B$5:$B$18,0),MATCH('Ultimate - Sales, NWP, GWP'!$C60,'Plan Figures'!$B$1:$AP$1,0))</f>
        <v>878.29732024912619</v>
      </c>
      <c r="J60" s="7">
        <f>INDEX('Plan Figures'!$B$5:$AP$18,MATCH('Ultimate - Sales, NWP, GWP'!J$4,'Plan Figures'!$B$5:$B$18,0),MATCH('Ultimate - Sales, NWP, GWP'!$C60,'Plan Figures'!$B$1:$AP$1,0))</f>
        <v>878.29732024912619</v>
      </c>
      <c r="K60" s="7">
        <f>INDEX('Plan Figures'!$B$5:$AP$18,MATCH('Ultimate - Sales, NWP, GWP'!K$4,'Plan Figures'!$B$5:$B$18,0),MATCH('Ultimate - Sales, NWP, GWP'!$C60,'Plan Figures'!$B$1:$AP$1,0))</f>
        <v>878.29732024912619</v>
      </c>
      <c r="L60" s="7">
        <f>INDEX('Plan Figures'!$B$5:$AP$18,MATCH('Ultimate - Sales, NWP, GWP'!L$4,'Plan Figures'!$B$5:$B$18,0),MATCH('Ultimate - Sales, NWP, GWP'!$C60,'Plan Figures'!$B$1:$AP$1,0))</f>
        <v>861.50151641734021</v>
      </c>
      <c r="M60" s="7">
        <f>INDEX('Plan Figures'!$B$5:$AP$18,MATCH('Ultimate - Sales, NWP, GWP'!M$4,'Plan Figures'!$B$5:$B$18,0),MATCH('Ultimate - Sales, NWP, GWP'!$C60,'Plan Figures'!$B$1:$AP$1,0))</f>
        <v>848.90466354350087</v>
      </c>
      <c r="N60" s="7">
        <f>INDEX('Plan Figures'!$B$5:$AP$18,MATCH('Ultimate - Sales, NWP, GWP'!N$4,'Plan Figures'!$B$5:$B$18,0),MATCH('Ultimate - Sales, NWP, GWP'!$C60,'Plan Figures'!$B$1:$AP$1,0))</f>
        <v>848.90466354350087</v>
      </c>
      <c r="O60" s="7">
        <f>INDEX('Plan Figures'!$B$5:$AP$18,MATCH('Ultimate - Sales, NWP, GWP'!O$4,'Plan Figures'!$B$5:$B$18,0),MATCH('Ultimate - Sales, NWP, GWP'!$C60,'Plan Figures'!$B$1:$AP$1,0))</f>
        <v>848.90466354350087</v>
      </c>
      <c r="P60" s="7">
        <f>INDEX('Plan Figures'!$B$5:$AP$18,MATCH('Ultimate - Sales, NWP, GWP'!P$4,'Plan Figures'!$B$5:$B$18,0),MATCH('Ultimate - Sales, NWP, GWP'!$C60,'Plan Figures'!$B$1:$AP$1,0))</f>
        <v>848.97342618067046</v>
      </c>
      <c r="Q60" s="7">
        <f>INDEX('Plan Figures'!$B$5:$AP$18,MATCH('Ultimate - Sales, NWP, GWP'!Q$4,'Plan Figures'!$B$5:$B$18,0),MATCH('Ultimate - Sales, NWP, GWP'!$C60,'Plan Figures'!$B$1:$AP$1,0))</f>
        <v>849.38600200368808</v>
      </c>
      <c r="R60" s="7">
        <f>INDEX('Plan Figures'!$B$5:$AP$18,MATCH('Ultimate - Sales, NWP, GWP'!R$4,'Plan Figures'!$B$5:$B$18,0),MATCH('Ultimate - Sales, NWP, GWP'!$C60,'Plan Figures'!$B$1:$AP$1,0))</f>
        <v>849.38600200368808</v>
      </c>
      <c r="S60" s="150">
        <f t="shared" si="56"/>
        <v>849.16252343288693</v>
      </c>
      <c r="T60" s="7">
        <f t="shared" ref="T60" si="58">AVERAGE(G60:R60)</f>
        <v>860.05890522472339</v>
      </c>
      <c r="U60" s="151"/>
    </row>
    <row r="61" spans="2:23" ht="15.75" hidden="1" x14ac:dyDescent="0.25">
      <c r="C61" t="str">
        <f t="shared" ref="C61:C71" si="59">$E$2</f>
        <v>PC Annual Direct</v>
      </c>
      <c r="D61" t="str">
        <f t="shared" si="57"/>
        <v>Boom Premium Finance</v>
      </c>
      <c r="E61" s="152" t="s">
        <v>0</v>
      </c>
      <c r="F61" s="216">
        <f ca="1">IFERROR((F59/F60)-1,0)</f>
        <v>-0.34039743925554944</v>
      </c>
      <c r="G61" s="216">
        <f t="shared" ref="G61" ca="1" si="60">IFERROR((G59/G60)-1,0)</f>
        <v>-0.26077036161413236</v>
      </c>
      <c r="H61" s="216">
        <f t="shared" ref="H61" ca="1" si="61">IFERROR((H59/H60)-1,0)</f>
        <v>-0.257617763539702</v>
      </c>
      <c r="I61" s="216">
        <f t="shared" ref="I61" ca="1" si="62">IFERROR((I59/I60)-1,0)</f>
        <v>-0.34011969463138603</v>
      </c>
      <c r="J61" s="216">
        <f t="shared" ref="J61" ca="1" si="63">IFERROR((J59/J60)-1,0)</f>
        <v>-0.39920398193393714</v>
      </c>
      <c r="K61" s="216">
        <f t="shared" ref="K61" ca="1" si="64">IFERROR((K59/K60)-1,0)</f>
        <v>-0.33450233576703103</v>
      </c>
      <c r="L61" s="216">
        <f t="shared" ref="L61" ca="1" si="65">IFERROR((L59/L60)-1,0)</f>
        <v>-0.21353224934000847</v>
      </c>
      <c r="M61" s="216">
        <f t="shared" ref="M61" ca="1" si="66">IFERROR((M59/M60)-1,0)</f>
        <v>-0.32150218990441448</v>
      </c>
      <c r="N61" s="216">
        <f t="shared" ref="N61" ca="1" si="67">IFERROR((N59/N60)-1,0)</f>
        <v>-0.40805648221845936</v>
      </c>
      <c r="O61" s="216">
        <f t="shared" ref="O61" ca="1" si="68">IFERROR((O59/O60)-1,0)</f>
        <v>-0.41963946082894454</v>
      </c>
      <c r="P61" s="216">
        <f t="shared" ref="P61" ca="1" si="69">IFERROR((P59/P60)-1,0)</f>
        <v>-0.28288875826528037</v>
      </c>
      <c r="Q61" s="216">
        <f t="shared" ref="Q61" ca="1" si="70">IFERROR((Q59/Q60)-1,0)</f>
        <v>-0.48739551149214611</v>
      </c>
      <c r="R61" s="216">
        <f t="shared" ref="R61" ca="1" si="71">IFERROR((R59/R60)-1,0)</f>
        <v>-0.38393130552379551</v>
      </c>
      <c r="S61" s="217">
        <f t="shared" ref="S61" ca="1" si="72">IFERROR((S59/S60)-1,0)</f>
        <v>-0.39347348072363453</v>
      </c>
      <c r="T61" s="216">
        <f t="shared" ref="T61" ca="1" si="73">IFERROR((T59/T60)-1,0)</f>
        <v>-0.34215201247468796</v>
      </c>
      <c r="U61" s="156"/>
    </row>
    <row r="62" spans="2:23" ht="15.75" x14ac:dyDescent="0.25">
      <c r="B62">
        <v>16</v>
      </c>
      <c r="C62" t="str">
        <f t="shared" si="59"/>
        <v>PC Annual Direct</v>
      </c>
      <c r="D62" t="str">
        <f t="shared" si="57"/>
        <v>Boom Premium Finance</v>
      </c>
      <c r="E62" s="145" t="s">
        <v>5</v>
      </c>
      <c r="F62" s="146">
        <f ca="1">'Current - Sales, NWP, GWP'!E62/VLOOKUP(COUNTA(F$4:$R$4)-1,'Dev Patterns'!$K$6:$Z$57,$B62,0)</f>
        <v>547841.08687038347</v>
      </c>
      <c r="G62" s="146">
        <f ca="1">'Current - Sales, NWP, GWP'!F62/VLOOKUP(COUNTA(G$4:$R$4)-1,'Dev Patterns'!$K$6:$Z$57,$B62,0)</f>
        <v>573035.32378996687</v>
      </c>
      <c r="H62" s="146">
        <f ca="1">'Current - Sales, NWP, GWP'!G62/VLOOKUP(COUNTA(H$4:$R$4)-1,'Dev Patterns'!$K$6:$Z$57,$B62,0)</f>
        <v>572683.32736985234</v>
      </c>
      <c r="I62" s="146">
        <f ca="1">'Current - Sales, NWP, GWP'!H62/VLOOKUP(COUNTA(I$4:$R$4)-1,'Dev Patterns'!$K$6:$Z$57,$B62,0)</f>
        <v>535630.78783106967</v>
      </c>
      <c r="J62" s="146">
        <f ca="1">'Current - Sales, NWP, GWP'!I62/VLOOKUP(COUNTA(J$4:$R$4)-1,'Dev Patterns'!$K$6:$Z$57,$B62,0)</f>
        <v>471269.54342973593</v>
      </c>
      <c r="K62" s="146">
        <f ca="1">'Current - Sales, NWP, GWP'!J62/VLOOKUP(COUNTA(K$4:$R$4)-1,'Dev Patterns'!$K$6:$Z$57,$B62,0)</f>
        <v>541552.73809840519</v>
      </c>
      <c r="L62" s="146">
        <f ca="1">'Current - Sales, NWP, GWP'!K62/VLOOKUP(COUNTA(L$4:$R$4)-1,'Dev Patterns'!$K$6:$Z$57,$B62,0)</f>
        <v>617205.11300172878</v>
      </c>
      <c r="M62" s="146">
        <f ca="1">'Current - Sales, NWP, GWP'!L62/VLOOKUP(COUNTA(M$4:$R$4)-1,'Dev Patterns'!$K$6:$Z$57,$B62,0)</f>
        <v>553649.58465301921</v>
      </c>
      <c r="N62" s="146">
        <f ca="1">'Current - Sales, NWP, GWP'!M62/VLOOKUP(COUNTA(N$4:$R$4)-1,'Dev Patterns'!$K$6:$Z$57,$B62,0)</f>
        <v>457195.30767995946</v>
      </c>
      <c r="O62" s="146">
        <f ca="1">'Current - Sales, NWP, GWP'!N62/VLOOKUP(COUNTA(O$4:$R$4)-1,'Dev Patterns'!$K$6:$Z$57,$B62,0)</f>
        <v>447467.21766368509</v>
      </c>
      <c r="P62" s="146">
        <f ca="1">'Current - Sales, NWP, GWP'!O62/VLOOKUP(COUNTA(P$4:$R$4)-1,'Dev Patterns'!$K$6:$Z$57,$B62,0)</f>
        <v>544978.57033565012</v>
      </c>
      <c r="Q62" s="146">
        <f ca="1">'Current - Sales, NWP, GWP'!P62/VLOOKUP(COUNTA(Q$4:$R$4)-1,'Dev Patterns'!$K$6:$Z$57,$B62,0)</f>
        <v>433974.59821034392</v>
      </c>
      <c r="R62" s="146">
        <f ca="1">'Current - Sales, NWP, GWP'!Q62/VLOOKUP(COUNTA(R$4:$R$4)-1,'Dev Patterns'!$K$6:$Z$57,$B62,0)</f>
        <v>489625.38776835735</v>
      </c>
      <c r="S62" s="147">
        <f t="shared" ref="S62:S63" ca="1" si="74">AVERAGE(O62:R62)</f>
        <v>479011.44349450909</v>
      </c>
      <c r="T62" s="146">
        <f t="shared" ref="T62:T63" ca="1" si="75">AVERAGE(G62:R62)</f>
        <v>519855.62498598109</v>
      </c>
      <c r="U62" s="148">
        <v>12.576923076923077</v>
      </c>
    </row>
    <row r="63" spans="2:23" ht="15.75" x14ac:dyDescent="0.25">
      <c r="C63" t="s">
        <v>461</v>
      </c>
      <c r="D63" t="str">
        <f t="shared" si="57"/>
        <v>Boom Premium Finance</v>
      </c>
      <c r="E63" s="149" t="s">
        <v>6</v>
      </c>
      <c r="F63" s="7">
        <f>INDEX('Plan Figures'!$B$5:$AP$18,MATCH('Ultimate - Sales, NWP, GWP'!F$4,'Plan Figures'!$B$5:$B$18,0),MATCH('Ultimate - Sales, NWP, GWP'!$C63,'Plan Figures'!$B$1:$AP$1,0))</f>
        <v>626977.81489468226</v>
      </c>
      <c r="G63" s="7">
        <f>INDEX('Plan Figures'!$B$5:$AP$18,MATCH('Ultimate - Sales, NWP, GWP'!G$4,'Plan Figures'!$B$5:$B$18,0),MATCH('Ultimate - Sales, NWP, GWP'!$C63,'Plan Figures'!$B$1:$AP$1,0))</f>
        <v>626977.81489468226</v>
      </c>
      <c r="H63" s="7">
        <f>INDEX('Plan Figures'!$B$5:$AP$18,MATCH('Ultimate - Sales, NWP, GWP'!H$4,'Plan Figures'!$B$5:$B$18,0),MATCH('Ultimate - Sales, NWP, GWP'!$C63,'Plan Figures'!$B$1:$AP$1,0))</f>
        <v>637944.10662519839</v>
      </c>
      <c r="I63" s="7">
        <f>INDEX('Plan Figures'!$B$5:$AP$18,MATCH('Ultimate - Sales, NWP, GWP'!I$4,'Plan Figures'!$B$5:$B$18,0),MATCH('Ultimate - Sales, NWP, GWP'!$C63,'Plan Figures'!$B$1:$AP$1,0))</f>
        <v>639771.82191361766</v>
      </c>
      <c r="J63" s="7">
        <f>INDEX('Plan Figures'!$B$5:$AP$18,MATCH('Ultimate - Sales, NWP, GWP'!J$4,'Plan Figures'!$B$5:$B$18,0),MATCH('Ultimate - Sales, NWP, GWP'!$C63,'Plan Figures'!$B$1:$AP$1,0))</f>
        <v>639771.82191361766</v>
      </c>
      <c r="K63" s="7">
        <f>INDEX('Plan Figures'!$B$5:$AP$18,MATCH('Ultimate - Sales, NWP, GWP'!K$4,'Plan Figures'!$B$5:$B$18,0),MATCH('Ultimate - Sales, NWP, GWP'!$C63,'Plan Figures'!$B$1:$AP$1,0))</f>
        <v>639771.82191361766</v>
      </c>
      <c r="L63" s="7">
        <f>INDEX('Plan Figures'!$B$5:$AP$18,MATCH('Ultimate - Sales, NWP, GWP'!L$4,'Plan Figures'!$B$5:$B$18,0),MATCH('Ultimate - Sales, NWP, GWP'!$C63,'Plan Figures'!$B$1:$AP$1,0))</f>
        <v>649938.82141705183</v>
      </c>
      <c r="M63" s="7">
        <f>INDEX('Plan Figures'!$B$5:$AP$18,MATCH('Ultimate - Sales, NWP, GWP'!M$4,'Plan Figures'!$B$5:$B$18,0),MATCH('Ultimate - Sales, NWP, GWP'!$C63,'Plan Figures'!$B$1:$AP$1,0))</f>
        <v>657564.07104462758</v>
      </c>
      <c r="N63" s="7">
        <f>INDEX('Plan Figures'!$B$5:$AP$18,MATCH('Ultimate - Sales, NWP, GWP'!N$4,'Plan Figures'!$B$5:$B$18,0),MATCH('Ultimate - Sales, NWP, GWP'!$C63,'Plan Figures'!$B$1:$AP$1,0))</f>
        <v>657564.07104462758</v>
      </c>
      <c r="O63" s="7">
        <f>INDEX('Plan Figures'!$B$5:$AP$18,MATCH('Ultimate - Sales, NWP, GWP'!O$4,'Plan Figures'!$B$5:$B$18,0),MATCH('Ultimate - Sales, NWP, GWP'!$C63,'Plan Figures'!$B$1:$AP$1,0))</f>
        <v>657564.07104462758</v>
      </c>
      <c r="P63" s="7">
        <f>INDEX('Plan Figures'!$B$5:$AP$18,MATCH('Ultimate - Sales, NWP, GWP'!P$4,'Plan Figures'!$B$5:$B$18,0),MATCH('Ultimate - Sales, NWP, GWP'!$C63,'Plan Figures'!$B$1:$AP$1,0))</f>
        <v>660606.06661089172</v>
      </c>
      <c r="Q63" s="7">
        <f>INDEX('Plan Figures'!$B$5:$AP$18,MATCH('Ultimate - Sales, NWP, GWP'!Q$4,'Plan Figures'!$B$5:$B$18,0),MATCH('Ultimate - Sales, NWP, GWP'!$C63,'Plan Figures'!$B$1:$AP$1,0))</f>
        <v>678858.0400084767</v>
      </c>
      <c r="R63" s="7">
        <f>INDEX('Plan Figures'!$B$5:$AP$18,MATCH('Ultimate - Sales, NWP, GWP'!R$4,'Plan Figures'!$B$5:$B$18,0),MATCH('Ultimate - Sales, NWP, GWP'!$C63,'Plan Figures'!$B$1:$AP$1,0))</f>
        <v>678858.0400084767</v>
      </c>
      <c r="S63" s="150">
        <f t="shared" si="74"/>
        <v>668971.5544181182</v>
      </c>
      <c r="T63" s="7">
        <f t="shared" si="75"/>
        <v>652099.21403662616</v>
      </c>
      <c r="U63" s="151"/>
    </row>
    <row r="64" spans="2:23" ht="15.75" x14ac:dyDescent="0.25">
      <c r="C64" t="str">
        <f t="shared" si="59"/>
        <v>PC Annual Direct</v>
      </c>
      <c r="D64" t="str">
        <f t="shared" si="57"/>
        <v>Boom Premium Finance</v>
      </c>
      <c r="E64" s="152" t="s">
        <v>0</v>
      </c>
      <c r="F64" s="260">
        <f ca="1">IFERROR((F62/F63)-1,0)</f>
        <v>-0.12621934324357542</v>
      </c>
      <c r="G64" s="260">
        <f t="shared" ref="G64" ca="1" si="76">IFERROR((G62/G63)-1,0)</f>
        <v>-8.6035725384918882E-2</v>
      </c>
      <c r="H64" s="260">
        <f t="shared" ref="H64" ca="1" si="77">IFERROR((H62/H63)-1,0)</f>
        <v>-0.10229858474684161</v>
      </c>
      <c r="I64" s="260">
        <f t="shared" ref="I64" ca="1" si="78">IFERROR((I62/I63)-1,0)</f>
        <v>-0.16277840085399886</v>
      </c>
      <c r="J64" s="260">
        <f t="shared" ref="J64" ca="1" si="79">IFERROR((J62/J63)-1,0)</f>
        <v>-0.26337871208499863</v>
      </c>
      <c r="K64" s="260">
        <f t="shared" ref="K64" ca="1" si="80">IFERROR((K62/K63)-1,0)</f>
        <v>-0.15352205341183978</v>
      </c>
      <c r="L64" s="260">
        <f t="shared" ref="L64" ca="1" si="81">IFERROR((L62/L63)-1,0)</f>
        <v>-5.0364291740496836E-2</v>
      </c>
      <c r="M64" s="260">
        <f t="shared" ref="M64" ca="1" si="82">IFERROR((M62/M63)-1,0)</f>
        <v>-0.15802944681348918</v>
      </c>
      <c r="N64" s="260">
        <f t="shared" ref="N64" ca="1" si="83">IFERROR((N62/N63)-1,0)</f>
        <v>-0.30471367306665009</v>
      </c>
      <c r="O64" s="260">
        <f t="shared" ref="O64" ca="1" si="84">IFERROR((O62/O63)-1,0)</f>
        <v>-0.31950780560010805</v>
      </c>
      <c r="P64" s="260">
        <f t="shared" ref="P64" ca="1" si="85">IFERROR((P62/P63)-1,0)</f>
        <v>-0.17503244689902031</v>
      </c>
      <c r="Q64" s="260">
        <f t="shared" ref="Q64" ca="1" si="86">IFERROR((Q62/Q63)-1,0)</f>
        <v>-0.3607284989879106</v>
      </c>
      <c r="R64" s="260">
        <f t="shared" ref="R64" ca="1" si="87">IFERROR((R62/R63)-1,0)</f>
        <v>-0.27875143415515335</v>
      </c>
      <c r="S64" s="217">
        <f t="shared" ref="S64" ca="1" si="88">IFERROR((S62/S63)-1,0)</f>
        <v>-0.28395842793172177</v>
      </c>
      <c r="T64" s="216">
        <f t="shared" ref="T64" ca="1" si="89">IFERROR((T62/T63)-1,0)</f>
        <v>-0.20279673123976105</v>
      </c>
      <c r="U64" s="261"/>
    </row>
    <row r="65" spans="2:22" ht="15.75" x14ac:dyDescent="0.25">
      <c r="C65" t="str">
        <f t="shared" si="59"/>
        <v>PC Annual Direct</v>
      </c>
      <c r="D65" t="str">
        <f t="shared" si="57"/>
        <v>Boom Premium Finance</v>
      </c>
      <c r="E65" s="145" t="s">
        <v>12</v>
      </c>
      <c r="F65" s="146">
        <f ca="1">IFERROR(F62/F59,0)</f>
        <v>971.53251910926087</v>
      </c>
      <c r="G65" s="146">
        <f t="shared" ref="G65:U65" ca="1" si="90">IFERROR(G62/G59,0)</f>
        <v>906.74902603991495</v>
      </c>
      <c r="H65" s="146">
        <f t="shared" ca="1" si="90"/>
        <v>881.66049546800309</v>
      </c>
      <c r="I65" s="146">
        <f t="shared" ca="1" si="90"/>
        <v>924.18477083414734</v>
      </c>
      <c r="J65" s="146">
        <f t="shared" ca="1" si="90"/>
        <v>893.10140045731794</v>
      </c>
      <c r="K65" s="146">
        <f t="shared" ca="1" si="90"/>
        <v>926.5154436408402</v>
      </c>
      <c r="L65" s="146">
        <f t="shared" ca="1" si="90"/>
        <v>910.94582546979984</v>
      </c>
      <c r="M65" s="146">
        <f t="shared" ca="1" si="90"/>
        <v>961.23064641434064</v>
      </c>
      <c r="N65" s="146">
        <f t="shared" ca="1" si="90"/>
        <v>909.83486692413055</v>
      </c>
      <c r="O65" s="146">
        <f t="shared" ca="1" si="90"/>
        <v>908.24795484248773</v>
      </c>
      <c r="P65" s="146">
        <f t="shared" ca="1" si="90"/>
        <v>895.15614635640486</v>
      </c>
      <c r="Q65" s="146">
        <f t="shared" ca="1" si="90"/>
        <v>996.72833736358348</v>
      </c>
      <c r="R65" s="146">
        <f t="shared" ca="1" si="90"/>
        <v>935.6850452342054</v>
      </c>
      <c r="S65" s="147">
        <f t="shared" ca="1" si="90"/>
        <v>930.04781211378395</v>
      </c>
      <c r="T65" s="146">
        <f t="shared" ca="1" si="90"/>
        <v>918.81695378959319</v>
      </c>
      <c r="U65" s="148">
        <f t="shared" si="90"/>
        <v>0</v>
      </c>
    </row>
    <row r="66" spans="2:22" ht="15.75" hidden="1" x14ac:dyDescent="0.25">
      <c r="C66" t="str">
        <f t="shared" si="59"/>
        <v>PC Annual Direct</v>
      </c>
      <c r="D66" t="str">
        <f t="shared" si="57"/>
        <v>Boom Premium Finance</v>
      </c>
      <c r="E66" s="149" t="s">
        <v>13</v>
      </c>
      <c r="F66" s="7">
        <f>IFERROR(F63/F60,0)</f>
        <v>733.39382429200657</v>
      </c>
      <c r="G66" s="7">
        <f t="shared" ref="G66:T66" si="91">IFERROR(G63/G60,0)</f>
        <v>733.39382429200657</v>
      </c>
      <c r="H66" s="7">
        <f t="shared" si="91"/>
        <v>729.11669660189693</v>
      </c>
      <c r="I66" s="7">
        <f t="shared" si="91"/>
        <v>728.42283263729928</v>
      </c>
      <c r="J66" s="7">
        <f t="shared" si="91"/>
        <v>728.42283263729928</v>
      </c>
      <c r="K66" s="7">
        <f t="shared" si="91"/>
        <v>728.42283263729928</v>
      </c>
      <c r="L66" s="7">
        <f t="shared" si="91"/>
        <v>754.42562668943663</v>
      </c>
      <c r="M66" s="7">
        <f t="shared" si="91"/>
        <v>774.60296695723321</v>
      </c>
      <c r="N66" s="7">
        <f t="shared" si="91"/>
        <v>774.60296695723321</v>
      </c>
      <c r="O66" s="7">
        <f t="shared" si="91"/>
        <v>774.60296695723321</v>
      </c>
      <c r="P66" s="7">
        <f t="shared" si="91"/>
        <v>778.12337375835341</v>
      </c>
      <c r="Q66" s="7">
        <f t="shared" si="91"/>
        <v>799.23384469141399</v>
      </c>
      <c r="R66" s="7">
        <f t="shared" si="91"/>
        <v>799.23384469141399</v>
      </c>
      <c r="S66" s="150">
        <f t="shared" si="91"/>
        <v>787.80155265647443</v>
      </c>
      <c r="T66" s="7">
        <f t="shared" si="91"/>
        <v>758.20296734935869</v>
      </c>
      <c r="U66" s="151"/>
    </row>
    <row r="67" spans="2:22" ht="15.75" hidden="1" x14ac:dyDescent="0.25">
      <c r="C67" t="str">
        <f t="shared" si="59"/>
        <v>PC Annual Direct</v>
      </c>
      <c r="D67" t="str">
        <f t="shared" si="57"/>
        <v>Boom Premium Finance</v>
      </c>
      <c r="E67" s="152" t="s">
        <v>0</v>
      </c>
      <c r="F67" s="216">
        <f ca="1">IFERROR((F65/F66)-1,0)</f>
        <v>0.32470779945160477</v>
      </c>
      <c r="G67" s="216">
        <f t="shared" ref="G67" ca="1" si="92">IFERROR((G65/G66)-1,0)</f>
        <v>0.23637395899162317</v>
      </c>
      <c r="H67" s="216">
        <f t="shared" ref="H67" ca="1" si="93">IFERROR((H65/H66)-1,0)</f>
        <v>0.20921726189654954</v>
      </c>
      <c r="I67" s="216">
        <f t="shared" ref="I67" ca="1" si="94">IFERROR((I65/I66)-1,0)</f>
        <v>0.2687476688341579</v>
      </c>
      <c r="J67" s="216">
        <f t="shared" ref="J67" ca="1" si="95">IFERROR((J65/J66)-1,0)</f>
        <v>0.22607551608972742</v>
      </c>
      <c r="K67" s="216">
        <f t="shared" ref="K67" ca="1" si="96">IFERROR((K65/K66)-1,0)</f>
        <v>0.27194728408819158</v>
      </c>
      <c r="L67" s="216">
        <f t="shared" ref="L67" ca="1" si="97">IFERROR((L65/L66)-1,0)</f>
        <v>0.20746935581603143</v>
      </c>
      <c r="M67" s="216">
        <f t="shared" ref="M67" ca="1" si="98">IFERROR((M65/M66)-1,0)</f>
        <v>0.24093333929537009</v>
      </c>
      <c r="N67" s="216">
        <f t="shared" ref="N67" ca="1" si="99">IFERROR((N65/N66)-1,0)</f>
        <v>0.17458221274068997</v>
      </c>
      <c r="O67" s="216">
        <f t="shared" ref="O67" ca="1" si="100">IFERROR((O65/O66)-1,0)</f>
        <v>0.1725335347090573</v>
      </c>
      <c r="P67" s="216">
        <f t="shared" ref="P67" ca="1" si="101">IFERROR((P65/P66)-1,0)</f>
        <v>0.15040387751466788</v>
      </c>
      <c r="Q67" s="216">
        <f t="shared" ref="Q67" ca="1" si="102">IFERROR((Q65/Q66)-1,0)</f>
        <v>0.24710476662612124</v>
      </c>
      <c r="R67" s="216">
        <f t="shared" ref="R67" ca="1" si="103">IFERROR((R65/R66)-1,0)</f>
        <v>0.17072750540922788</v>
      </c>
      <c r="S67" s="217">
        <f t="shared" ref="S67" ca="1" si="104">IFERROR((S65/S66)-1,0)</f>
        <v>0.18056102958626297</v>
      </c>
      <c r="T67" s="216">
        <f t="shared" ref="T67" ca="1" si="105">IFERROR((T65/T66)-1,0)</f>
        <v>0.21183508025790676</v>
      </c>
      <c r="U67" s="156"/>
    </row>
    <row r="68" spans="2:22" x14ac:dyDescent="0.25">
      <c r="C68" t="str">
        <f t="shared" si="59"/>
        <v>PC Annual Direct</v>
      </c>
      <c r="D68" t="str">
        <f t="shared" si="57"/>
        <v>Boom Premium Finance</v>
      </c>
      <c r="E68" s="190" t="s">
        <v>17</v>
      </c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69"/>
      <c r="S68" s="144"/>
      <c r="T68" s="144"/>
      <c r="U68" s="180"/>
    </row>
    <row r="69" spans="2:22" ht="15.75" x14ac:dyDescent="0.25">
      <c r="B69">
        <v>16</v>
      </c>
      <c r="C69" t="str">
        <f t="shared" si="59"/>
        <v>PC Annual Direct</v>
      </c>
      <c r="D69" t="str">
        <f t="shared" si="57"/>
        <v>Boom Premium Finance</v>
      </c>
      <c r="E69" s="238" t="s">
        <v>7</v>
      </c>
      <c r="F69" s="239">
        <f ca="1">'Current - Sales, NWP, GWP'!E69/VLOOKUP(COUNTA(F$4:$R$4),'Dev Patterns'!$K$6:$Z$57,$B69,0)</f>
        <v>568513.07277505274</v>
      </c>
      <c r="G69" s="240">
        <f ca="1">'Current - Sales, NWP, GWP'!F69/VLOOKUP(COUNTA(G$4:$R$4),'Dev Patterns'!$K$6:$Z$57,$B69,0)</f>
        <v>592023.68786069052</v>
      </c>
      <c r="H69" s="240">
        <f ca="1">'Current - Sales, NWP, GWP'!G69/VLOOKUP(COUNTA(H$4:$R$4),'Dev Patterns'!$K$6:$Z$57,$B69,0)</f>
        <v>593396.18655546359</v>
      </c>
      <c r="I69" s="240">
        <f ca="1">'Current - Sales, NWP, GWP'!H69/VLOOKUP(COUNTA(I$4:$R$4),'Dev Patterns'!$K$6:$Z$57,$B69,0)</f>
        <v>554702.42671293532</v>
      </c>
      <c r="J69" s="240">
        <f ca="1">'Current - Sales, NWP, GWP'!I69/VLOOKUP(COUNTA(J$4:$R$4),'Dev Patterns'!$K$6:$Z$57,$B69,0)</f>
        <v>488025.23834215361</v>
      </c>
      <c r="K69" s="240">
        <f ca="1">'Current - Sales, NWP, GWP'!J69/VLOOKUP(COUNTA(K$4:$R$4),'Dev Patterns'!$K$6:$Z$57,$B69,0)</f>
        <v>555014.32856967906</v>
      </c>
      <c r="L69" s="240">
        <f ca="1">'Current - Sales, NWP, GWP'!K69/VLOOKUP(COUNTA(L$4:$R$4),'Dev Patterns'!$K$6:$Z$57,$B69,0)</f>
        <v>641910.82179560955</v>
      </c>
      <c r="M69" s="240">
        <f ca="1">'Current - Sales, NWP, GWP'!L69/VLOOKUP(COUNTA(M$4:$R$4),'Dev Patterns'!$K$6:$Z$57,$B69,0)</f>
        <v>575845.62408851669</v>
      </c>
      <c r="N69" s="240">
        <f ca="1">'Current - Sales, NWP, GWP'!M69/VLOOKUP(COUNTA(N$4:$R$4),'Dev Patterns'!$K$6:$Z$57,$B69,0)</f>
        <v>477238.72997980425</v>
      </c>
      <c r="O69" s="240">
        <f ca="1">'Current - Sales, NWP, GWP'!N69/VLOOKUP(COUNTA(O$4:$R$4),'Dev Patterns'!$K$6:$Z$57,$B69,0)</f>
        <v>466041.29464048566</v>
      </c>
      <c r="P69" s="240">
        <f ca="1">'Current - Sales, NWP, GWP'!O69/VLOOKUP(COUNTA(P$4:$R$4),'Dev Patterns'!$K$6:$Z$57,$B69,0)</f>
        <v>566985.44766550558</v>
      </c>
      <c r="Q69" s="240">
        <f ca="1">'Current - Sales, NWP, GWP'!P69/VLOOKUP(COUNTA(Q$4:$R$4),'Dev Patterns'!$K$6:$Z$57,$B69,0)</f>
        <v>451714.18172216398</v>
      </c>
      <c r="R69" s="241">
        <f ca="1">'Current - Sales, NWP, GWP'!Q69/VLOOKUP(COUNTA(R$4:$R$4),'Dev Patterns'!$K$6:$Z$57,$B69,0)</f>
        <v>509810.33269792033</v>
      </c>
      <c r="S69" s="239">
        <f t="shared" ref="S69" ca="1" si="106">AVERAGE(O69:R69)</f>
        <v>498637.81418151886</v>
      </c>
      <c r="T69" s="240">
        <f ca="1">AVERAGE(G69:R69)</f>
        <v>539392.35838591063</v>
      </c>
      <c r="U69" s="241"/>
    </row>
    <row r="70" spans="2:22" ht="15.75" x14ac:dyDescent="0.25">
      <c r="E70" s="174" t="s">
        <v>14</v>
      </c>
      <c r="F70" s="158">
        <f ca="1">IFERROR((F69-F62)/F69,"-")</f>
        <v>3.6361496146015082E-2</v>
      </c>
      <c r="G70" s="158">
        <f t="shared" ref="G70" ca="1" si="107">IFERROR((G69-G62)/G69,"-")</f>
        <v>3.2073655936537139E-2</v>
      </c>
      <c r="H70" s="158">
        <f t="shared" ref="H70" ca="1" si="108">IFERROR((H69-H62)/H69,"-")</f>
        <v>3.4905615598652413E-2</v>
      </c>
      <c r="I70" s="158">
        <f t="shared" ref="I70" ca="1" si="109">IFERROR((I69-I62)/I69,"-")</f>
        <v>3.4381747696473376E-2</v>
      </c>
      <c r="J70" s="158">
        <f t="shared" ref="J70" ca="1" si="110">IFERROR((J69-J62)/J69,"-")</f>
        <v>3.4333664728770211E-2</v>
      </c>
      <c r="K70" s="158">
        <f t="shared" ref="K70" ca="1" si="111">IFERROR((K69-K62)/K69,"-")</f>
        <v>2.425449178215917E-2</v>
      </c>
      <c r="L70" s="158">
        <f t="shared" ref="L70" ca="1" si="112">IFERROR((L69-L62)/L69,"-")</f>
        <v>3.8487758665248513E-2</v>
      </c>
      <c r="M70" s="158">
        <f t="shared" ref="M70" ca="1" si="113">IFERROR((M69-M62)/M69,"-")</f>
        <v>3.8545121308563766E-2</v>
      </c>
      <c r="N70" s="158">
        <f t="shared" ref="N70" ca="1" si="114">IFERROR((N69-N62)/N69,"-")</f>
        <v>4.1998733633150417E-2</v>
      </c>
      <c r="O70" s="158">
        <f t="shared" ref="O70" ca="1" si="115">IFERROR((O69-O62)/O69,"-")</f>
        <v>3.9855002529612778E-2</v>
      </c>
      <c r="P70" s="158">
        <f t="shared" ref="P70" ca="1" si="116">IFERROR((P69-P62)/P69,"-")</f>
        <v>3.8813830973027846E-2</v>
      </c>
      <c r="Q70" s="158">
        <f t="shared" ref="Q70" ca="1" si="117">IFERROR((Q69-Q62)/Q69,"-")</f>
        <v>3.9271699294867735E-2</v>
      </c>
      <c r="R70" s="158">
        <f t="shared" ref="R70" ca="1" si="118">IFERROR((R69-R62)/R69,"-")</f>
        <v>3.9593047914003796E-2</v>
      </c>
      <c r="S70" s="248">
        <f t="shared" ref="S70" ca="1" si="119">IFERROR((S69-S62)/S69,"-")</f>
        <v>3.9359972566912441E-2</v>
      </c>
      <c r="T70" s="158">
        <f t="shared" ref="T70" ca="1" si="120">IFERROR((T69-T62)/T69,"-")</f>
        <v>3.6219892803805526E-2</v>
      </c>
      <c r="U70" s="215"/>
    </row>
    <row r="71" spans="2:22" ht="16.5" thickBot="1" x14ac:dyDescent="0.3">
      <c r="C71" t="str">
        <f t="shared" si="59"/>
        <v>PC Annual Direct</v>
      </c>
      <c r="D71" t="str">
        <f>$D69</f>
        <v>Boom Premium Finance</v>
      </c>
      <c r="E71" s="175" t="s">
        <v>21</v>
      </c>
      <c r="F71" s="197">
        <f t="shared" ref="F71:T71" ca="1" si="121">F62/F$8</f>
        <v>0.78833948917314434</v>
      </c>
      <c r="G71" s="197">
        <f t="shared" ca="1" si="121"/>
        <v>0.78682912651539771</v>
      </c>
      <c r="H71" s="197">
        <f t="shared" ca="1" si="121"/>
        <v>0.78258796418641963</v>
      </c>
      <c r="I71" s="197">
        <f t="shared" ca="1" si="121"/>
        <v>0.79250534342861712</v>
      </c>
      <c r="J71" s="197">
        <f t="shared" ca="1" si="121"/>
        <v>0.77205347269100189</v>
      </c>
      <c r="K71" s="197">
        <f t="shared" ca="1" si="121"/>
        <v>0.78434332986264177</v>
      </c>
      <c r="L71" s="197">
        <f t="shared" ca="1" si="121"/>
        <v>0.78238222052140127</v>
      </c>
      <c r="M71" s="197">
        <f t="shared" ca="1" si="121"/>
        <v>0.77775627661984648</v>
      </c>
      <c r="N71" s="197">
        <f t="shared" ca="1" si="121"/>
        <v>0.77819744960439718</v>
      </c>
      <c r="O71" s="197">
        <f t="shared" ca="1" si="121"/>
        <v>0.75313364764967849</v>
      </c>
      <c r="P71" s="197">
        <f t="shared" ca="1" si="121"/>
        <v>0.82740247774963482</v>
      </c>
      <c r="Q71" s="197">
        <f t="shared" ca="1" si="121"/>
        <v>0.78936702486062527</v>
      </c>
      <c r="R71" s="197">
        <f t="shared" ca="1" si="121"/>
        <v>0.79150979163184643</v>
      </c>
      <c r="S71" s="198">
        <f t="shared" ca="1" si="121"/>
        <v>0.79137030797607089</v>
      </c>
      <c r="T71" s="197">
        <f t="shared" ca="1" si="121"/>
        <v>0.78506154930819771</v>
      </c>
      <c r="U71" s="199"/>
    </row>
    <row r="72" spans="2:22" x14ac:dyDescent="0.25"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</row>
    <row r="73" spans="2:22" ht="15.75" thickBot="1" x14ac:dyDescent="0.3"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</row>
    <row r="74" spans="2:22" ht="18.75" x14ac:dyDescent="0.25">
      <c r="E74" s="205" t="s">
        <v>303</v>
      </c>
      <c r="F74" s="186" t="s">
        <v>420</v>
      </c>
      <c r="G74" s="186"/>
      <c r="H74" s="186"/>
      <c r="I74" s="186"/>
      <c r="J74" s="186"/>
      <c r="K74" s="186"/>
      <c r="L74" s="186"/>
      <c r="M74" s="186"/>
      <c r="N74" s="186"/>
      <c r="O74" s="186"/>
      <c r="P74" s="186"/>
      <c r="Q74" s="186"/>
      <c r="R74" s="187"/>
      <c r="S74" s="186"/>
      <c r="T74" s="186"/>
      <c r="U74" s="187"/>
    </row>
    <row r="75" spans="2:22" x14ac:dyDescent="0.25">
      <c r="E75" s="188"/>
      <c r="F75" s="266" t="s">
        <v>337</v>
      </c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7"/>
      <c r="S75" s="271" t="s">
        <v>8</v>
      </c>
      <c r="T75" s="272"/>
      <c r="U75" s="273"/>
    </row>
    <row r="76" spans="2:22" x14ac:dyDescent="0.25">
      <c r="E76" s="193" t="s">
        <v>16</v>
      </c>
      <c r="F76" s="139">
        <f>F$4</f>
        <v>45800</v>
      </c>
      <c r="G76" s="139">
        <f t="shared" ref="G76:R76" si="122">G$4</f>
        <v>45807</v>
      </c>
      <c r="H76" s="139">
        <f t="shared" si="122"/>
        <v>45814</v>
      </c>
      <c r="I76" s="139">
        <f t="shared" si="122"/>
        <v>45821</v>
      </c>
      <c r="J76" s="139">
        <f t="shared" si="122"/>
        <v>45828</v>
      </c>
      <c r="K76" s="139">
        <f t="shared" si="122"/>
        <v>45835</v>
      </c>
      <c r="L76" s="139">
        <f t="shared" si="122"/>
        <v>45842</v>
      </c>
      <c r="M76" s="139">
        <f t="shared" si="122"/>
        <v>45849</v>
      </c>
      <c r="N76" s="139">
        <f t="shared" si="122"/>
        <v>45856</v>
      </c>
      <c r="O76" s="139">
        <f t="shared" si="122"/>
        <v>45863</v>
      </c>
      <c r="P76" s="139">
        <f t="shared" si="122"/>
        <v>45870</v>
      </c>
      <c r="Q76" s="139">
        <f t="shared" si="122"/>
        <v>45877</v>
      </c>
      <c r="R76" s="140">
        <f t="shared" si="122"/>
        <v>45884</v>
      </c>
      <c r="S76" s="141" t="s">
        <v>9</v>
      </c>
      <c r="T76" s="142" t="s">
        <v>10</v>
      </c>
      <c r="U76" s="177" t="s">
        <v>443</v>
      </c>
    </row>
    <row r="77" spans="2:22" ht="15.75" hidden="1" x14ac:dyDescent="0.25">
      <c r="B77">
        <v>7</v>
      </c>
      <c r="C77" t="str">
        <f>$E$2</f>
        <v>PC Annual Direct</v>
      </c>
      <c r="D77" t="s">
        <v>72</v>
      </c>
      <c r="E77" s="145" t="s">
        <v>430</v>
      </c>
      <c r="F77" s="146">
        <f ca="1">'Current - Sales, NWP, GWP'!E77/VLOOKUP(COUNTA(F$4:$R$4),'Dev Patterns'!$K$6:$W$57,$B77,0)</f>
        <v>0</v>
      </c>
      <c r="G77" s="146">
        <f ca="1">'Current - Sales, NWP, GWP'!F77/VLOOKUP(COUNTA(G$4:$R$4),'Dev Patterns'!$K$6:$W$57,$B77,0)</f>
        <v>0</v>
      </c>
      <c r="H77" s="146">
        <f ca="1">'Current - Sales, NWP, GWP'!G77/VLOOKUP(COUNTA(H$4:$R$4),'Dev Patterns'!$K$6:$W$57,$B77,0)</f>
        <v>0</v>
      </c>
      <c r="I77" s="146">
        <f ca="1">'Current - Sales, NWP, GWP'!H77/VLOOKUP(COUNTA(I$4:$R$4),'Dev Patterns'!$K$6:$W$57,$B77,0)</f>
        <v>0</v>
      </c>
      <c r="J77" s="146">
        <f ca="1">'Current - Sales, NWP, GWP'!I77/VLOOKUP(COUNTA(J$4:$R$4),'Dev Patterns'!$K$6:$W$57,$B77,0)</f>
        <v>0</v>
      </c>
      <c r="K77" s="146">
        <f ca="1">'Current - Sales, NWP, GWP'!J77/VLOOKUP(COUNTA(K$4:$R$4),'Dev Patterns'!$K$6:$W$57,$B77,0)</f>
        <v>0</v>
      </c>
      <c r="L77" s="146">
        <f ca="1">'Current - Sales, NWP, GWP'!K77/VLOOKUP(COUNTA(L$4:$R$4),'Dev Patterns'!$K$6:$W$57,$B77,0)</f>
        <v>0</v>
      </c>
      <c r="M77" s="146">
        <f ca="1">'Current - Sales, NWP, GWP'!L77/VLOOKUP(COUNTA(M$4:$R$4),'Dev Patterns'!$K$6:$W$57,$B77,0)</f>
        <v>0</v>
      </c>
      <c r="N77" s="146">
        <f ca="1">'Current - Sales, NWP, GWP'!M77/VLOOKUP(COUNTA(N$4:$R$4),'Dev Patterns'!$K$6:$W$57,$B77,0)</f>
        <v>0</v>
      </c>
      <c r="O77" s="146">
        <f ca="1">'Current - Sales, NWP, GWP'!N77/VLOOKUP(COUNTA(O$4:$R$4),'Dev Patterns'!$K$6:$W$57,$B77,0)</f>
        <v>0</v>
      </c>
      <c r="P77" s="146">
        <f ca="1">'Current - Sales, NWP, GWP'!O77/VLOOKUP(COUNTA(P$4:$R$4),'Dev Patterns'!$K$6:$W$57,$B77,0)</f>
        <v>0</v>
      </c>
      <c r="Q77" s="146">
        <f ca="1">'Current - Sales, NWP, GWP'!P77/VLOOKUP(COUNTA(Q$4:$R$4),'Dev Patterns'!$K$6:$W$57,$B77,0)</f>
        <v>0</v>
      </c>
      <c r="R77" s="146">
        <f ca="1">'Current - Sales, NWP, GWP'!Q77/VLOOKUP(COUNTA(R$4:$R$4),'Dev Patterns'!$K$6:$W$57,$B77,0)</f>
        <v>0</v>
      </c>
      <c r="S77" s="147">
        <f t="shared" ref="S77:S81" ca="1" si="123">AVERAGE(O77:R77)</f>
        <v>0</v>
      </c>
      <c r="T77" s="146">
        <f t="shared" ref="T77:T81" ca="1" si="124">AVERAGE(G77:R77)</f>
        <v>0</v>
      </c>
      <c r="U77" s="148">
        <v>0</v>
      </c>
    </row>
    <row r="78" spans="2:22" ht="15.75" hidden="1" x14ac:dyDescent="0.25">
      <c r="C78" t="str">
        <f>$E$74&amp;"_W VYRs"</f>
        <v>PC Annual Direct - Subscription_W VYRs</v>
      </c>
      <c r="D78" t="str">
        <f t="shared" ref="D78:D87" si="125">$D77</f>
        <v>Boom Subscription</v>
      </c>
      <c r="E78" s="149" t="s">
        <v>431</v>
      </c>
      <c r="F78" s="7">
        <f>INDEX('Plan Figures'!$B$5:$AP$18,MATCH('Ultimate - Sales, NWP, GWP'!F$4,'Plan Figures'!$B$5:$B$18,0),MATCH('Ultimate - Sales, NWP, GWP'!$C78,'Plan Figures'!$B$1:$AP$1,0))</f>
        <v>0</v>
      </c>
      <c r="G78" s="7">
        <f>INDEX('Plan Figures'!$B$5:$AP$18,MATCH('Ultimate - Sales, NWP, GWP'!G$4,'Plan Figures'!$B$5:$B$18,0),MATCH('Ultimate - Sales, NWP, GWP'!$C78,'Plan Figures'!$B$1:$AP$1,0))</f>
        <v>0</v>
      </c>
      <c r="H78" s="7">
        <f>INDEX('Plan Figures'!$B$5:$AP$18,MATCH('Ultimate - Sales, NWP, GWP'!H$4,'Plan Figures'!$B$5:$B$18,0),MATCH('Ultimate - Sales, NWP, GWP'!$C78,'Plan Figures'!$B$1:$AP$1,0))</f>
        <v>0</v>
      </c>
      <c r="I78" s="7">
        <f>INDEX('Plan Figures'!$B$5:$AP$18,MATCH('Ultimate - Sales, NWP, GWP'!I$4,'Plan Figures'!$B$5:$B$18,0),MATCH('Ultimate - Sales, NWP, GWP'!$C78,'Plan Figures'!$B$1:$AP$1,0))</f>
        <v>0</v>
      </c>
      <c r="J78" s="7">
        <f>INDEX('Plan Figures'!$B$5:$AP$18,MATCH('Ultimate - Sales, NWP, GWP'!J$4,'Plan Figures'!$B$5:$B$18,0),MATCH('Ultimate - Sales, NWP, GWP'!$C78,'Plan Figures'!$B$1:$AP$1,0))</f>
        <v>0</v>
      </c>
      <c r="K78" s="7">
        <f>INDEX('Plan Figures'!$B$5:$AP$18,MATCH('Ultimate - Sales, NWP, GWP'!K$4,'Plan Figures'!$B$5:$B$18,0),MATCH('Ultimate - Sales, NWP, GWP'!$C78,'Plan Figures'!$B$1:$AP$1,0))</f>
        <v>0</v>
      </c>
      <c r="L78" s="7">
        <f>INDEX('Plan Figures'!$B$5:$AP$18,MATCH('Ultimate - Sales, NWP, GWP'!L$4,'Plan Figures'!$B$5:$B$18,0),MATCH('Ultimate - Sales, NWP, GWP'!$C78,'Plan Figures'!$B$1:$AP$1,0))</f>
        <v>0</v>
      </c>
      <c r="M78" s="7">
        <f>INDEX('Plan Figures'!$B$5:$AP$18,MATCH('Ultimate - Sales, NWP, GWP'!M$4,'Plan Figures'!$B$5:$B$18,0),MATCH('Ultimate - Sales, NWP, GWP'!$C78,'Plan Figures'!$B$1:$AP$1,0))</f>
        <v>0</v>
      </c>
      <c r="N78" s="7">
        <f>INDEX('Plan Figures'!$B$5:$AP$18,MATCH('Ultimate - Sales, NWP, GWP'!N$4,'Plan Figures'!$B$5:$B$18,0),MATCH('Ultimate - Sales, NWP, GWP'!$C78,'Plan Figures'!$B$1:$AP$1,0))</f>
        <v>0</v>
      </c>
      <c r="O78" s="7">
        <f>INDEX('Plan Figures'!$B$5:$AP$18,MATCH('Ultimate - Sales, NWP, GWP'!O$4,'Plan Figures'!$B$5:$B$18,0),MATCH('Ultimate - Sales, NWP, GWP'!$C78,'Plan Figures'!$B$1:$AP$1,0))</f>
        <v>0</v>
      </c>
      <c r="P78" s="7">
        <f>INDEX('Plan Figures'!$B$5:$AP$18,MATCH('Ultimate - Sales, NWP, GWP'!P$4,'Plan Figures'!$B$5:$B$18,0),MATCH('Ultimate - Sales, NWP, GWP'!$C78,'Plan Figures'!$B$1:$AP$1,0))</f>
        <v>0</v>
      </c>
      <c r="Q78" s="7">
        <f>INDEX('Plan Figures'!$B$5:$AP$18,MATCH('Ultimate - Sales, NWP, GWP'!Q$4,'Plan Figures'!$B$5:$B$18,0),MATCH('Ultimate - Sales, NWP, GWP'!$C78,'Plan Figures'!$B$1:$AP$1,0))</f>
        <v>0</v>
      </c>
      <c r="R78" s="7">
        <f>INDEX('Plan Figures'!$B$5:$AP$18,MATCH('Ultimate - Sales, NWP, GWP'!R$4,'Plan Figures'!$B$5:$B$18,0),MATCH('Ultimate - Sales, NWP, GWP'!$C78,'Plan Figures'!$B$1:$AP$1,0))</f>
        <v>0</v>
      </c>
      <c r="S78" s="150">
        <f t="shared" si="123"/>
        <v>0</v>
      </c>
      <c r="T78" s="7">
        <f t="shared" si="124"/>
        <v>0</v>
      </c>
      <c r="U78" s="151"/>
      <c r="V78" t="s">
        <v>419</v>
      </c>
    </row>
    <row r="79" spans="2:22" ht="15.75" hidden="1" x14ac:dyDescent="0.25">
      <c r="C79" t="str">
        <f t="shared" ref="C79:C89" si="126">$E$2</f>
        <v>PC Annual Direct</v>
      </c>
      <c r="D79" t="str">
        <f t="shared" si="125"/>
        <v>Boom Subscription</v>
      </c>
      <c r="E79" s="152" t="s">
        <v>0</v>
      </c>
      <c r="F79" s="216" t="e">
        <f ca="1">(F77/F78)-1</f>
        <v>#DIV/0!</v>
      </c>
      <c r="G79" s="216" t="e">
        <f t="shared" ref="G79:T79" ca="1" si="127">(G77/G78)-1</f>
        <v>#DIV/0!</v>
      </c>
      <c r="H79" s="216" t="e">
        <f t="shared" ca="1" si="127"/>
        <v>#DIV/0!</v>
      </c>
      <c r="I79" s="216" t="e">
        <f t="shared" ca="1" si="127"/>
        <v>#DIV/0!</v>
      </c>
      <c r="J79" s="216" t="e">
        <f t="shared" ca="1" si="127"/>
        <v>#DIV/0!</v>
      </c>
      <c r="K79" s="216" t="e">
        <f t="shared" ca="1" si="127"/>
        <v>#DIV/0!</v>
      </c>
      <c r="L79" s="216" t="e">
        <f t="shared" ca="1" si="127"/>
        <v>#DIV/0!</v>
      </c>
      <c r="M79" s="216" t="e">
        <f t="shared" ca="1" si="127"/>
        <v>#DIV/0!</v>
      </c>
      <c r="N79" s="216" t="e">
        <f t="shared" ca="1" si="127"/>
        <v>#DIV/0!</v>
      </c>
      <c r="O79" s="216" t="e">
        <f t="shared" ca="1" si="127"/>
        <v>#DIV/0!</v>
      </c>
      <c r="P79" s="216" t="e">
        <f t="shared" ca="1" si="127"/>
        <v>#DIV/0!</v>
      </c>
      <c r="Q79" s="216" t="e">
        <f t="shared" ca="1" si="127"/>
        <v>#DIV/0!</v>
      </c>
      <c r="R79" s="216" t="e">
        <f t="shared" ca="1" si="127"/>
        <v>#DIV/0!</v>
      </c>
      <c r="S79" s="217" t="e">
        <f t="shared" ca="1" si="127"/>
        <v>#DIV/0!</v>
      </c>
      <c r="T79" s="216" t="e">
        <f t="shared" ca="1" si="127"/>
        <v>#DIV/0!</v>
      </c>
      <c r="U79" s="156"/>
    </row>
    <row r="80" spans="2:22" ht="15.75" x14ac:dyDescent="0.25">
      <c r="B80">
        <v>4</v>
      </c>
      <c r="C80" t="str">
        <f t="shared" si="126"/>
        <v>PC Annual Direct</v>
      </c>
      <c r="D80" t="str">
        <f t="shared" si="125"/>
        <v>Boom Subscription</v>
      </c>
      <c r="E80" s="145" t="s">
        <v>5</v>
      </c>
      <c r="F80" s="146">
        <f ca="1">'Current - Sales, NWP, GWP'!E80/VLOOKUP(COUNTA(F$4:$R$4),'Dev Patterns'!$K$6:$W$57,$B80,0)</f>
        <v>0</v>
      </c>
      <c r="G80" s="146">
        <f ca="1">'Current - Sales, NWP, GWP'!F80/VLOOKUP(COUNTA(G$4:$R$4),'Dev Patterns'!$K$6:$W$57,$B80,0)</f>
        <v>0</v>
      </c>
      <c r="H80" s="146">
        <f ca="1">'Current - Sales, NWP, GWP'!G80/VLOOKUP(COUNTA(H$4:$R$4),'Dev Patterns'!$K$6:$W$57,$B80,0)</f>
        <v>0</v>
      </c>
      <c r="I80" s="146">
        <f ca="1">'Current - Sales, NWP, GWP'!H80/VLOOKUP(COUNTA(I$4:$R$4),'Dev Patterns'!$K$6:$W$57,$B80,0)</f>
        <v>0</v>
      </c>
      <c r="J80" s="146">
        <f ca="1">'Current - Sales, NWP, GWP'!I80/VLOOKUP(COUNTA(J$4:$R$4),'Dev Patterns'!$K$6:$W$57,$B80,0)</f>
        <v>0</v>
      </c>
      <c r="K80" s="146">
        <f ca="1">'Current - Sales, NWP, GWP'!J80/VLOOKUP(COUNTA(K$4:$R$4),'Dev Patterns'!$K$6:$W$57,$B80,0)</f>
        <v>0</v>
      </c>
      <c r="L80" s="146">
        <f ca="1">'Current - Sales, NWP, GWP'!K80/VLOOKUP(COUNTA(L$4:$R$4),'Dev Patterns'!$K$6:$W$57,$B80,0)</f>
        <v>0</v>
      </c>
      <c r="M80" s="146">
        <f ca="1">'Current - Sales, NWP, GWP'!L80/VLOOKUP(COUNTA(M$4:$R$4),'Dev Patterns'!$K$6:$W$57,$B80,0)</f>
        <v>0</v>
      </c>
      <c r="N80" s="146">
        <f ca="1">'Current - Sales, NWP, GWP'!M80/VLOOKUP(COUNTA(N$4:$R$4),'Dev Patterns'!$K$6:$W$57,$B80,0)</f>
        <v>0</v>
      </c>
      <c r="O80" s="146">
        <f ca="1">'Current - Sales, NWP, GWP'!N80/VLOOKUP(COUNTA(O$4:$R$4),'Dev Patterns'!$K$6:$W$57,$B80,0)</f>
        <v>0</v>
      </c>
      <c r="P80" s="146">
        <f ca="1">'Current - Sales, NWP, GWP'!O80/VLOOKUP(COUNTA(P$4:$R$4),'Dev Patterns'!$K$6:$W$57,$B80,0)</f>
        <v>0</v>
      </c>
      <c r="Q80" s="146">
        <f ca="1">'Current - Sales, NWP, GWP'!P80/VLOOKUP(COUNTA(Q$4:$R$4),'Dev Patterns'!$K$6:$W$57,$B80,0)</f>
        <v>0</v>
      </c>
      <c r="R80" s="146">
        <f ca="1">'Current - Sales, NWP, GWP'!Q80/VLOOKUP(COUNTA(R$4:$R$4),'Dev Patterns'!$K$6:$W$57,$B80,0)</f>
        <v>0</v>
      </c>
      <c r="S80" s="147">
        <f t="shared" ca="1" si="123"/>
        <v>0</v>
      </c>
      <c r="T80" s="146">
        <f t="shared" ca="1" si="124"/>
        <v>0</v>
      </c>
      <c r="U80" s="148">
        <v>196.96935695153732</v>
      </c>
    </row>
    <row r="81" spans="2:21" ht="15.75" x14ac:dyDescent="0.25">
      <c r="C81" t="str">
        <f>$E$74&amp;"_NWP"</f>
        <v>PC Annual Direct - Subscription_NWP</v>
      </c>
      <c r="D81" t="str">
        <f t="shared" si="125"/>
        <v>Boom Subscription</v>
      </c>
      <c r="E81" s="149" t="s">
        <v>6</v>
      </c>
      <c r="F81" s="7">
        <f>INDEX('Plan Figures'!$B$5:$AP$18,MATCH('Ultimate - Sales, NWP, GWP'!F$4,'Plan Figures'!$B$5:$B$18,0),MATCH('Ultimate - Sales, NWP, GWP'!$C81,'Plan Figures'!$B$1:$AP$1,0))</f>
        <v>0</v>
      </c>
      <c r="G81" s="7">
        <f>INDEX('Plan Figures'!$B$5:$AP$18,MATCH('Ultimate - Sales, NWP, GWP'!G$4,'Plan Figures'!$B$5:$B$18,0),MATCH('Ultimate - Sales, NWP, GWP'!$C81,'Plan Figures'!$B$1:$AP$1,0))</f>
        <v>0</v>
      </c>
      <c r="H81" s="7">
        <f>INDEX('Plan Figures'!$B$5:$AP$18,MATCH('Ultimate - Sales, NWP, GWP'!H$4,'Plan Figures'!$B$5:$B$18,0),MATCH('Ultimate - Sales, NWP, GWP'!$C81,'Plan Figures'!$B$1:$AP$1,0))</f>
        <v>0</v>
      </c>
      <c r="I81" s="7">
        <f>INDEX('Plan Figures'!$B$5:$AP$18,MATCH('Ultimate - Sales, NWP, GWP'!I$4,'Plan Figures'!$B$5:$B$18,0),MATCH('Ultimate - Sales, NWP, GWP'!$C81,'Plan Figures'!$B$1:$AP$1,0))</f>
        <v>0</v>
      </c>
      <c r="J81" s="7">
        <f>INDEX('Plan Figures'!$B$5:$AP$18,MATCH('Ultimate - Sales, NWP, GWP'!J$4,'Plan Figures'!$B$5:$B$18,0),MATCH('Ultimate - Sales, NWP, GWP'!$C81,'Plan Figures'!$B$1:$AP$1,0))</f>
        <v>0</v>
      </c>
      <c r="K81" s="7">
        <f>INDEX('Plan Figures'!$B$5:$AP$18,MATCH('Ultimate - Sales, NWP, GWP'!K$4,'Plan Figures'!$B$5:$B$18,0),MATCH('Ultimate - Sales, NWP, GWP'!$C81,'Plan Figures'!$B$1:$AP$1,0))</f>
        <v>0</v>
      </c>
      <c r="L81" s="7">
        <f>INDEX('Plan Figures'!$B$5:$AP$18,MATCH('Ultimate - Sales, NWP, GWP'!L$4,'Plan Figures'!$B$5:$B$18,0),MATCH('Ultimate - Sales, NWP, GWP'!$C81,'Plan Figures'!$B$1:$AP$1,0))</f>
        <v>0</v>
      </c>
      <c r="M81" s="7">
        <f>INDEX('Plan Figures'!$B$5:$AP$18,MATCH('Ultimate - Sales, NWP, GWP'!M$4,'Plan Figures'!$B$5:$B$18,0),MATCH('Ultimate - Sales, NWP, GWP'!$C81,'Plan Figures'!$B$1:$AP$1,0))</f>
        <v>0</v>
      </c>
      <c r="N81" s="7">
        <f>INDEX('Plan Figures'!$B$5:$AP$18,MATCH('Ultimate - Sales, NWP, GWP'!N$4,'Plan Figures'!$B$5:$B$18,0),MATCH('Ultimate - Sales, NWP, GWP'!$C81,'Plan Figures'!$B$1:$AP$1,0))</f>
        <v>0</v>
      </c>
      <c r="O81" s="7">
        <f>INDEX('Plan Figures'!$B$5:$AP$18,MATCH('Ultimate - Sales, NWP, GWP'!O$4,'Plan Figures'!$B$5:$B$18,0),MATCH('Ultimate - Sales, NWP, GWP'!$C81,'Plan Figures'!$B$1:$AP$1,0))</f>
        <v>0</v>
      </c>
      <c r="P81" s="7">
        <f>INDEX('Plan Figures'!$B$5:$AP$18,MATCH('Ultimate - Sales, NWP, GWP'!P$4,'Plan Figures'!$B$5:$B$18,0),MATCH('Ultimate - Sales, NWP, GWP'!$C81,'Plan Figures'!$B$1:$AP$1,0))</f>
        <v>0</v>
      </c>
      <c r="Q81" s="7">
        <f>INDEX('Plan Figures'!$B$5:$AP$18,MATCH('Ultimate - Sales, NWP, GWP'!Q$4,'Plan Figures'!$B$5:$B$18,0),MATCH('Ultimate - Sales, NWP, GWP'!$C81,'Plan Figures'!$B$1:$AP$1,0))</f>
        <v>0</v>
      </c>
      <c r="R81" s="7">
        <f>INDEX('Plan Figures'!$B$5:$AP$18,MATCH('Ultimate - Sales, NWP, GWP'!R$4,'Plan Figures'!$B$5:$B$18,0),MATCH('Ultimate - Sales, NWP, GWP'!$C81,'Plan Figures'!$B$1:$AP$1,0))</f>
        <v>0</v>
      </c>
      <c r="S81" s="150">
        <f t="shared" si="123"/>
        <v>0</v>
      </c>
      <c r="T81" s="7">
        <f t="shared" si="124"/>
        <v>0</v>
      </c>
      <c r="U81" s="151"/>
    </row>
    <row r="82" spans="2:21" ht="15.75" x14ac:dyDescent="0.25">
      <c r="C82" t="str">
        <f t="shared" si="126"/>
        <v>PC Annual Direct</v>
      </c>
      <c r="D82" t="str">
        <f t="shared" si="125"/>
        <v>Boom Subscription</v>
      </c>
      <c r="E82" s="152" t="s">
        <v>0</v>
      </c>
      <c r="F82" s="216">
        <f ca="1">IFERROR((F80/F81)-1,0)</f>
        <v>0</v>
      </c>
      <c r="G82" s="216">
        <f t="shared" ref="G82" ca="1" si="128">IFERROR((G80/G81)-1,0)</f>
        <v>0</v>
      </c>
      <c r="H82" s="216">
        <f t="shared" ref="H82" ca="1" si="129">IFERROR((H80/H81)-1,0)</f>
        <v>0</v>
      </c>
      <c r="I82" s="216">
        <f t="shared" ref="I82" ca="1" si="130">IFERROR((I80/I81)-1,0)</f>
        <v>0</v>
      </c>
      <c r="J82" s="216">
        <f t="shared" ref="J82" ca="1" si="131">IFERROR((J80/J81)-1,0)</f>
        <v>0</v>
      </c>
      <c r="K82" s="216">
        <f t="shared" ref="K82" ca="1" si="132">IFERROR((K80/K81)-1,0)</f>
        <v>0</v>
      </c>
      <c r="L82" s="216">
        <f t="shared" ref="L82" ca="1" si="133">IFERROR((L80/L81)-1,0)</f>
        <v>0</v>
      </c>
      <c r="M82" s="216">
        <f t="shared" ref="M82" ca="1" si="134">IFERROR((M80/M81)-1,0)</f>
        <v>0</v>
      </c>
      <c r="N82" s="216">
        <f t="shared" ref="N82" ca="1" si="135">IFERROR((N80/N81)-1,0)</f>
        <v>0</v>
      </c>
      <c r="O82" s="216">
        <f t="shared" ref="O82" ca="1" si="136">IFERROR((O80/O81)-1,0)</f>
        <v>0</v>
      </c>
      <c r="P82" s="216">
        <f t="shared" ref="P82" ca="1" si="137">IFERROR((P80/P81)-1,0)</f>
        <v>0</v>
      </c>
      <c r="Q82" s="216">
        <f t="shared" ref="Q82" ca="1" si="138">IFERROR((Q80/Q81)-1,0)</f>
        <v>0</v>
      </c>
      <c r="R82" s="216">
        <f t="shared" ref="R82" ca="1" si="139">IFERROR((R80/R81)-1,0)</f>
        <v>0</v>
      </c>
      <c r="S82" s="217">
        <f t="shared" ref="S82" ca="1" si="140">IFERROR((S80/S81)-1,0)</f>
        <v>0</v>
      </c>
      <c r="T82" s="216">
        <f t="shared" ref="T82" ca="1" si="141">IFERROR((T80/T81)-1,0)</f>
        <v>0</v>
      </c>
      <c r="U82" s="156"/>
    </row>
    <row r="83" spans="2:21" ht="15.75" hidden="1" x14ac:dyDescent="0.25">
      <c r="C83" t="str">
        <f t="shared" si="126"/>
        <v>PC Annual Direct</v>
      </c>
      <c r="D83" t="str">
        <f t="shared" si="125"/>
        <v>Boom Subscription</v>
      </c>
      <c r="E83" s="145" t="s">
        <v>421</v>
      </c>
      <c r="F83" s="146">
        <f t="shared" ref="F83:U83" ca="1" si="142">IFERROR(F80/F77,0)</f>
        <v>0</v>
      </c>
      <c r="G83" s="146">
        <f t="shared" ca="1" si="142"/>
        <v>0</v>
      </c>
      <c r="H83" s="146">
        <f t="shared" ca="1" si="142"/>
        <v>0</v>
      </c>
      <c r="I83" s="146">
        <f t="shared" ca="1" si="142"/>
        <v>0</v>
      </c>
      <c r="J83" s="146">
        <f t="shared" ca="1" si="142"/>
        <v>0</v>
      </c>
      <c r="K83" s="146">
        <f t="shared" ca="1" si="142"/>
        <v>0</v>
      </c>
      <c r="L83" s="146">
        <f t="shared" ca="1" si="142"/>
        <v>0</v>
      </c>
      <c r="M83" s="146">
        <f t="shared" ca="1" si="142"/>
        <v>0</v>
      </c>
      <c r="N83" s="146">
        <f t="shared" ca="1" si="142"/>
        <v>0</v>
      </c>
      <c r="O83" s="146">
        <f t="shared" ca="1" si="142"/>
        <v>0</v>
      </c>
      <c r="P83" s="146">
        <f t="shared" ca="1" si="142"/>
        <v>0</v>
      </c>
      <c r="Q83" s="146">
        <f t="shared" ca="1" si="142"/>
        <v>0</v>
      </c>
      <c r="R83" s="146">
        <f t="shared" ca="1" si="142"/>
        <v>0</v>
      </c>
      <c r="S83" s="147">
        <f t="shared" ca="1" si="142"/>
        <v>0</v>
      </c>
      <c r="T83" s="146">
        <f t="shared" ca="1" si="142"/>
        <v>0</v>
      </c>
      <c r="U83" s="148">
        <f t="shared" si="142"/>
        <v>0</v>
      </c>
    </row>
    <row r="84" spans="2:21" ht="15.75" hidden="1" x14ac:dyDescent="0.25">
      <c r="C84" t="str">
        <f t="shared" si="126"/>
        <v>PC Annual Direct</v>
      </c>
      <c r="D84" t="str">
        <f t="shared" si="125"/>
        <v>Boom Subscription</v>
      </c>
      <c r="E84" s="149" t="s">
        <v>422</v>
      </c>
      <c r="F84" s="7">
        <f t="shared" ref="F84:T84" si="143">IFERROR(F81/F78,0)</f>
        <v>0</v>
      </c>
      <c r="G84" s="7">
        <f t="shared" si="143"/>
        <v>0</v>
      </c>
      <c r="H84" s="7">
        <f t="shared" si="143"/>
        <v>0</v>
      </c>
      <c r="I84" s="7">
        <f t="shared" si="143"/>
        <v>0</v>
      </c>
      <c r="J84" s="7">
        <f t="shared" si="143"/>
        <v>0</v>
      </c>
      <c r="K84" s="7">
        <f t="shared" si="143"/>
        <v>0</v>
      </c>
      <c r="L84" s="7">
        <f t="shared" si="143"/>
        <v>0</v>
      </c>
      <c r="M84" s="7">
        <f t="shared" si="143"/>
        <v>0</v>
      </c>
      <c r="N84" s="7">
        <f t="shared" si="143"/>
        <v>0</v>
      </c>
      <c r="O84" s="7">
        <f t="shared" si="143"/>
        <v>0</v>
      </c>
      <c r="P84" s="7">
        <f t="shared" si="143"/>
        <v>0</v>
      </c>
      <c r="Q84" s="7">
        <f t="shared" si="143"/>
        <v>0</v>
      </c>
      <c r="R84" s="7">
        <f t="shared" si="143"/>
        <v>0</v>
      </c>
      <c r="S84" s="150">
        <f t="shared" si="143"/>
        <v>0</v>
      </c>
      <c r="T84" s="7">
        <f t="shared" si="143"/>
        <v>0</v>
      </c>
      <c r="U84" s="151"/>
    </row>
    <row r="85" spans="2:21" ht="15.75" hidden="1" x14ac:dyDescent="0.25">
      <c r="C85" t="str">
        <f t="shared" si="126"/>
        <v>PC Annual Direct</v>
      </c>
      <c r="D85" t="str">
        <f t="shared" si="125"/>
        <v>Boom Subscription</v>
      </c>
      <c r="E85" s="152" t="s">
        <v>0</v>
      </c>
      <c r="F85" s="216" t="e">
        <f ca="1">(F83/F84)-1</f>
        <v>#DIV/0!</v>
      </c>
      <c r="G85" s="216" t="e">
        <f t="shared" ref="G85:T85" ca="1" si="144">(G83/G84)-1</f>
        <v>#DIV/0!</v>
      </c>
      <c r="H85" s="216" t="e">
        <f t="shared" ca="1" si="144"/>
        <v>#DIV/0!</v>
      </c>
      <c r="I85" s="216" t="e">
        <f t="shared" ca="1" si="144"/>
        <v>#DIV/0!</v>
      </c>
      <c r="J85" s="216" t="e">
        <f t="shared" ca="1" si="144"/>
        <v>#DIV/0!</v>
      </c>
      <c r="K85" s="216" t="e">
        <f t="shared" ca="1" si="144"/>
        <v>#DIV/0!</v>
      </c>
      <c r="L85" s="216" t="e">
        <f t="shared" ca="1" si="144"/>
        <v>#DIV/0!</v>
      </c>
      <c r="M85" s="216" t="e">
        <f t="shared" ca="1" si="144"/>
        <v>#DIV/0!</v>
      </c>
      <c r="N85" s="216" t="e">
        <f t="shared" ca="1" si="144"/>
        <v>#DIV/0!</v>
      </c>
      <c r="O85" s="216" t="e">
        <f t="shared" ca="1" si="144"/>
        <v>#DIV/0!</v>
      </c>
      <c r="P85" s="216" t="e">
        <f t="shared" ca="1" si="144"/>
        <v>#DIV/0!</v>
      </c>
      <c r="Q85" s="216" t="e">
        <f t="shared" ca="1" si="144"/>
        <v>#DIV/0!</v>
      </c>
      <c r="R85" s="216" t="e">
        <f t="shared" ca="1" si="144"/>
        <v>#DIV/0!</v>
      </c>
      <c r="S85" s="217" t="e">
        <f t="shared" ca="1" si="144"/>
        <v>#DIV/0!</v>
      </c>
      <c r="T85" s="216" t="e">
        <f t="shared" ca="1" si="144"/>
        <v>#DIV/0!</v>
      </c>
      <c r="U85" s="156"/>
    </row>
    <row r="86" spans="2:21" x14ac:dyDescent="0.25">
      <c r="C86" t="str">
        <f t="shared" si="126"/>
        <v>PC Annual Direct</v>
      </c>
      <c r="D86" t="str">
        <f t="shared" si="125"/>
        <v>Boom Subscription</v>
      </c>
      <c r="E86" s="190" t="s">
        <v>17</v>
      </c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69"/>
      <c r="S86" s="144"/>
      <c r="T86" s="144"/>
      <c r="U86" s="180"/>
    </row>
    <row r="87" spans="2:21" ht="15.75" x14ac:dyDescent="0.25">
      <c r="B87">
        <v>4</v>
      </c>
      <c r="C87" t="str">
        <f t="shared" si="126"/>
        <v>PC Annual Direct</v>
      </c>
      <c r="D87" t="str">
        <f t="shared" si="125"/>
        <v>Boom Subscription</v>
      </c>
      <c r="E87" s="238" t="s">
        <v>7</v>
      </c>
      <c r="F87" s="239">
        <f ca="1">'Current - Sales, NWP, GWP'!E87/VLOOKUP(COUNTA(F$4:$R$4),'Dev Patterns'!$K$6:$W$57,$B87,0)</f>
        <v>0</v>
      </c>
      <c r="G87" s="240">
        <f ca="1">'Current - Sales, NWP, GWP'!F87/VLOOKUP(COUNTA(G$4:$R$4),'Dev Patterns'!$K$6:$W$57,$B87,0)</f>
        <v>0</v>
      </c>
      <c r="H87" s="240">
        <f ca="1">'Current - Sales, NWP, GWP'!G87/VLOOKUP(COUNTA(H$4:$R$4),'Dev Patterns'!$K$6:$W$57,$B87,0)</f>
        <v>0</v>
      </c>
      <c r="I87" s="240">
        <f ca="1">'Current - Sales, NWP, GWP'!H87/VLOOKUP(COUNTA(I$4:$R$4),'Dev Patterns'!$K$6:$W$57,$B87,0)</f>
        <v>0</v>
      </c>
      <c r="J87" s="240">
        <f ca="1">'Current - Sales, NWP, GWP'!I87/VLOOKUP(COUNTA(J$4:$R$4),'Dev Patterns'!$K$6:$W$57,$B87,0)</f>
        <v>0</v>
      </c>
      <c r="K87" s="240">
        <f ca="1">'Current - Sales, NWP, GWP'!J87/VLOOKUP(COUNTA(K$4:$R$4),'Dev Patterns'!$K$6:$W$57,$B87,0)</f>
        <v>0</v>
      </c>
      <c r="L87" s="240">
        <f ca="1">'Current - Sales, NWP, GWP'!K87/VLOOKUP(COUNTA(L$4:$R$4),'Dev Patterns'!$K$6:$W$57,$B87,0)</f>
        <v>0</v>
      </c>
      <c r="M87" s="240">
        <f ca="1">'Current - Sales, NWP, GWP'!L87/VLOOKUP(COUNTA(M$4:$R$4),'Dev Patterns'!$K$6:$W$57,$B87,0)</f>
        <v>0</v>
      </c>
      <c r="N87" s="240">
        <f ca="1">'Current - Sales, NWP, GWP'!M87/VLOOKUP(COUNTA(N$4:$R$4),'Dev Patterns'!$K$6:$W$57,$B87,0)</f>
        <v>0</v>
      </c>
      <c r="O87" s="240">
        <f ca="1">'Current - Sales, NWP, GWP'!N87/VLOOKUP(COUNTA(O$4:$R$4),'Dev Patterns'!$K$6:$W$57,$B87,0)</f>
        <v>0</v>
      </c>
      <c r="P87" s="240">
        <f ca="1">'Current - Sales, NWP, GWP'!O87/VLOOKUP(COUNTA(P$4:$R$4),'Dev Patterns'!$K$6:$W$57,$B87,0)</f>
        <v>0</v>
      </c>
      <c r="Q87" s="240">
        <f ca="1">'Current - Sales, NWP, GWP'!P87/VLOOKUP(COUNTA(Q$4:$R$4),'Dev Patterns'!$K$6:$W$57,$B87,0)</f>
        <v>0</v>
      </c>
      <c r="R87" s="241">
        <f ca="1">'Current - Sales, NWP, GWP'!Q87/VLOOKUP(COUNTA(R$4:$R$4),'Dev Patterns'!$K$6:$W$57,$B87,0)</f>
        <v>0</v>
      </c>
      <c r="S87" s="239">
        <f ca="1">AVERAGE(O87:R87)</f>
        <v>0</v>
      </c>
      <c r="T87" s="240">
        <f ca="1">AVERAGE(G87:R87)</f>
        <v>0</v>
      </c>
      <c r="U87" s="241"/>
    </row>
    <row r="88" spans="2:21" ht="15.75" x14ac:dyDescent="0.25">
      <c r="E88" s="174" t="s">
        <v>14</v>
      </c>
      <c r="F88" s="158" t="str">
        <f ca="1">IFERROR((F87-F80)/F87,"-")</f>
        <v>-</v>
      </c>
      <c r="G88" s="158" t="str">
        <f t="shared" ref="G88" ca="1" si="145">IFERROR((G87-G80)/G87,"-")</f>
        <v>-</v>
      </c>
      <c r="H88" s="158" t="str">
        <f t="shared" ref="H88" ca="1" si="146">IFERROR((H87-H80)/H87,"-")</f>
        <v>-</v>
      </c>
      <c r="I88" s="158" t="str">
        <f t="shared" ref="I88" ca="1" si="147">IFERROR((I87-I80)/I87,"-")</f>
        <v>-</v>
      </c>
      <c r="J88" s="158" t="str">
        <f t="shared" ref="J88" ca="1" si="148">IFERROR((J87-J80)/J87,"-")</f>
        <v>-</v>
      </c>
      <c r="K88" s="158" t="str">
        <f t="shared" ref="K88" ca="1" si="149">IFERROR((K87-K80)/K87,"-")</f>
        <v>-</v>
      </c>
      <c r="L88" s="158" t="str">
        <f t="shared" ref="L88" ca="1" si="150">IFERROR((L87-L80)/L87,"-")</f>
        <v>-</v>
      </c>
      <c r="M88" s="158" t="str">
        <f t="shared" ref="M88" ca="1" si="151">IFERROR((M87-M80)/M87,"-")</f>
        <v>-</v>
      </c>
      <c r="N88" s="158" t="str">
        <f t="shared" ref="N88" ca="1" si="152">IFERROR((N87-N80)/N87,"-")</f>
        <v>-</v>
      </c>
      <c r="O88" s="158" t="str">
        <f t="shared" ref="O88" ca="1" si="153">IFERROR((O87-O80)/O87,"-")</f>
        <v>-</v>
      </c>
      <c r="P88" s="158" t="str">
        <f t="shared" ref="P88" ca="1" si="154">IFERROR((P87-P80)/P87,"-")</f>
        <v>-</v>
      </c>
      <c r="Q88" s="158" t="str">
        <f t="shared" ref="Q88" ca="1" si="155">IFERROR((Q87-Q80)/Q87,"-")</f>
        <v>-</v>
      </c>
      <c r="R88" s="158" t="str">
        <f t="shared" ref="R88" ca="1" si="156">IFERROR((R87-R80)/R87,"-")</f>
        <v>-</v>
      </c>
      <c r="S88" s="248" t="str">
        <f t="shared" ref="S88" ca="1" si="157">IFERROR((S87-S80)/S87,"-")</f>
        <v>-</v>
      </c>
      <c r="T88" s="158" t="str">
        <f t="shared" ref="T88" ca="1" si="158">IFERROR((T87-T80)/T87,"-")</f>
        <v>-</v>
      </c>
      <c r="U88" s="215"/>
    </row>
    <row r="89" spans="2:21" ht="16.5" thickBot="1" x14ac:dyDescent="0.3">
      <c r="C89" t="str">
        <f t="shared" si="126"/>
        <v>PC Annual Direct</v>
      </c>
      <c r="D89" t="str">
        <f>$D87</f>
        <v>Boom Subscription</v>
      </c>
      <c r="E89" s="175" t="s">
        <v>21</v>
      </c>
      <c r="F89" s="197">
        <f t="shared" ref="F89:T89" ca="1" si="159">F80/F$8</f>
        <v>0</v>
      </c>
      <c r="G89" s="197">
        <f t="shared" ca="1" si="159"/>
        <v>0</v>
      </c>
      <c r="H89" s="197">
        <f t="shared" ca="1" si="159"/>
        <v>0</v>
      </c>
      <c r="I89" s="197">
        <f t="shared" ca="1" si="159"/>
        <v>0</v>
      </c>
      <c r="J89" s="197">
        <f t="shared" ca="1" si="159"/>
        <v>0</v>
      </c>
      <c r="K89" s="197">
        <f t="shared" ca="1" si="159"/>
        <v>0</v>
      </c>
      <c r="L89" s="197">
        <f t="shared" ca="1" si="159"/>
        <v>0</v>
      </c>
      <c r="M89" s="197">
        <f t="shared" ca="1" si="159"/>
        <v>0</v>
      </c>
      <c r="N89" s="197">
        <f t="shared" ca="1" si="159"/>
        <v>0</v>
      </c>
      <c r="O89" s="197">
        <f t="shared" ca="1" si="159"/>
        <v>0</v>
      </c>
      <c r="P89" s="197">
        <f t="shared" ca="1" si="159"/>
        <v>0</v>
      </c>
      <c r="Q89" s="197">
        <f t="shared" ca="1" si="159"/>
        <v>0</v>
      </c>
      <c r="R89" s="197">
        <f t="shared" ca="1" si="159"/>
        <v>0</v>
      </c>
      <c r="S89" s="198">
        <f t="shared" ca="1" si="159"/>
        <v>0</v>
      </c>
      <c r="T89" s="197">
        <f t="shared" ca="1" si="159"/>
        <v>0</v>
      </c>
      <c r="U89" s="199"/>
    </row>
    <row r="91" spans="2:21" x14ac:dyDescent="0.25"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</row>
  </sheetData>
  <mergeCells count="10">
    <mergeCell ref="F57:R57"/>
    <mergeCell ref="F3:R3"/>
    <mergeCell ref="F75:R75"/>
    <mergeCell ref="S3:U3"/>
    <mergeCell ref="F40:R40"/>
    <mergeCell ref="S40:U40"/>
    <mergeCell ref="S75:U75"/>
    <mergeCell ref="S57:U57"/>
    <mergeCell ref="F23:R23"/>
    <mergeCell ref="S23:U23"/>
  </mergeCells>
  <conditionalFormatting sqref="F19:R19">
    <cfRule type="cellIs" dxfId="178" priority="51" operator="lessThan">
      <formula>0</formula>
    </cfRule>
  </conditionalFormatting>
  <conditionalFormatting sqref="F85:T85">
    <cfRule type="cellIs" dxfId="177" priority="23" operator="lessThan">
      <formula>0</formula>
    </cfRule>
  </conditionalFormatting>
  <conditionalFormatting sqref="F7:U7">
    <cfRule type="cellIs" dxfId="176" priority="32" operator="lessThan">
      <formula>0</formula>
    </cfRule>
  </conditionalFormatting>
  <conditionalFormatting sqref="F10:U10">
    <cfRule type="cellIs" dxfId="175" priority="7" operator="greaterThan">
      <formula>0</formula>
    </cfRule>
    <cfRule type="cellIs" dxfId="174" priority="8" operator="lessThan">
      <formula>0</formula>
    </cfRule>
  </conditionalFormatting>
  <conditionalFormatting sqref="F13:U13">
    <cfRule type="cellIs" dxfId="173" priority="30" operator="lessThan">
      <formula>0</formula>
    </cfRule>
  </conditionalFormatting>
  <conditionalFormatting sqref="F16:U16">
    <cfRule type="cellIs" dxfId="172" priority="29" operator="lessThan">
      <formula>0</formula>
    </cfRule>
  </conditionalFormatting>
  <conditionalFormatting sqref="F18:U18">
    <cfRule type="cellIs" dxfId="171" priority="13" operator="lessThan">
      <formula>0</formula>
    </cfRule>
  </conditionalFormatting>
  <conditionalFormatting sqref="F27:U27">
    <cfRule type="cellIs" dxfId="170" priority="11" operator="lessThan">
      <formula>0</formula>
    </cfRule>
  </conditionalFormatting>
  <conditionalFormatting sqref="F30:U30">
    <cfRule type="cellIs" dxfId="169" priority="5" operator="greaterThan">
      <formula>0</formula>
    </cfRule>
    <cfRule type="cellIs" dxfId="168" priority="6" operator="lessThan">
      <formula>0</formula>
    </cfRule>
  </conditionalFormatting>
  <conditionalFormatting sqref="F33:U33">
    <cfRule type="cellIs" dxfId="167" priority="10" operator="lessThan">
      <formula>0</formula>
    </cfRule>
  </conditionalFormatting>
  <conditionalFormatting sqref="F44:U44">
    <cfRule type="cellIs" dxfId="166" priority="28" operator="lessThan">
      <formula>0</formula>
    </cfRule>
  </conditionalFormatting>
  <conditionalFormatting sqref="F47:U47">
    <cfRule type="cellIs" dxfId="165" priority="3" operator="greaterThan">
      <formula>0</formula>
    </cfRule>
    <cfRule type="cellIs" dxfId="164" priority="4" operator="lessThan">
      <formula>0</formula>
    </cfRule>
  </conditionalFormatting>
  <conditionalFormatting sqref="F50:U50">
    <cfRule type="cellIs" dxfId="163" priority="26" operator="lessThan">
      <formula>0</formula>
    </cfRule>
  </conditionalFormatting>
  <conditionalFormatting sqref="F61:U61">
    <cfRule type="cellIs" dxfId="162" priority="16" operator="lessThan">
      <formula>0</formula>
    </cfRule>
  </conditionalFormatting>
  <conditionalFormatting sqref="F64:U64">
    <cfRule type="cellIs" dxfId="161" priority="1" operator="greaterThan">
      <formula>0</formula>
    </cfRule>
    <cfRule type="cellIs" dxfId="160" priority="2" operator="lessThan">
      <formula>0</formula>
    </cfRule>
  </conditionalFormatting>
  <conditionalFormatting sqref="F67:U67">
    <cfRule type="cellIs" dxfId="159" priority="14" operator="lessThan">
      <formula>0</formula>
    </cfRule>
  </conditionalFormatting>
  <conditionalFormatting sqref="F79:U79">
    <cfRule type="cellIs" dxfId="158" priority="25" operator="lessThan">
      <formula>0</formula>
    </cfRule>
  </conditionalFormatting>
  <conditionalFormatting sqref="F82:U82">
    <cfRule type="cellIs" dxfId="157" priority="17" operator="lessThan">
      <formula>0</formula>
    </cfRule>
  </conditionalFormatting>
  <conditionalFormatting sqref="S55:T63 S65:T73">
    <cfRule type="cellIs" dxfId="156" priority="58" operator="lessThan">
      <formula>0</formula>
    </cfRule>
  </conditionalFormatting>
  <conditionalFormatting sqref="S86:T86">
    <cfRule type="cellIs" dxfId="155" priority="36" operator="lessThan">
      <formula>0</formula>
    </cfRule>
  </conditionalFormatting>
  <conditionalFormatting sqref="S17:U18">
    <cfRule type="cellIs" dxfId="154" priority="66" operator="lessThan">
      <formula>0</formula>
    </cfRule>
  </conditionalFormatting>
  <conditionalFormatting sqref="S34:U34">
    <cfRule type="cellIs" dxfId="153" priority="12" operator="lessThan">
      <formula>0</formula>
    </cfRule>
  </conditionalFormatting>
  <conditionalFormatting sqref="S51:U51">
    <cfRule type="cellIs" dxfId="152" priority="39" operator="lessThan">
      <formula>0</formula>
    </cfRule>
  </conditionalFormatting>
  <conditionalFormatting sqref="S68:U68">
    <cfRule type="cellIs" dxfId="151" priority="22" operator="lessThan">
      <formula>0</formula>
    </cfRule>
  </conditionalFormatting>
  <conditionalFormatting sqref="U85:U86">
    <cfRule type="cellIs" dxfId="150" priority="33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632ED-C1E3-4556-9988-F5234B177F0C}">
  <dimension ref="B1:W70"/>
  <sheetViews>
    <sheetView showGridLines="0" zoomScale="70" zoomScaleNormal="70" workbookViewId="0">
      <selection activeCell="X23" sqref="X23"/>
    </sheetView>
  </sheetViews>
  <sheetFormatPr defaultRowHeight="15" outlineLevelRow="1" x14ac:dyDescent="0.25"/>
  <cols>
    <col min="2" max="2" width="9.140625" hidden="1" customWidth="1"/>
    <col min="3" max="3" width="36.5703125" hidden="1" customWidth="1"/>
    <col min="4" max="4" width="24.28515625" hidden="1" customWidth="1"/>
    <col min="5" max="5" width="55.28515625" customWidth="1"/>
    <col min="6" max="6" width="16.7109375" customWidth="1"/>
    <col min="7" max="15" width="13.140625" bestFit="1" customWidth="1"/>
    <col min="16" max="16" width="13.28515625" bestFit="1" customWidth="1"/>
    <col min="17" max="17" width="13.140625" bestFit="1" customWidth="1"/>
    <col min="18" max="18" width="13.42578125" bestFit="1" customWidth="1"/>
    <col min="19" max="20" width="16" customWidth="1"/>
    <col min="21" max="21" width="16.7109375" customWidth="1"/>
    <col min="23" max="23" width="17.140625" bestFit="1" customWidth="1"/>
  </cols>
  <sheetData>
    <row r="1" spans="3:21" ht="15.75" thickBot="1" x14ac:dyDescent="0.3">
      <c r="E1" s="12" t="s">
        <v>432</v>
      </c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</row>
    <row r="2" spans="3:21" ht="18.75" x14ac:dyDescent="0.25">
      <c r="E2" s="185" t="s">
        <v>1</v>
      </c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7"/>
      <c r="S2" s="186"/>
      <c r="T2" s="186"/>
      <c r="U2" s="187"/>
    </row>
    <row r="3" spans="3:21" x14ac:dyDescent="0.25">
      <c r="E3" s="188" t="s">
        <v>304</v>
      </c>
      <c r="F3" s="266" t="s">
        <v>337</v>
      </c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7"/>
      <c r="S3" s="271" t="s">
        <v>8</v>
      </c>
      <c r="T3" s="272"/>
      <c r="U3" s="273"/>
    </row>
    <row r="4" spans="3:21" x14ac:dyDescent="0.25">
      <c r="E4" s="193" t="s">
        <v>16</v>
      </c>
      <c r="F4" s="139">
        <f t="shared" ref="F4:Q4" si="0">G4-7</f>
        <v>45800</v>
      </c>
      <c r="G4" s="139">
        <f t="shared" si="0"/>
        <v>45807</v>
      </c>
      <c r="H4" s="139">
        <f t="shared" si="0"/>
        <v>45814</v>
      </c>
      <c r="I4" s="139">
        <f t="shared" si="0"/>
        <v>45821</v>
      </c>
      <c r="J4" s="139">
        <f t="shared" si="0"/>
        <v>45828</v>
      </c>
      <c r="K4" s="139">
        <f t="shared" si="0"/>
        <v>45835</v>
      </c>
      <c r="L4" s="139">
        <f t="shared" si="0"/>
        <v>45842</v>
      </c>
      <c r="M4" s="139">
        <f t="shared" si="0"/>
        <v>45849</v>
      </c>
      <c r="N4" s="139">
        <f t="shared" si="0"/>
        <v>45856</v>
      </c>
      <c r="O4" s="139">
        <f t="shared" si="0"/>
        <v>45863</v>
      </c>
      <c r="P4" s="139">
        <f t="shared" si="0"/>
        <v>45870</v>
      </c>
      <c r="Q4" s="139">
        <f t="shared" si="0"/>
        <v>45877</v>
      </c>
      <c r="R4" s="140">
        <v>45884</v>
      </c>
      <c r="S4" s="141" t="s">
        <v>427</v>
      </c>
      <c r="T4" s="142" t="s">
        <v>428</v>
      </c>
      <c r="U4" s="177" t="s">
        <v>442</v>
      </c>
    </row>
    <row r="5" spans="3:21" ht="15.75" x14ac:dyDescent="0.25">
      <c r="C5" t="str">
        <f>$E$2</f>
        <v>PC Annual Direct</v>
      </c>
      <c r="E5" s="145" t="s">
        <v>430</v>
      </c>
      <c r="F5" s="146">
        <f ca="1">SUM(F24,F41,F58)</f>
        <v>740.88583874344715</v>
      </c>
      <c r="G5" s="146">
        <f t="shared" ref="G5:R5" ca="1" si="1">SUM(G24,G41,G58)</f>
        <v>809.169292099936</v>
      </c>
      <c r="H5" s="146">
        <f t="shared" ca="1" si="1"/>
        <v>831.22902430579552</v>
      </c>
      <c r="I5" s="146">
        <f t="shared" ca="1" si="1"/>
        <v>729.71801394605927</v>
      </c>
      <c r="J5" s="146">
        <f t="shared" ca="1" si="1"/>
        <v>692.39766696304355</v>
      </c>
      <c r="K5" s="146">
        <f t="shared" ca="1" si="1"/>
        <v>738.41485848663149</v>
      </c>
      <c r="L5" s="146">
        <f t="shared" ca="1" si="1"/>
        <v>855.74546800602127</v>
      </c>
      <c r="M5" s="146">
        <f t="shared" ca="1" si="1"/>
        <v>743.04060139557919</v>
      </c>
      <c r="N5" s="146">
        <f t="shared" ca="1" si="1"/>
        <v>633.98705258542225</v>
      </c>
      <c r="O5" s="146">
        <f t="shared" ca="1" si="1"/>
        <v>633.2799311805926</v>
      </c>
      <c r="P5" s="146">
        <f t="shared" ca="1" si="1"/>
        <v>749.37126647828154</v>
      </c>
      <c r="Q5" s="146">
        <f t="shared" ca="1" si="1"/>
        <v>556.19341259007899</v>
      </c>
      <c r="R5" s="146">
        <f t="shared" ca="1" si="1"/>
        <v>673.05101036438305</v>
      </c>
      <c r="S5" s="147">
        <f t="shared" ref="S5:S9" ca="1" si="2">AVERAGE(O5:R5)</f>
        <v>652.97390515333404</v>
      </c>
      <c r="T5" s="146">
        <f ca="1">AVERAGE(G5:R5)</f>
        <v>720.46646653348535</v>
      </c>
      <c r="U5" s="148">
        <v>998.68031397535253</v>
      </c>
    </row>
    <row r="6" spans="3:21" ht="15.75" hidden="1" x14ac:dyDescent="0.25">
      <c r="C6" t="str">
        <f>$E$2&amp;"_W VYRs"</f>
        <v>PC Annual Direct_W VYRs</v>
      </c>
      <c r="E6" s="149" t="s">
        <v>431</v>
      </c>
      <c r="F6" s="7">
        <f>INDEX('Plan Figures'!$B$5:$AP$18,MATCH('Headline to Ultimate % Change'!F$4,'Plan Figures'!$B$5:$B$18,0),MATCH('Headline to Ultimate % Change'!$C6,'Plan Figures'!$B$1:$AP$1,0))</f>
        <v>1341.0726954268441</v>
      </c>
      <c r="G6" s="7">
        <f>INDEX('Plan Figures'!$B$5:$AP$18,MATCH('Headline to Ultimate % Change'!G$4,'Plan Figures'!$B$5:$B$18,0),MATCH('Headline to Ultimate % Change'!$C6,'Plan Figures'!$B$1:$AP$1,0))</f>
        <v>1341.0726954268441</v>
      </c>
      <c r="H6" s="7">
        <f>INDEX('Plan Figures'!$B$5:$AP$18,MATCH('Headline to Ultimate % Change'!H$4,'Plan Figures'!$B$5:$B$18,0),MATCH('Headline to Ultimate % Change'!$C6,'Plan Figures'!$B$1:$AP$1,0))</f>
        <v>1373.9368018261741</v>
      </c>
      <c r="I6" s="7">
        <f>INDEX('Plan Figures'!$B$5:$AP$18,MATCH('Headline to Ultimate % Change'!I$4,'Plan Figures'!$B$5:$B$18,0),MATCH('Headline to Ultimate % Change'!$C6,'Plan Figures'!$B$1:$AP$1,0))</f>
        <v>1379.4141528927291</v>
      </c>
      <c r="J6" s="7">
        <f>INDEX('Plan Figures'!$B$5:$AP$18,MATCH('Headline to Ultimate % Change'!J$4,'Plan Figures'!$B$5:$B$18,0),MATCH('Headline to Ultimate % Change'!$C6,'Plan Figures'!$B$1:$AP$1,0))</f>
        <v>1379.4141528927291</v>
      </c>
      <c r="K6" s="7">
        <f>INDEX('Plan Figures'!$B$5:$AP$18,MATCH('Headline to Ultimate % Change'!K$4,'Plan Figures'!$B$5:$B$18,0),MATCH('Headline to Ultimate % Change'!$C6,'Plan Figures'!$B$1:$AP$1,0))</f>
        <v>1379.4141528927291</v>
      </c>
      <c r="L6" s="7">
        <f>INDEX('Plan Figures'!$B$5:$AP$18,MATCH('Headline to Ultimate % Change'!L$4,'Plan Figures'!$B$5:$B$18,0),MATCH('Headline to Ultimate % Change'!$C6,'Plan Figures'!$B$1:$AP$1,0))</f>
        <v>1355.6507971988526</v>
      </c>
      <c r="M6" s="7">
        <f>INDEX('Plan Figures'!$B$5:$AP$18,MATCH('Headline to Ultimate % Change'!M$4,'Plan Figures'!$B$5:$B$18,0),MATCH('Headline to Ultimate % Change'!$C6,'Plan Figures'!$B$1:$AP$1,0))</f>
        <v>1337.8282804284454</v>
      </c>
      <c r="N6" s="7">
        <f>INDEX('Plan Figures'!$B$5:$AP$18,MATCH('Headline to Ultimate % Change'!N$4,'Plan Figures'!$B$5:$B$18,0),MATCH('Headline to Ultimate % Change'!$C6,'Plan Figures'!$B$1:$AP$1,0))</f>
        <v>1337.8282804284454</v>
      </c>
      <c r="O6" s="7">
        <f>INDEX('Plan Figures'!$B$5:$AP$18,MATCH('Headline to Ultimate % Change'!O$4,'Plan Figures'!$B$5:$B$18,0),MATCH('Headline to Ultimate % Change'!$C6,'Plan Figures'!$B$1:$AP$1,0))</f>
        <v>1337.8282804284454</v>
      </c>
      <c r="P6" s="7">
        <f>INDEX('Plan Figures'!$B$5:$AP$18,MATCH('Headline to Ultimate % Change'!P$4,'Plan Figures'!$B$5:$B$18,0),MATCH('Headline to Ultimate % Change'!$C6,'Plan Figures'!$B$1:$AP$1,0))</f>
        <v>1337.9237249233713</v>
      </c>
      <c r="Q6" s="7">
        <f>INDEX('Plan Figures'!$B$5:$AP$18,MATCH('Headline to Ultimate % Change'!Q$4,'Plan Figures'!$B$5:$B$18,0),MATCH('Headline to Ultimate % Change'!$C6,'Plan Figures'!$B$1:$AP$1,0))</f>
        <v>1338.4963918929263</v>
      </c>
      <c r="R6" s="7">
        <f>INDEX('Plan Figures'!$B$5:$AP$18,MATCH('Headline to Ultimate % Change'!R$4,'Plan Figures'!$B$5:$B$18,0),MATCH('Headline to Ultimate % Change'!$C6,'Plan Figures'!$B$1:$AP$1,0))</f>
        <v>1338.4963918929263</v>
      </c>
      <c r="S6" s="150">
        <f t="shared" si="2"/>
        <v>1338.1861972844172</v>
      </c>
      <c r="T6" s="7">
        <f t="shared" ref="T6:T9" si="3">AVERAGE(G6:R6)</f>
        <v>1353.1086752603849</v>
      </c>
      <c r="U6" s="151"/>
    </row>
    <row r="7" spans="3:21" ht="15.75" hidden="1" x14ac:dyDescent="0.25">
      <c r="C7" t="str">
        <f t="shared" ref="C7:C17" si="4">$E$2</f>
        <v>PC Annual Direct</v>
      </c>
      <c r="E7" s="152" t="s">
        <v>0</v>
      </c>
      <c r="F7" s="216">
        <f ca="1">(F5/F6)-1</f>
        <v>-0.44754237315402667</v>
      </c>
      <c r="G7" s="216">
        <f t="shared" ref="G7:T7" ca="1" si="5">(G5/G6)-1</f>
        <v>-0.39662533219916984</v>
      </c>
      <c r="H7" s="216">
        <f t="shared" ca="1" si="5"/>
        <v>-0.39500199485088117</v>
      </c>
      <c r="I7" s="216">
        <f t="shared" ca="1" si="5"/>
        <v>-0.47099425330979172</v>
      </c>
      <c r="J7" s="216">
        <f t="shared" ca="1" si="5"/>
        <v>-0.49804946867404787</v>
      </c>
      <c r="K7" s="216">
        <f t="shared" ca="1" si="5"/>
        <v>-0.4646895155177847</v>
      </c>
      <c r="L7" s="216">
        <f t="shared" ca="1" si="5"/>
        <v>-0.36875671096551799</v>
      </c>
      <c r="M7" s="216">
        <f t="shared" ca="1" si="5"/>
        <v>-0.44459194631644561</v>
      </c>
      <c r="N7" s="216">
        <f t="shared" ca="1" si="5"/>
        <v>-0.52610730251390325</v>
      </c>
      <c r="O7" s="216">
        <f t="shared" ca="1" si="5"/>
        <v>-0.52663586168339793</v>
      </c>
      <c r="P7" s="216">
        <f t="shared" ca="1" si="5"/>
        <v>-0.4398998593726251</v>
      </c>
      <c r="Q7" s="216">
        <f t="shared" ca="1" si="5"/>
        <v>-0.58446401801389991</v>
      </c>
      <c r="R7" s="216">
        <f t="shared" ca="1" si="5"/>
        <v>-0.49715889079645414</v>
      </c>
      <c r="S7" s="217">
        <f t="shared" ca="1" si="5"/>
        <v>-0.51204555354223891</v>
      </c>
      <c r="T7" s="216">
        <f t="shared" ca="1" si="5"/>
        <v>-0.46754722683686678</v>
      </c>
      <c r="U7" s="156"/>
    </row>
    <row r="8" spans="3:21" ht="15.75" x14ac:dyDescent="0.25">
      <c r="C8" t="str">
        <f t="shared" si="4"/>
        <v>PC Annual Direct</v>
      </c>
      <c r="E8" s="145" t="s">
        <v>5</v>
      </c>
      <c r="F8" s="157">
        <f ca="1">IFERROR(('Ultimate - Sales, NWP, GWP'!F8/'Headline - Sales, NWP, GWP'!E8)-1,0)</f>
        <v>-0.27087656891012579</v>
      </c>
      <c r="G8" s="157">
        <f ca="1">IFERROR(('Ultimate - Sales, NWP, GWP'!G8/'Headline - Sales, NWP, GWP'!F8)-1,0)</f>
        <v>-0.29035192518300945</v>
      </c>
      <c r="H8" s="157">
        <f ca="1">IFERROR(('Ultimate - Sales, NWP, GWP'!H8/'Headline - Sales, NWP, GWP'!G8)-1,0)</f>
        <v>-0.27447064765377249</v>
      </c>
      <c r="I8" s="157">
        <f ca="1">IFERROR(('Ultimate - Sales, NWP, GWP'!I8/'Headline - Sales, NWP, GWP'!H8)-1,0)</f>
        <v>-0.28215685473083651</v>
      </c>
      <c r="J8" s="157">
        <f ca="1">IFERROR(('Ultimate - Sales, NWP, GWP'!J8/'Headline - Sales, NWP, GWP'!I8)-1,0)</f>
        <v>-0.27153606083298654</v>
      </c>
      <c r="K8" s="157">
        <f ca="1">IFERROR(('Ultimate - Sales, NWP, GWP'!K8/'Headline - Sales, NWP, GWP'!J8)-1,0)</f>
        <v>-0.24997977037847685</v>
      </c>
      <c r="L8" s="157">
        <f ca="1">IFERROR(('Ultimate - Sales, NWP, GWP'!L8/'Headline - Sales, NWP, GWP'!K8)-1,0)</f>
        <v>-0.25118777409820159</v>
      </c>
      <c r="M8" s="157">
        <f ca="1">IFERROR(('Ultimate - Sales, NWP, GWP'!M8/'Headline - Sales, NWP, GWP'!L8)-1,0)</f>
        <v>-0.25651295795274642</v>
      </c>
      <c r="N8" s="157">
        <f ca="1">IFERROR(('Ultimate - Sales, NWP, GWP'!N8/'Headline - Sales, NWP, GWP'!M8)-1,0)</f>
        <v>-0.26148480996456136</v>
      </c>
      <c r="O8" s="157">
        <f ca="1">IFERROR(('Ultimate - Sales, NWP, GWP'!O8/'Headline - Sales, NWP, GWP'!N8)-1,0)</f>
        <v>-0.26364767365404362</v>
      </c>
      <c r="P8" s="157">
        <f ca="1">IFERROR(('Ultimate - Sales, NWP, GWP'!P8/'Headline - Sales, NWP, GWP'!O8)-1,0)</f>
        <v>-0.24393681464468986</v>
      </c>
      <c r="Q8" s="157">
        <f ca="1">IFERROR(('Ultimate - Sales, NWP, GWP'!Q8/'Headline - Sales, NWP, GWP'!P8)-1,0)</f>
        <v>-0.2580139014326267</v>
      </c>
      <c r="R8" s="157">
        <f ca="1">IFERROR(('Ultimate - Sales, NWP, GWP'!R8/'Headline - Sales, NWP, GWP'!Q8)-1,0)</f>
        <v>-0.25192371446320483</v>
      </c>
      <c r="S8" s="147">
        <f t="shared" ca="1" si="2"/>
        <v>-0.25438052604864125</v>
      </c>
      <c r="T8" s="146">
        <f t="shared" ca="1" si="3"/>
        <v>-0.26293357541576307</v>
      </c>
      <c r="U8" s="148">
        <v>1121158.4912595658</v>
      </c>
    </row>
    <row r="9" spans="3:21" ht="15.75" x14ac:dyDescent="0.25">
      <c r="C9" t="str">
        <f>$E$2&amp;"_NWP"</f>
        <v>PC Annual Direct_NWP</v>
      </c>
      <c r="E9" s="149" t="s">
        <v>6</v>
      </c>
      <c r="F9" s="221">
        <f ca="1">IFERROR(('Ultimate - Sales, NWP, GWP'!F9/'Headline - Sales, NWP, GWP'!E9)-1,0)</f>
        <v>-0.22250957764361001</v>
      </c>
      <c r="G9" s="221">
        <f ca="1">IFERROR(('Ultimate - Sales, NWP, GWP'!G9/'Headline - Sales, NWP, GWP'!F9)-1,0)</f>
        <v>-0.22250957764361001</v>
      </c>
      <c r="H9" s="221">
        <f ca="1">IFERROR(('Ultimate - Sales, NWP, GWP'!H9/'Headline - Sales, NWP, GWP'!G9)-1,0)</f>
        <v>-0.22250957764361001</v>
      </c>
      <c r="I9" s="221">
        <f ca="1">IFERROR(('Ultimate - Sales, NWP, GWP'!I9/'Headline - Sales, NWP, GWP'!H9)-1,0)</f>
        <v>-0.22250957764361001</v>
      </c>
      <c r="J9" s="221">
        <f ca="1">IFERROR(('Ultimate - Sales, NWP, GWP'!J9/'Headline - Sales, NWP, GWP'!I9)-1,0)</f>
        <v>-0.22250957764361001</v>
      </c>
      <c r="K9" s="221">
        <f ca="1">IFERROR(('Ultimate - Sales, NWP, GWP'!K9/'Headline - Sales, NWP, GWP'!J9)-1,0)</f>
        <v>-0.22250957764361001</v>
      </c>
      <c r="L9" s="221">
        <f ca="1">IFERROR(('Ultimate - Sales, NWP, GWP'!L9/'Headline - Sales, NWP, GWP'!K9)-1,0)</f>
        <v>-0.22250957764361001</v>
      </c>
      <c r="M9" s="221">
        <f ca="1">IFERROR(('Ultimate - Sales, NWP, GWP'!M9/'Headline - Sales, NWP, GWP'!L9)-1,0)</f>
        <v>-0.2225095776436099</v>
      </c>
      <c r="N9" s="221">
        <f ca="1">IFERROR(('Ultimate - Sales, NWP, GWP'!N9/'Headline - Sales, NWP, GWP'!M9)-1,0)</f>
        <v>-0.2225095776436099</v>
      </c>
      <c r="O9" s="221">
        <f ca="1">IFERROR(('Ultimate - Sales, NWP, GWP'!O9/'Headline - Sales, NWP, GWP'!N9)-1,0)</f>
        <v>-0.2225095776436099</v>
      </c>
      <c r="P9" s="221">
        <f ca="1">IFERROR(('Ultimate - Sales, NWP, GWP'!P9/'Headline - Sales, NWP, GWP'!O9)-1,0)</f>
        <v>-0.22250957764360979</v>
      </c>
      <c r="Q9" s="221">
        <f ca="1">IFERROR(('Ultimate - Sales, NWP, GWP'!Q9/'Headline - Sales, NWP, GWP'!P9)-1,0)</f>
        <v>-0.22250957764360979</v>
      </c>
      <c r="R9" s="221">
        <f ca="1">IFERROR(('Ultimate - Sales, NWP, GWP'!R9/'Headline - Sales, NWP, GWP'!Q9)-1,0)</f>
        <v>-0.22250957764360979</v>
      </c>
      <c r="S9" s="150">
        <f t="shared" ca="1" si="2"/>
        <v>-0.22250957764360982</v>
      </c>
      <c r="T9" s="7">
        <f t="shared" ca="1" si="3"/>
        <v>-0.22250957764360993</v>
      </c>
      <c r="U9" s="151"/>
    </row>
    <row r="10" spans="3:21" ht="15.75" x14ac:dyDescent="0.25">
      <c r="C10" t="str">
        <f t="shared" si="4"/>
        <v>PC Annual Direct</v>
      </c>
      <c r="E10" s="152" t="s">
        <v>0</v>
      </c>
      <c r="F10" s="222">
        <f ca="1">F8-F9</f>
        <v>-4.836699126651578E-2</v>
      </c>
      <c r="G10" s="222">
        <f t="shared" ref="G10" ca="1" si="6">G8-G9</f>
        <v>-6.7842347539399439E-2</v>
      </c>
      <c r="H10" s="222">
        <f t="shared" ref="H10" ca="1" si="7">H8-H9</f>
        <v>-5.196107001016248E-2</v>
      </c>
      <c r="I10" s="222">
        <f t="shared" ref="I10" ca="1" si="8">I8-I9</f>
        <v>-5.9647277087226502E-2</v>
      </c>
      <c r="J10" s="222">
        <f t="shared" ref="J10" ca="1" si="9">J8-J9</f>
        <v>-4.9026483189376524E-2</v>
      </c>
      <c r="K10" s="222">
        <f t="shared" ref="K10" ca="1" si="10">K8-K9</f>
        <v>-2.7470192734866838E-2</v>
      </c>
      <c r="L10" s="222">
        <f t="shared" ref="L10" ca="1" si="11">L8-L9</f>
        <v>-2.8678196454591576E-2</v>
      </c>
      <c r="M10" s="222">
        <f t="shared" ref="M10" ca="1" si="12">M8-M9</f>
        <v>-3.4003380309136522E-2</v>
      </c>
      <c r="N10" s="222">
        <f t="shared" ref="N10" ca="1" si="13">N8-N9</f>
        <v>-3.8975232320951458E-2</v>
      </c>
      <c r="O10" s="222">
        <f t="shared" ref="O10" ca="1" si="14">O8-O9</f>
        <v>-4.1138096010433722E-2</v>
      </c>
      <c r="P10" s="222">
        <f t="shared" ref="P10" ca="1" si="15">P8-P9</f>
        <v>-2.1427237001080068E-2</v>
      </c>
      <c r="Q10" s="222">
        <f t="shared" ref="Q10" ca="1" si="16">Q8-Q9</f>
        <v>-3.5504323789016912E-2</v>
      </c>
      <c r="R10" s="222">
        <f t="shared" ref="R10" ca="1" si="17">R8-R9</f>
        <v>-2.9414136819595038E-2</v>
      </c>
      <c r="S10" s="217">
        <f t="shared" ref="S10:T10" ca="1" si="18">IFERROR((S8/S9)-1,0)</f>
        <v>0.14323405195653494</v>
      </c>
      <c r="T10" s="216">
        <f t="shared" ca="1" si="18"/>
        <v>0.18167306863931776</v>
      </c>
      <c r="U10" s="156"/>
    </row>
    <row r="11" spans="3:21" ht="15.75" x14ac:dyDescent="0.25">
      <c r="C11" t="str">
        <f t="shared" si="4"/>
        <v>PC Annual Direct</v>
      </c>
      <c r="E11" s="145" t="s">
        <v>12</v>
      </c>
      <c r="F11" s="146">
        <f ca="1">IFERROR(F8/F5,0)</f>
        <v>-3.6561175115661039E-4</v>
      </c>
      <c r="G11" s="146">
        <f t="shared" ref="G11:U12" ca="1" si="19">IFERROR(G8/G5,0)</f>
        <v>-3.5882716758750863E-4</v>
      </c>
      <c r="H11" s="146">
        <f t="shared" ca="1" si="19"/>
        <v>-3.3019858502053367E-4</v>
      </c>
      <c r="I11" s="146">
        <f t="shared" ca="1" si="19"/>
        <v>-3.8666560142188507E-4</v>
      </c>
      <c r="J11" s="146">
        <f t="shared" ca="1" si="19"/>
        <v>-3.9216778708106142E-4</v>
      </c>
      <c r="K11" s="146">
        <f t="shared" ca="1" si="19"/>
        <v>-3.3853567206218747E-4</v>
      </c>
      <c r="L11" s="146">
        <f t="shared" ca="1" si="19"/>
        <v>-2.9353094289064253E-4</v>
      </c>
      <c r="M11" s="146">
        <f t="shared" ca="1" si="19"/>
        <v>-3.4522064806548076E-4</v>
      </c>
      <c r="N11" s="146">
        <f t="shared" ca="1" si="19"/>
        <v>-4.124450316425498E-4</v>
      </c>
      <c r="O11" s="146">
        <f t="shared" ca="1" si="19"/>
        <v>-4.1632090434721064E-4</v>
      </c>
      <c r="P11" s="146">
        <f t="shared" ca="1" si="19"/>
        <v>-3.2552197496320696E-4</v>
      </c>
      <c r="Q11" s="146">
        <f t="shared" ca="1" si="19"/>
        <v>-4.6389240791455747E-4</v>
      </c>
      <c r="R11" s="146">
        <f t="shared" ca="1" si="19"/>
        <v>-3.7430107166292771E-4</v>
      </c>
      <c r="S11" s="147">
        <f t="shared" ca="1" si="19"/>
        <v>-3.8957226933732759E-4</v>
      </c>
      <c r="T11" s="146">
        <f t="shared" ca="1" si="19"/>
        <v>-3.6494908178150804E-4</v>
      </c>
      <c r="U11" s="148">
        <f t="shared" si="19"/>
        <v>1122.640023609433</v>
      </c>
    </row>
    <row r="12" spans="3:21" ht="15.75" hidden="1" x14ac:dyDescent="0.25">
      <c r="C12" t="str">
        <f t="shared" si="4"/>
        <v>PC Annual Direct</v>
      </c>
      <c r="E12" s="149" t="s">
        <v>13</v>
      </c>
      <c r="F12" s="7">
        <f ca="1">IFERROR(F9/F6,0)</f>
        <v>-1.6591910222494571E-4</v>
      </c>
      <c r="G12" s="7">
        <f t="shared" ca="1" si="19"/>
        <v>-1.6591910222494571E-4</v>
      </c>
      <c r="H12" s="7">
        <f t="shared" ca="1" si="19"/>
        <v>-1.6195037307964997E-4</v>
      </c>
      <c r="I12" s="7">
        <f t="shared" ca="1" si="19"/>
        <v>-1.6130730366727909E-4</v>
      </c>
      <c r="J12" s="7">
        <f t="shared" ca="1" si="19"/>
        <v>-1.6130730366727909E-4</v>
      </c>
      <c r="K12" s="7">
        <f t="shared" ca="1" si="19"/>
        <v>-1.6130730366727909E-4</v>
      </c>
      <c r="L12" s="7">
        <f t="shared" ca="1" si="19"/>
        <v>-1.6413487758305901E-4</v>
      </c>
      <c r="M12" s="7">
        <f t="shared" ca="1" si="19"/>
        <v>-1.6632147854756833E-4</v>
      </c>
      <c r="N12" s="7">
        <f t="shared" ca="1" si="19"/>
        <v>-1.6632147854756833E-4</v>
      </c>
      <c r="O12" s="7">
        <f t="shared" ca="1" si="19"/>
        <v>-1.6632147854756833E-4</v>
      </c>
      <c r="P12" s="7">
        <f t="shared" ca="1" si="19"/>
        <v>-1.6630961354419056E-4</v>
      </c>
      <c r="Q12" s="7">
        <f t="shared" ca="1" si="19"/>
        <v>-1.6623845905847578E-4</v>
      </c>
      <c r="R12" s="7">
        <f t="shared" ca="1" si="19"/>
        <v>-1.6623845905847578E-4</v>
      </c>
      <c r="S12" s="150">
        <f t="shared" ca="1" si="19"/>
        <v>-1.6627699351192589E-4</v>
      </c>
      <c r="T12" s="7">
        <f t="shared" ca="1" si="19"/>
        <v>-1.6444324222575205E-4</v>
      </c>
      <c r="U12" s="151"/>
    </row>
    <row r="13" spans="3:21" ht="15.75" hidden="1" x14ac:dyDescent="0.25">
      <c r="C13" t="str">
        <f t="shared" si="4"/>
        <v>PC Annual Direct</v>
      </c>
      <c r="E13" s="152" t="s">
        <v>0</v>
      </c>
      <c r="F13" s="216">
        <f ca="1">(F11/F12)-1</f>
        <v>1.2035542999800608</v>
      </c>
      <c r="G13" s="216">
        <f t="shared" ref="G13:T13" ca="1" si="20">(G11/G12)-1</f>
        <v>1.162663387010296</v>
      </c>
      <c r="H13" s="216">
        <f t="shared" ca="1" si="20"/>
        <v>1.0388874612726973</v>
      </c>
      <c r="I13" s="216">
        <f t="shared" ca="1" si="20"/>
        <v>1.3970743582661442</v>
      </c>
      <c r="J13" s="216">
        <f t="shared" ca="1" si="20"/>
        <v>1.4311843181630963</v>
      </c>
      <c r="K13" s="216">
        <f t="shared" ca="1" si="20"/>
        <v>1.0987002098830501</v>
      </c>
      <c r="L13" s="216">
        <f t="shared" ca="1" si="20"/>
        <v>0.78835203835396772</v>
      </c>
      <c r="M13" s="216">
        <f t="shared" ca="1" si="20"/>
        <v>1.0756227703131369</v>
      </c>
      <c r="N13" s="216">
        <f t="shared" ca="1" si="20"/>
        <v>1.4798061876571733</v>
      </c>
      <c r="O13" s="216">
        <f t="shared" ca="1" si="20"/>
        <v>1.5031096884347495</v>
      </c>
      <c r="P13" s="216">
        <f t="shared" ca="1" si="20"/>
        <v>0.95732506393391192</v>
      </c>
      <c r="Q13" s="216">
        <f t="shared" ca="1" si="20"/>
        <v>1.7905239891051892</v>
      </c>
      <c r="R13" s="216">
        <f t="shared" ca="1" si="20"/>
        <v>1.2515913211831697</v>
      </c>
      <c r="S13" s="217">
        <f t="shared" ca="1" si="20"/>
        <v>1.3429114341629367</v>
      </c>
      <c r="T13" s="216">
        <f t="shared" ca="1" si="20"/>
        <v>1.2193011816228743</v>
      </c>
      <c r="U13" s="156"/>
    </row>
    <row r="14" spans="3:21" ht="15.75" x14ac:dyDescent="0.25">
      <c r="C14" t="str">
        <f t="shared" si="4"/>
        <v>PC Annual Direct</v>
      </c>
      <c r="E14" s="145" t="s">
        <v>7</v>
      </c>
      <c r="F14" s="146">
        <f ca="1">SUM(F34,F51,F68)</f>
        <v>729670.94838667556</v>
      </c>
      <c r="G14" s="146">
        <f t="shared" ref="G14:R14" ca="1" si="21">SUM(G34,G51,G68)</f>
        <v>761764.13389508997</v>
      </c>
      <c r="H14" s="146">
        <f t="shared" ca="1" si="21"/>
        <v>767311.23161631927</v>
      </c>
      <c r="I14" s="146">
        <f t="shared" ca="1" si="21"/>
        <v>707931.2598175141</v>
      </c>
      <c r="J14" s="146">
        <f t="shared" ca="1" si="21"/>
        <v>640604.76436990895</v>
      </c>
      <c r="K14" s="146">
        <f t="shared" ca="1" si="21"/>
        <v>717096.59054670436</v>
      </c>
      <c r="L14" s="146">
        <f t="shared" ca="1" si="21"/>
        <v>829210.39476230717</v>
      </c>
      <c r="M14" s="146">
        <f t="shared" ca="1" si="21"/>
        <v>747802.77647201472</v>
      </c>
      <c r="N14" s="146">
        <f t="shared" ca="1" si="21"/>
        <v>619413.12326744432</v>
      </c>
      <c r="O14" s="146">
        <f t="shared" ca="1" si="21"/>
        <v>625834.62264430034</v>
      </c>
      <c r="P14" s="146">
        <f t="shared" ca="1" si="21"/>
        <v>691234.78813376627</v>
      </c>
      <c r="Q14" s="146">
        <f t="shared" ca="1" si="21"/>
        <v>577905.15944776253</v>
      </c>
      <c r="R14" s="146">
        <f t="shared" ca="1" si="21"/>
        <v>650218.62199717411</v>
      </c>
      <c r="S14" s="147">
        <f t="shared" ref="S14:S15" ca="1" si="22">AVERAGE(O14:R14)</f>
        <v>636298.29805575078</v>
      </c>
      <c r="T14" s="146">
        <f ca="1">AVERAGE(G14:R14)</f>
        <v>694693.95558085886</v>
      </c>
      <c r="U14" s="148">
        <v>1249775.0464501239</v>
      </c>
    </row>
    <row r="15" spans="3:21" ht="15.75" hidden="1" x14ac:dyDescent="0.25">
      <c r="C15" t="str">
        <f>$E$2&amp;"_GWP"</f>
        <v>PC Annual Direct_GWP</v>
      </c>
      <c r="E15" s="149" t="s">
        <v>23</v>
      </c>
      <c r="F15" s="7">
        <f>INDEX('Plan Figures'!$B$5:$AP$18,MATCH('Headline to Ultimate % Change'!F$4,'Plan Figures'!$B$5:$B$18,0),MATCH('Headline to Ultimate % Change'!$C15,'Plan Figures'!$B$1:$AP$1,0))</f>
        <v>0</v>
      </c>
      <c r="G15" s="7">
        <f>INDEX('Plan Figures'!$B$5:$AP$18,MATCH('Headline to Ultimate % Change'!G$4,'Plan Figures'!$B$5:$B$18,0),MATCH('Headline to Ultimate % Change'!$C15,'Plan Figures'!$B$1:$AP$1,0))</f>
        <v>0</v>
      </c>
      <c r="H15" s="7">
        <f>INDEX('Plan Figures'!$B$5:$AP$18,MATCH('Headline to Ultimate % Change'!H$4,'Plan Figures'!$B$5:$B$18,0),MATCH('Headline to Ultimate % Change'!$C15,'Plan Figures'!$B$1:$AP$1,0))</f>
        <v>0</v>
      </c>
      <c r="I15" s="7">
        <f>INDEX('Plan Figures'!$B$5:$AP$18,MATCH('Headline to Ultimate % Change'!I$4,'Plan Figures'!$B$5:$B$18,0),MATCH('Headline to Ultimate % Change'!$C15,'Plan Figures'!$B$1:$AP$1,0))</f>
        <v>0</v>
      </c>
      <c r="J15" s="7">
        <f>INDEX('Plan Figures'!$B$5:$AP$18,MATCH('Headline to Ultimate % Change'!J$4,'Plan Figures'!$B$5:$B$18,0),MATCH('Headline to Ultimate % Change'!$C15,'Plan Figures'!$B$1:$AP$1,0))</f>
        <v>0</v>
      </c>
      <c r="K15" s="7">
        <f>INDEX('Plan Figures'!$B$5:$AP$18,MATCH('Headline to Ultimate % Change'!K$4,'Plan Figures'!$B$5:$B$18,0),MATCH('Headline to Ultimate % Change'!$C15,'Plan Figures'!$B$1:$AP$1,0))</f>
        <v>0</v>
      </c>
      <c r="L15" s="7">
        <f>INDEX('Plan Figures'!$B$5:$AP$18,MATCH('Headline to Ultimate % Change'!L$4,'Plan Figures'!$B$5:$B$18,0),MATCH('Headline to Ultimate % Change'!$C15,'Plan Figures'!$B$1:$AP$1,0))</f>
        <v>0</v>
      </c>
      <c r="M15" s="7">
        <f>INDEX('Plan Figures'!$B$5:$AP$18,MATCH('Headline to Ultimate % Change'!M$4,'Plan Figures'!$B$5:$B$18,0),MATCH('Headline to Ultimate % Change'!$C15,'Plan Figures'!$B$1:$AP$1,0))</f>
        <v>0</v>
      </c>
      <c r="N15" s="7">
        <f>INDEX('Plan Figures'!$B$5:$AP$18,MATCH('Headline to Ultimate % Change'!N$4,'Plan Figures'!$B$5:$B$18,0),MATCH('Headline to Ultimate % Change'!$C15,'Plan Figures'!$B$1:$AP$1,0))</f>
        <v>0</v>
      </c>
      <c r="O15" s="7">
        <f>INDEX('Plan Figures'!$B$5:$AP$18,MATCH('Headline to Ultimate % Change'!O$4,'Plan Figures'!$B$5:$B$18,0),MATCH('Headline to Ultimate % Change'!$C15,'Plan Figures'!$B$1:$AP$1,0))</f>
        <v>0</v>
      </c>
      <c r="P15" s="7">
        <f>INDEX('Plan Figures'!$B$5:$AP$18,MATCH('Headline to Ultimate % Change'!P$4,'Plan Figures'!$B$5:$B$18,0),MATCH('Headline to Ultimate % Change'!$C15,'Plan Figures'!$B$1:$AP$1,0))</f>
        <v>0</v>
      </c>
      <c r="Q15" s="7">
        <f>INDEX('Plan Figures'!$B$5:$AP$18,MATCH('Headline to Ultimate % Change'!Q$4,'Plan Figures'!$B$5:$B$18,0),MATCH('Headline to Ultimate % Change'!$C15,'Plan Figures'!$B$1:$AP$1,0))</f>
        <v>0</v>
      </c>
      <c r="R15" s="7">
        <f>INDEX('Plan Figures'!$B$5:$AP$18,MATCH('Headline to Ultimate % Change'!R$4,'Plan Figures'!$B$5:$B$18,0),MATCH('Headline to Ultimate % Change'!$C15,'Plan Figures'!$B$1:$AP$1,0))</f>
        <v>0</v>
      </c>
      <c r="S15" s="150">
        <f t="shared" si="22"/>
        <v>0</v>
      </c>
      <c r="T15" s="7">
        <f t="shared" ref="T15" si="23">AVERAGE(G15:R15)</f>
        <v>0</v>
      </c>
      <c r="U15" s="151"/>
    </row>
    <row r="16" spans="3:21" ht="15.75" hidden="1" x14ac:dyDescent="0.25">
      <c r="C16" t="str">
        <f t="shared" si="4"/>
        <v>PC Annual Direct</v>
      </c>
      <c r="E16" s="152" t="s">
        <v>0</v>
      </c>
      <c r="F16" s="216" t="e">
        <f ca="1">(F14/F15)-1</f>
        <v>#DIV/0!</v>
      </c>
      <c r="G16" s="216" t="e">
        <f t="shared" ref="G16:T16" ca="1" si="24">(G14/G15)-1</f>
        <v>#DIV/0!</v>
      </c>
      <c r="H16" s="216" t="e">
        <f t="shared" ca="1" si="24"/>
        <v>#DIV/0!</v>
      </c>
      <c r="I16" s="216" t="e">
        <f t="shared" ca="1" si="24"/>
        <v>#DIV/0!</v>
      </c>
      <c r="J16" s="216" t="e">
        <f t="shared" ca="1" si="24"/>
        <v>#DIV/0!</v>
      </c>
      <c r="K16" s="216" t="e">
        <f t="shared" ca="1" si="24"/>
        <v>#DIV/0!</v>
      </c>
      <c r="L16" s="216" t="e">
        <f t="shared" ca="1" si="24"/>
        <v>#DIV/0!</v>
      </c>
      <c r="M16" s="216" t="e">
        <f t="shared" ca="1" si="24"/>
        <v>#DIV/0!</v>
      </c>
      <c r="N16" s="216" t="e">
        <f t="shared" ca="1" si="24"/>
        <v>#DIV/0!</v>
      </c>
      <c r="O16" s="216" t="e">
        <f t="shared" ca="1" si="24"/>
        <v>#DIV/0!</v>
      </c>
      <c r="P16" s="216" t="e">
        <f t="shared" ca="1" si="24"/>
        <v>#DIV/0!</v>
      </c>
      <c r="Q16" s="216" t="e">
        <f t="shared" ca="1" si="24"/>
        <v>#DIV/0!</v>
      </c>
      <c r="R16" s="216" t="e">
        <f t="shared" ca="1" si="24"/>
        <v>#DIV/0!</v>
      </c>
      <c r="S16" s="217" t="e">
        <f t="shared" ca="1" si="24"/>
        <v>#DIV/0!</v>
      </c>
      <c r="T16" s="216" t="e">
        <f t="shared" ca="1" si="24"/>
        <v>#DIV/0!</v>
      </c>
      <c r="U16" s="156"/>
    </row>
    <row r="17" spans="2:21" x14ac:dyDescent="0.25">
      <c r="C17" t="str">
        <f t="shared" si="4"/>
        <v>PC Annual Direct</v>
      </c>
      <c r="E17" s="200" t="s">
        <v>17</v>
      </c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69"/>
      <c r="S17" s="144"/>
      <c r="T17" s="144"/>
      <c r="U17" s="180"/>
    </row>
    <row r="18" spans="2:21" ht="16.5" thickBot="1" x14ac:dyDescent="0.3">
      <c r="E18" s="194" t="s">
        <v>297</v>
      </c>
      <c r="F18" s="195">
        <v>-2.5645937229539068E-7</v>
      </c>
      <c r="G18" s="195">
        <v>-2.6691671339752871E-7</v>
      </c>
      <c r="H18" s="195">
        <v>-2.4614042486247103E-7</v>
      </c>
      <c r="I18" s="195">
        <v>-2.7319526520134308E-7</v>
      </c>
      <c r="J18" s="195">
        <v>-3.0089936757298881E-7</v>
      </c>
      <c r="K18" s="195">
        <v>-2.5299939431073406E-7</v>
      </c>
      <c r="L18" s="195">
        <v>-2.1706813655318992E-7</v>
      </c>
      <c r="M18" s="195">
        <v>-2.4211498371722453E-7</v>
      </c>
      <c r="N18" s="195">
        <v>-3.0139835183535764E-7</v>
      </c>
      <c r="O18" s="195">
        <v>-3.1493737329041815E-7</v>
      </c>
      <c r="P18" s="195">
        <v>-2.6773664361930585E-7</v>
      </c>
      <c r="Q18" s="195">
        <v>-3.2510078847932183E-7</v>
      </c>
      <c r="R18" s="196">
        <v>-3.0953170386365875E-7</v>
      </c>
      <c r="S18" s="195">
        <v>-3.032147896572471E-7</v>
      </c>
      <c r="T18" s="195">
        <v>-2.7279550781033182E-7</v>
      </c>
      <c r="U18" s="196" t="e">
        <v>#DIV/0!</v>
      </c>
    </row>
    <row r="19" spans="2:21" x14ac:dyDescent="0.25"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</row>
    <row r="20" spans="2:21" ht="15.75" thickBot="1" x14ac:dyDescent="0.3"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</row>
    <row r="21" spans="2:21" ht="18.75" outlineLevel="1" x14ac:dyDescent="0.25">
      <c r="E21" s="205" t="s">
        <v>283</v>
      </c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7"/>
      <c r="S21" s="186"/>
      <c r="T21" s="186"/>
      <c r="U21" s="187"/>
    </row>
    <row r="22" spans="2:21" outlineLevel="1" x14ac:dyDescent="0.25">
      <c r="E22" s="188"/>
      <c r="F22" s="266" t="s">
        <v>337</v>
      </c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S22" s="271" t="s">
        <v>8</v>
      </c>
      <c r="T22" s="272"/>
      <c r="U22" s="273"/>
    </row>
    <row r="23" spans="2:21" outlineLevel="1" x14ac:dyDescent="0.25">
      <c r="E23" s="193" t="s">
        <v>16</v>
      </c>
      <c r="F23" s="139">
        <f>F$4</f>
        <v>45800</v>
      </c>
      <c r="G23" s="139">
        <f t="shared" ref="G23:R23" si="25">G$4</f>
        <v>45807</v>
      </c>
      <c r="H23" s="139">
        <f t="shared" si="25"/>
        <v>45814</v>
      </c>
      <c r="I23" s="139">
        <f t="shared" si="25"/>
        <v>45821</v>
      </c>
      <c r="J23" s="139">
        <f t="shared" si="25"/>
        <v>45828</v>
      </c>
      <c r="K23" s="139">
        <f t="shared" si="25"/>
        <v>45835</v>
      </c>
      <c r="L23" s="139">
        <f t="shared" si="25"/>
        <v>45842</v>
      </c>
      <c r="M23" s="139">
        <f t="shared" si="25"/>
        <v>45849</v>
      </c>
      <c r="N23" s="139">
        <f t="shared" si="25"/>
        <v>45856</v>
      </c>
      <c r="O23" s="139">
        <f t="shared" si="25"/>
        <v>45863</v>
      </c>
      <c r="P23" s="139">
        <f t="shared" si="25"/>
        <v>45870</v>
      </c>
      <c r="Q23" s="139">
        <f t="shared" si="25"/>
        <v>45877</v>
      </c>
      <c r="R23" s="140">
        <f t="shared" si="25"/>
        <v>45884</v>
      </c>
      <c r="S23" s="141" t="s">
        <v>9</v>
      </c>
      <c r="T23" s="142" t="s">
        <v>10</v>
      </c>
      <c r="U23" s="177" t="s">
        <v>443</v>
      </c>
    </row>
    <row r="24" spans="2:21" ht="15.75" outlineLevel="1" x14ac:dyDescent="0.25">
      <c r="B24">
        <v>13</v>
      </c>
      <c r="C24" t="str">
        <f>$E$2</f>
        <v>PC Annual Direct</v>
      </c>
      <c r="D24" t="s">
        <v>71</v>
      </c>
      <c r="E24" s="145" t="s">
        <v>430</v>
      </c>
      <c r="F24" s="146">
        <f ca="1">'Current - Sales, NWP, GWP'!E42/VLOOKUP(COUNTA(F$4:$R$4),'Dev Patterns'!$K$6:$W$57,$B24,0)</f>
        <v>176.99211815788647</v>
      </c>
      <c r="G24" s="146">
        <f ca="1">'Current - Sales, NWP, GWP'!F42/VLOOKUP(COUNTA(G$4:$R$4),'Dev Patterns'!$K$6:$W$57,$B24,0)</f>
        <v>177.20244423618988</v>
      </c>
      <c r="H24" s="146">
        <f ca="1">'Current - Sales, NWP, GWP'!G42/VLOOKUP(COUNTA(H$4:$R$4),'Dev Patterns'!$K$6:$W$57,$B24,0)</f>
        <v>181.67817075886353</v>
      </c>
      <c r="I24" s="146">
        <f ca="1">'Current - Sales, NWP, GWP'!H42/VLOOKUP(COUNTA(I$4:$R$4),'Dev Patterns'!$K$6:$W$57,$B24,0)</f>
        <v>150.14691005563049</v>
      </c>
      <c r="J24" s="146">
        <f ca="1">'Current - Sales, NWP, GWP'!I42/VLOOKUP(COUNTA(J$4:$R$4),'Dev Patterns'!$K$6:$W$57,$B24,0)</f>
        <v>164.72013427927499</v>
      </c>
      <c r="K24" s="146">
        <f ca="1">'Current - Sales, NWP, GWP'!J42/VLOOKUP(COUNTA(K$4:$R$4),'Dev Patterns'!$K$6:$W$57,$B24,0)</f>
        <v>153.9100433587621</v>
      </c>
      <c r="L24" s="146">
        <f ca="1">'Current - Sales, NWP, GWP'!K42/VLOOKUP(COUNTA(L$4:$R$4),'Dev Patterns'!$K$6:$W$57,$B24,0)</f>
        <v>178.20230819910395</v>
      </c>
      <c r="M24" s="146">
        <f ca="1">'Current - Sales, NWP, GWP'!L42/VLOOKUP(COUNTA(M$4:$R$4),'Dev Patterns'!$K$6:$W$57,$B24,0)</f>
        <v>167.06064620138395</v>
      </c>
      <c r="N24" s="146">
        <f ca="1">'Current - Sales, NWP, GWP'!M42/VLOOKUP(COUNTA(N$4:$R$4),'Dev Patterns'!$K$6:$W$57,$B24,0)</f>
        <v>131.48343978632721</v>
      </c>
      <c r="O24" s="146">
        <f ca="1">'Current - Sales, NWP, GWP'!N42/VLOOKUP(COUNTA(O$4:$R$4),'Dev Patterns'!$K$6:$W$57,$B24,0)</f>
        <v>140.60916294166302</v>
      </c>
      <c r="P24" s="146">
        <f ca="1">'Current - Sales, NWP, GWP'!O42/VLOOKUP(COUNTA(P$4:$R$4),'Dev Patterns'!$K$6:$W$57,$B24,0)</f>
        <v>140.56287863008163</v>
      </c>
      <c r="Q24" s="146">
        <f ca="1">'Current - Sales, NWP, GWP'!P42/VLOOKUP(COUNTA(Q$4:$R$4),'Dev Patterns'!$K$6:$W$57,$B24,0)</f>
        <v>120.79433548724754</v>
      </c>
      <c r="R24" s="146">
        <f ca="1">'Current - Sales, NWP, GWP'!Q42/VLOOKUP(COUNTA(R$4:$R$4),'Dev Patterns'!$K$6:$W$57,$B24,0)</f>
        <v>149.77088500360807</v>
      </c>
      <c r="S24" s="147">
        <f t="shared" ref="S24:S28" ca="1" si="26">AVERAGE(O24:R24)</f>
        <v>137.93431551565007</v>
      </c>
      <c r="T24" s="146">
        <f ca="1">AVERAGE(G24:R24)</f>
        <v>154.67844657817804</v>
      </c>
      <c r="U24" s="148">
        <v>10490.615384615385</v>
      </c>
    </row>
    <row r="25" spans="2:21" ht="15.75" hidden="1" outlineLevel="1" x14ac:dyDescent="0.25">
      <c r="C25" t="str">
        <f>$E$21&amp;"_W VYRs"</f>
        <v>PC Annual Direct - Annual_W VYRs</v>
      </c>
      <c r="D25" t="str">
        <f>$D24</f>
        <v>Boom Annual</v>
      </c>
      <c r="E25" s="149" t="s">
        <v>431</v>
      </c>
      <c r="F25" s="7">
        <f>INDEX('Plan Figures'!$B$5:$AP$18,MATCH('Headline to Ultimate % Change'!F$4,'Plan Figures'!$B$5:$B$18,0),MATCH('Headline to Ultimate % Change'!$C25,'Plan Figures'!$B$1:$AP$1,0))</f>
        <v>486.17346648945102</v>
      </c>
      <c r="G25" s="7">
        <f>INDEX('Plan Figures'!$B$5:$AP$18,MATCH('Headline to Ultimate % Change'!G$4,'Plan Figures'!$B$5:$B$18,0),MATCH('Headline to Ultimate % Change'!$C25,'Plan Figures'!$B$1:$AP$1,0))</f>
        <v>486.17346648945102</v>
      </c>
      <c r="H25" s="7">
        <f>INDEX('Plan Figures'!$B$5:$AP$18,MATCH('Headline to Ultimate % Change'!H$4,'Plan Figures'!$B$5:$B$18,0),MATCH('Headline to Ultimate % Change'!$C25,'Plan Figures'!$B$1:$AP$1,0))</f>
        <v>498.98206605015281</v>
      </c>
      <c r="I25" s="7">
        <f>INDEX('Plan Figures'!$B$5:$AP$18,MATCH('Headline to Ultimate % Change'!I$4,'Plan Figures'!$B$5:$B$18,0),MATCH('Headline to Ultimate % Change'!$C25,'Plan Figures'!$B$1:$AP$1,0))</f>
        <v>501.11683264360312</v>
      </c>
      <c r="J25" s="7">
        <f>INDEX('Plan Figures'!$B$5:$AP$18,MATCH('Headline to Ultimate % Change'!J$4,'Plan Figures'!$B$5:$B$18,0),MATCH('Headline to Ultimate % Change'!$C25,'Plan Figures'!$B$1:$AP$1,0))</f>
        <v>501.11683264360312</v>
      </c>
      <c r="K25" s="7">
        <f>INDEX('Plan Figures'!$B$5:$AP$18,MATCH('Headline to Ultimate % Change'!K$4,'Plan Figures'!$B$5:$B$18,0),MATCH('Headline to Ultimate % Change'!$C25,'Plan Figures'!$B$1:$AP$1,0))</f>
        <v>501.11683264360312</v>
      </c>
      <c r="L25" s="7">
        <f>INDEX('Plan Figures'!$B$5:$AP$18,MATCH('Headline to Ultimate % Change'!L$4,'Plan Figures'!$B$5:$B$18,0),MATCH('Headline to Ultimate % Change'!$C25,'Plan Figures'!$B$1:$AP$1,0))</f>
        <v>494.14928078151252</v>
      </c>
      <c r="M25" s="7">
        <f>INDEX('Plan Figures'!$B$5:$AP$18,MATCH('Headline to Ultimate % Change'!M$4,'Plan Figures'!$B$5:$B$18,0),MATCH('Headline to Ultimate % Change'!$C25,'Plan Figures'!$B$1:$AP$1,0))</f>
        <v>488.92361688494452</v>
      </c>
      <c r="N25" s="7">
        <f>INDEX('Plan Figures'!$B$5:$AP$18,MATCH('Headline to Ultimate % Change'!N$4,'Plan Figures'!$B$5:$B$18,0),MATCH('Headline to Ultimate % Change'!$C25,'Plan Figures'!$B$1:$AP$1,0))</f>
        <v>488.92361688494452</v>
      </c>
      <c r="O25" s="7">
        <f>INDEX('Plan Figures'!$B$5:$AP$18,MATCH('Headline to Ultimate % Change'!O$4,'Plan Figures'!$B$5:$B$18,0),MATCH('Headline to Ultimate % Change'!$C25,'Plan Figures'!$B$1:$AP$1,0))</f>
        <v>488.92361688494452</v>
      </c>
      <c r="P25" s="7">
        <f>INDEX('Plan Figures'!$B$5:$AP$18,MATCH('Headline to Ultimate % Change'!P$4,'Plan Figures'!$B$5:$B$18,0),MATCH('Headline to Ultimate % Change'!$C25,'Plan Figures'!$B$1:$AP$1,0))</f>
        <v>488.95029874270074</v>
      </c>
      <c r="Q25" s="7">
        <f>INDEX('Plan Figures'!$B$5:$AP$18,MATCH('Headline to Ultimate % Change'!Q$4,'Plan Figures'!$B$5:$B$18,0),MATCH('Headline to Ultimate % Change'!$C25,'Plan Figures'!$B$1:$AP$1,0))</f>
        <v>489.11038988923798</v>
      </c>
      <c r="R25" s="7">
        <f>INDEX('Plan Figures'!$B$5:$AP$18,MATCH('Headline to Ultimate % Change'!R$4,'Plan Figures'!$B$5:$B$18,0),MATCH('Headline to Ultimate % Change'!$C25,'Plan Figures'!$B$1:$AP$1,0))</f>
        <v>489.11038988923798</v>
      </c>
      <c r="S25" s="150">
        <f t="shared" si="26"/>
        <v>489.0236738515303</v>
      </c>
      <c r="T25" s="7">
        <f t="shared" ref="T25:T28" si="27">AVERAGE(G25:R25)</f>
        <v>493.04977003566137</v>
      </c>
      <c r="U25" s="151"/>
    </row>
    <row r="26" spans="2:21" ht="15.75" hidden="1" outlineLevel="1" x14ac:dyDescent="0.25">
      <c r="C26" t="str">
        <f t="shared" ref="C26:C35" si="28">$E$2</f>
        <v>PC Annual Direct</v>
      </c>
      <c r="D26" t="str">
        <f t="shared" ref="D26:D35" si="29">$D25</f>
        <v>Boom Annual</v>
      </c>
      <c r="E26" s="152" t="s">
        <v>0</v>
      </c>
      <c r="F26" s="216">
        <f ca="1">(F24/F25)-1</f>
        <v>-0.63594862665808027</v>
      </c>
      <c r="G26" s="216">
        <f t="shared" ref="G26:T26" ca="1" si="30">(G24/G25)-1</f>
        <v>-0.63551601136168789</v>
      </c>
      <c r="H26" s="216">
        <f t="shared" ca="1" si="30"/>
        <v>-0.63590240387396402</v>
      </c>
      <c r="I26" s="216">
        <f t="shared" ca="1" si="30"/>
        <v>-0.70037544086567183</v>
      </c>
      <c r="J26" s="216">
        <f t="shared" ca="1" si="30"/>
        <v>-0.67129395073339149</v>
      </c>
      <c r="K26" s="216">
        <f t="shared" ca="1" si="30"/>
        <v>-0.69286594795305212</v>
      </c>
      <c r="L26" s="216">
        <f t="shared" ca="1" si="30"/>
        <v>-0.63937555890545572</v>
      </c>
      <c r="M26" s="216">
        <f t="shared" ca="1" si="30"/>
        <v>-0.65830931370063617</v>
      </c>
      <c r="N26" s="216">
        <f t="shared" ca="1" si="30"/>
        <v>-0.73107570335006256</v>
      </c>
      <c r="O26" s="216">
        <f t="shared" ca="1" si="30"/>
        <v>-0.71241077729580871</v>
      </c>
      <c r="P26" s="216">
        <f t="shared" ca="1" si="30"/>
        <v>-0.71252113151064922</v>
      </c>
      <c r="Q26" s="216">
        <f t="shared" ca="1" si="30"/>
        <v>-0.75303257100180976</v>
      </c>
      <c r="R26" s="216">
        <f t="shared" ca="1" si="30"/>
        <v>-0.69378919749072476</v>
      </c>
      <c r="S26" s="217">
        <f t="shared" ca="1" si="30"/>
        <v>-0.71793939048127242</v>
      </c>
      <c r="T26" s="216">
        <f t="shared" ca="1" si="30"/>
        <v>-0.68628228633594035</v>
      </c>
      <c r="U26" s="156"/>
    </row>
    <row r="27" spans="2:21" ht="15.75" outlineLevel="1" x14ac:dyDescent="0.25">
      <c r="B27">
        <v>10</v>
      </c>
      <c r="C27" t="str">
        <f t="shared" si="28"/>
        <v>PC Annual Direct</v>
      </c>
      <c r="D27" t="str">
        <f t="shared" si="29"/>
        <v>Boom Annual</v>
      </c>
      <c r="E27" s="145" t="s">
        <v>5</v>
      </c>
      <c r="F27" s="157">
        <f ca="1">IFERROR(('Ultimate - Sales, NWP, GWP'!F45/'Headline - Sales, NWP, GWP'!E51)-1,0)</f>
        <v>-8.1305796649976947E-2</v>
      </c>
      <c r="G27" s="157">
        <f ca="1">IFERROR(('Ultimate - Sales, NWP, GWP'!G45/'Headline - Sales, NWP, GWP'!F51)-1,0)</f>
        <v>-0.10937238069062116</v>
      </c>
      <c r="H27" s="157">
        <f ca="1">IFERROR(('Ultimate - Sales, NWP, GWP'!H45/'Headline - Sales, NWP, GWP'!G51)-1,0)</f>
        <v>-9.5966193474549932E-2</v>
      </c>
      <c r="I27" s="157">
        <f ca="1">IFERROR(('Ultimate - Sales, NWP, GWP'!I45/'Headline - Sales, NWP, GWP'!H51)-1,0)</f>
        <v>-0.11123661973917331</v>
      </c>
      <c r="J27" s="157">
        <f ca="1">IFERROR(('Ultimate - Sales, NWP, GWP'!J45/'Headline - Sales, NWP, GWP'!I51)-1,0)</f>
        <v>-0.11640010740014006</v>
      </c>
      <c r="K27" s="157">
        <f ca="1">IFERROR(('Ultimate - Sales, NWP, GWP'!K45/'Headline - Sales, NWP, GWP'!J51)-1,0)</f>
        <v>-0.11135629169231109</v>
      </c>
      <c r="L27" s="157">
        <f ca="1">IFERROR(('Ultimate - Sales, NWP, GWP'!L45/'Headline - Sales, NWP, GWP'!K51)-1,0)</f>
        <v>-0.1141358272185049</v>
      </c>
      <c r="M27" s="157">
        <f ca="1">IFERROR(('Ultimate - Sales, NWP, GWP'!M45/'Headline - Sales, NWP, GWP'!L51)-1,0)</f>
        <v>-9.7139409729648185E-2</v>
      </c>
      <c r="N27" s="157">
        <f ca="1">IFERROR(('Ultimate - Sales, NWP, GWP'!N45/'Headline - Sales, NWP, GWP'!M51)-1,0)</f>
        <v>-0.11819762362019237</v>
      </c>
      <c r="O27" s="157">
        <f ca="1">IFERROR(('Ultimate - Sales, NWP, GWP'!O45/'Headline - Sales, NWP, GWP'!N51)-1,0)</f>
        <v>-9.6105084216047021E-2</v>
      </c>
      <c r="P27" s="157">
        <f ca="1">IFERROR(('Ultimate - Sales, NWP, GWP'!P45/'Headline - Sales, NWP, GWP'!O51)-1,0)</f>
        <v>-0.11054027499038122</v>
      </c>
      <c r="Q27" s="157">
        <f ca="1">IFERROR(('Ultimate - Sales, NWP, GWP'!Q45/'Headline - Sales, NWP, GWP'!P51)-1,0)</f>
        <v>-0.10324227835446786</v>
      </c>
      <c r="R27" s="157">
        <f ca="1">IFERROR(('Ultimate - Sales, NWP, GWP'!R45/'Headline - Sales, NWP, GWP'!Q51)-1,0)</f>
        <v>-0.10907193342435417</v>
      </c>
      <c r="S27" s="147">
        <f t="shared" ca="1" si="26"/>
        <v>-0.10473989274631257</v>
      </c>
      <c r="T27" s="146">
        <f t="shared" ca="1" si="27"/>
        <v>-0.10773033537919928</v>
      </c>
      <c r="U27" s="148">
        <v>0.40436362489025779</v>
      </c>
    </row>
    <row r="28" spans="2:21" ht="15.75" outlineLevel="1" x14ac:dyDescent="0.25">
      <c r="C28" t="str">
        <f>$E$21&amp;"_NWP"</f>
        <v>PC Annual Direct - Annual_NWP</v>
      </c>
      <c r="D28" t="str">
        <f t="shared" si="29"/>
        <v>Boom Annual</v>
      </c>
      <c r="E28" s="149" t="s">
        <v>6</v>
      </c>
      <c r="F28" s="221">
        <f ca="1">IFERROR(('Ultimate - Sales, NWP, GWP'!F46/'Headline - Sales, NWP, GWP'!E52)-1,0)</f>
        <v>-8.8932948023159875E-2</v>
      </c>
      <c r="G28" s="221">
        <f ca="1">IFERROR(('Ultimate - Sales, NWP, GWP'!G46/'Headline - Sales, NWP, GWP'!F52)-1,0)</f>
        <v>-8.8932948023159875E-2</v>
      </c>
      <c r="H28" s="221">
        <f ca="1">IFERROR(('Ultimate - Sales, NWP, GWP'!H46/'Headline - Sales, NWP, GWP'!G52)-1,0)</f>
        <v>-8.8932948023159875E-2</v>
      </c>
      <c r="I28" s="221">
        <f ca="1">IFERROR(('Ultimate - Sales, NWP, GWP'!I46/'Headline - Sales, NWP, GWP'!H52)-1,0)</f>
        <v>-8.8932948023159875E-2</v>
      </c>
      <c r="J28" s="221">
        <f ca="1">IFERROR(('Ultimate - Sales, NWP, GWP'!J46/'Headline - Sales, NWP, GWP'!I52)-1,0)</f>
        <v>-8.8932948023159875E-2</v>
      </c>
      <c r="K28" s="221">
        <f ca="1">IFERROR(('Ultimate - Sales, NWP, GWP'!K46/'Headline - Sales, NWP, GWP'!J52)-1,0)</f>
        <v>-8.8932948023159875E-2</v>
      </c>
      <c r="L28" s="221">
        <f ca="1">IFERROR(('Ultimate - Sales, NWP, GWP'!L46/'Headline - Sales, NWP, GWP'!K52)-1,0)</f>
        <v>-8.8932948023159875E-2</v>
      </c>
      <c r="M28" s="221">
        <f ca="1">IFERROR(('Ultimate - Sales, NWP, GWP'!M46/'Headline - Sales, NWP, GWP'!L52)-1,0)</f>
        <v>-8.8932948023159875E-2</v>
      </c>
      <c r="N28" s="221">
        <f ca="1">IFERROR(('Ultimate - Sales, NWP, GWP'!N46/'Headline - Sales, NWP, GWP'!M52)-1,0)</f>
        <v>-8.8932948023159875E-2</v>
      </c>
      <c r="O28" s="221">
        <f ca="1">IFERROR(('Ultimate - Sales, NWP, GWP'!O46/'Headline - Sales, NWP, GWP'!N52)-1,0)</f>
        <v>-8.8932948023159875E-2</v>
      </c>
      <c r="P28" s="221">
        <f ca="1">IFERROR(('Ultimate - Sales, NWP, GWP'!P46/'Headline - Sales, NWP, GWP'!O52)-1,0)</f>
        <v>-8.8932948023159875E-2</v>
      </c>
      <c r="Q28" s="221">
        <f ca="1">IFERROR(('Ultimate - Sales, NWP, GWP'!Q46/'Headline - Sales, NWP, GWP'!P52)-1,0)</f>
        <v>-8.8932948023159875E-2</v>
      </c>
      <c r="R28" s="221">
        <f ca="1">IFERROR(('Ultimate - Sales, NWP, GWP'!R46/'Headline - Sales, NWP, GWP'!Q52)-1,0)</f>
        <v>-8.8932948023159875E-2</v>
      </c>
      <c r="S28" s="150">
        <f t="shared" ca="1" si="26"/>
        <v>-8.8932948023159875E-2</v>
      </c>
      <c r="T28" s="7">
        <f t="shared" ca="1" si="27"/>
        <v>-8.8932948023159875E-2</v>
      </c>
      <c r="U28" s="151"/>
    </row>
    <row r="29" spans="2:21" ht="15.75" outlineLevel="1" x14ac:dyDescent="0.25">
      <c r="C29" t="str">
        <f t="shared" si="28"/>
        <v>PC Annual Direct</v>
      </c>
      <c r="D29" t="str">
        <f t="shared" si="29"/>
        <v>Boom Annual</v>
      </c>
      <c r="E29" s="152" t="s">
        <v>0</v>
      </c>
      <c r="F29" s="222">
        <f ca="1">F27-F28</f>
        <v>7.6271513731829277E-3</v>
      </c>
      <c r="G29" s="222">
        <f t="shared" ref="G29" ca="1" si="31">G27-G28</f>
        <v>-2.0439432667461288E-2</v>
      </c>
      <c r="H29" s="222">
        <f t="shared" ref="H29" ca="1" si="32">H27-H28</f>
        <v>-7.0332454513900577E-3</v>
      </c>
      <c r="I29" s="222">
        <f t="shared" ref="I29" ca="1" si="33">I27-I28</f>
        <v>-2.230367171601344E-2</v>
      </c>
      <c r="J29" s="222">
        <f t="shared" ref="J29" ca="1" si="34">J27-J28</f>
        <v>-2.7467159376980188E-2</v>
      </c>
      <c r="K29" s="222">
        <f t="shared" ref="K29" ca="1" si="35">K27-K28</f>
        <v>-2.2423343669151219E-2</v>
      </c>
      <c r="L29" s="222">
        <f t="shared" ref="L29" ca="1" si="36">L27-L28</f>
        <v>-2.5202879195345029E-2</v>
      </c>
      <c r="M29" s="222">
        <f t="shared" ref="M29" ca="1" si="37">M27-M28</f>
        <v>-8.2064617064883105E-3</v>
      </c>
      <c r="N29" s="222">
        <f t="shared" ref="N29" ca="1" si="38">N27-N28</f>
        <v>-2.9264675597032497E-2</v>
      </c>
      <c r="O29" s="222">
        <f t="shared" ref="O29" ca="1" si="39">O27-O28</f>
        <v>-7.1721361928871463E-3</v>
      </c>
      <c r="P29" s="222">
        <f t="shared" ref="P29" ca="1" si="40">P27-P28</f>
        <v>-2.1607326967221341E-2</v>
      </c>
      <c r="Q29" s="222">
        <f t="shared" ref="Q29" ca="1" si="41">Q27-Q28</f>
        <v>-1.430933033130799E-2</v>
      </c>
      <c r="R29" s="222">
        <f t="shared" ref="R29" ca="1" si="42">R27-R28</f>
        <v>-2.0138985401194298E-2</v>
      </c>
      <c r="S29" s="217">
        <f t="shared" ref="S29:T29" ca="1" si="43">IFERROR((S27/S28)-1,0)</f>
        <v>0.17774002857789273</v>
      </c>
      <c r="T29" s="216">
        <f t="shared" ca="1" si="43"/>
        <v>0.21136584105076772</v>
      </c>
      <c r="U29" s="156"/>
    </row>
    <row r="30" spans="2:21" ht="15.75" outlineLevel="1" x14ac:dyDescent="0.25">
      <c r="C30" t="str">
        <f t="shared" si="28"/>
        <v>PC Annual Direct</v>
      </c>
      <c r="D30" t="str">
        <f t="shared" si="29"/>
        <v>Boom Annual</v>
      </c>
      <c r="E30" s="145" t="s">
        <v>12</v>
      </c>
      <c r="F30" s="146">
        <f ca="1">IFERROR(F27/F24,0)</f>
        <v>-4.5937523939595893E-4</v>
      </c>
      <c r="G30" s="146">
        <f t="shared" ref="G30:U31" ca="1" si="44">IFERROR(G27/G24,0)</f>
        <v>-6.1721711098319126E-4</v>
      </c>
      <c r="H30" s="146">
        <f t="shared" ca="1" si="44"/>
        <v>-5.282208262759495E-4</v>
      </c>
      <c r="I30" s="146">
        <f t="shared" ca="1" si="44"/>
        <v>-7.4085187432734625E-4</v>
      </c>
      <c r="J30" s="146">
        <f t="shared" ca="1" si="44"/>
        <v>-7.0665379135005646E-4</v>
      </c>
      <c r="K30" s="146">
        <f t="shared" ca="1" si="44"/>
        <v>-7.2351543318548216E-4</v>
      </c>
      <c r="L30" s="146">
        <f t="shared" ca="1" si="44"/>
        <v>-6.4048456146248054E-4</v>
      </c>
      <c r="M30" s="146">
        <f t="shared" ca="1" si="44"/>
        <v>-5.8146195371799945E-4</v>
      </c>
      <c r="N30" s="146">
        <f t="shared" ca="1" si="44"/>
        <v>-8.9895445245632814E-4</v>
      </c>
      <c r="O30" s="146">
        <f t="shared" ca="1" si="44"/>
        <v>-6.8349090632108961E-4</v>
      </c>
      <c r="P30" s="146">
        <f t="shared" ca="1" si="44"/>
        <v>-7.864115765677317E-4</v>
      </c>
      <c r="Q30" s="146">
        <f t="shared" ca="1" si="44"/>
        <v>-8.5469470019450809E-4</v>
      </c>
      <c r="R30" s="146">
        <f t="shared" ca="1" si="44"/>
        <v>-7.2825858925602643E-4</v>
      </c>
      <c r="S30" s="147">
        <f t="shared" ca="1" si="44"/>
        <v>-7.5934615947275829E-4</v>
      </c>
      <c r="T30" s="146">
        <f t="shared" ca="1" si="44"/>
        <v>-6.9647929470735852E-4</v>
      </c>
      <c r="U30" s="148">
        <f t="shared" si="44"/>
        <v>3.8545272137539423E-5</v>
      </c>
    </row>
    <row r="31" spans="2:21" ht="15.75" hidden="1" outlineLevel="1" x14ac:dyDescent="0.25">
      <c r="C31" t="str">
        <f t="shared" si="28"/>
        <v>PC Annual Direct</v>
      </c>
      <c r="D31" t="str">
        <f t="shared" si="29"/>
        <v>Boom Annual</v>
      </c>
      <c r="E31" s="149" t="s">
        <v>13</v>
      </c>
      <c r="F31" s="7">
        <f ca="1">IFERROR(F28/F25,0)</f>
        <v>-1.8292431437142104E-4</v>
      </c>
      <c r="G31" s="7">
        <f t="shared" ca="1" si="44"/>
        <v>-1.8292431437142104E-4</v>
      </c>
      <c r="H31" s="7">
        <f t="shared" ca="1" si="44"/>
        <v>-1.782287462295713E-4</v>
      </c>
      <c r="I31" s="7">
        <f t="shared" ca="1" si="44"/>
        <v>-1.774694886100732E-4</v>
      </c>
      <c r="J31" s="7">
        <f t="shared" ca="1" si="44"/>
        <v>-1.774694886100732E-4</v>
      </c>
      <c r="K31" s="7">
        <f t="shared" ca="1" si="44"/>
        <v>-1.774694886100732E-4</v>
      </c>
      <c r="L31" s="7">
        <f t="shared" ca="1" si="44"/>
        <v>-1.7997182528022633E-4</v>
      </c>
      <c r="M31" s="7">
        <f t="shared" ca="1" si="44"/>
        <v>-1.8189538192033775E-4</v>
      </c>
      <c r="N31" s="7">
        <f t="shared" ca="1" si="44"/>
        <v>-1.8189538192033775E-4</v>
      </c>
      <c r="O31" s="7">
        <f t="shared" ca="1" si="44"/>
        <v>-1.8189538192033775E-4</v>
      </c>
      <c r="P31" s="7">
        <f t="shared" ca="1" si="44"/>
        <v>-1.8188545594888546E-4</v>
      </c>
      <c r="Q31" s="7">
        <f t="shared" ca="1" si="44"/>
        <v>-1.8182592286232005E-4</v>
      </c>
      <c r="R31" s="7">
        <f t="shared" ca="1" si="44"/>
        <v>-1.8182592286232005E-4</v>
      </c>
      <c r="S31" s="150">
        <f t="shared" ca="1" si="44"/>
        <v>-1.8185816511239147E-4</v>
      </c>
      <c r="T31" s="7">
        <f t="shared" ca="1" si="44"/>
        <v>-1.8037316601268776E-4</v>
      </c>
      <c r="U31" s="151"/>
    </row>
    <row r="32" spans="2:21" ht="15.75" hidden="1" outlineLevel="1" x14ac:dyDescent="0.25">
      <c r="C32" t="str">
        <f t="shared" si="28"/>
        <v>PC Annual Direct</v>
      </c>
      <c r="D32" t="str">
        <f t="shared" si="29"/>
        <v>Boom Annual</v>
      </c>
      <c r="E32" s="152" t="s">
        <v>0</v>
      </c>
      <c r="F32" s="216">
        <f ca="1">(F30/F31)-1</f>
        <v>1.5112858341139632</v>
      </c>
      <c r="G32" s="216">
        <f t="shared" ref="G32:T32" ca="1" si="45">(G30/G31)-1</f>
        <v>2.3741665950976576</v>
      </c>
      <c r="H32" s="216">
        <f t="shared" ca="1" si="45"/>
        <v>1.9637240762248505</v>
      </c>
      <c r="I32" s="216">
        <f t="shared" ca="1" si="45"/>
        <v>3.1745309581361774</v>
      </c>
      <c r="J32" s="216">
        <f t="shared" ca="1" si="45"/>
        <v>2.9818325780082664</v>
      </c>
      <c r="K32" s="216">
        <f t="shared" ca="1" si="45"/>
        <v>3.0768440752942778</v>
      </c>
      <c r="L32" s="216">
        <f t="shared" ca="1" si="45"/>
        <v>2.5588046099171899</v>
      </c>
      <c r="M32" s="216">
        <f t="shared" ca="1" si="45"/>
        <v>2.1966834318677448</v>
      </c>
      <c r="N32" s="216">
        <f t="shared" ca="1" si="45"/>
        <v>3.9421510483978697</v>
      </c>
      <c r="O32" s="216">
        <f t="shared" ca="1" si="45"/>
        <v>2.7576045037824479</v>
      </c>
      <c r="P32" s="216">
        <f t="shared" ca="1" si="45"/>
        <v>3.323663882112343</v>
      </c>
      <c r="Q32" s="216">
        <f t="shared" ca="1" si="45"/>
        <v>3.7006207186512636</v>
      </c>
      <c r="R32" s="216">
        <f t="shared" ca="1" si="45"/>
        <v>3.0052517143414654</v>
      </c>
      <c r="S32" s="217">
        <f t="shared" ca="1" si="45"/>
        <v>3.1754856539076446</v>
      </c>
      <c r="T32" s="216">
        <f t="shared" ca="1" si="45"/>
        <v>2.8613243316822801</v>
      </c>
      <c r="U32" s="156"/>
    </row>
    <row r="33" spans="2:22" outlineLevel="1" x14ac:dyDescent="0.25">
      <c r="C33" t="str">
        <f t="shared" si="28"/>
        <v>PC Annual Direct</v>
      </c>
      <c r="D33" t="str">
        <f t="shared" si="29"/>
        <v>Boom Annual</v>
      </c>
      <c r="E33" s="190" t="s">
        <v>17</v>
      </c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69"/>
      <c r="S33" s="144"/>
      <c r="T33" s="144"/>
      <c r="U33" s="180"/>
    </row>
    <row r="34" spans="2:22" ht="15.75" outlineLevel="1" x14ac:dyDescent="0.25">
      <c r="B34">
        <v>10</v>
      </c>
      <c r="C34" t="str">
        <f t="shared" si="28"/>
        <v>PC Annual Direct</v>
      </c>
      <c r="D34" t="str">
        <f t="shared" si="29"/>
        <v>Boom Annual</v>
      </c>
      <c r="E34" s="145" t="s">
        <v>7</v>
      </c>
      <c r="F34" s="147">
        <f ca="1">'Current - Sales, NWP, GWP'!E52/VLOOKUP(COUNTA(F$4:$R$4),'Dev Patterns'!$K$6:$W$57,$B34,0)</f>
        <v>161157.87561162279</v>
      </c>
      <c r="G34" s="146">
        <f ca="1">'Current - Sales, NWP, GWP'!F52/VLOOKUP(COUNTA(G$4:$R$4),'Dev Patterns'!$K$6:$W$57,$B34,0)</f>
        <v>169740.44603439944</v>
      </c>
      <c r="H34" s="146">
        <f ca="1">'Current - Sales, NWP, GWP'!G52/VLOOKUP(COUNTA(H$4:$R$4),'Dev Patterns'!$K$6:$W$57,$B34,0)</f>
        <v>173915.04506085566</v>
      </c>
      <c r="I34" s="146">
        <f ca="1">'Current - Sales, NWP, GWP'!H52/VLOOKUP(COUNTA(I$4:$R$4),'Dev Patterns'!$K$6:$W$57,$B34,0)</f>
        <v>153228.83310457881</v>
      </c>
      <c r="J34" s="146">
        <f ca="1">'Current - Sales, NWP, GWP'!I52/VLOOKUP(COUNTA(J$4:$R$4),'Dev Patterns'!$K$6:$W$57,$B34,0)</f>
        <v>152579.52602775529</v>
      </c>
      <c r="K34" s="146">
        <f ca="1">'Current - Sales, NWP, GWP'!J52/VLOOKUP(COUNTA(K$4:$R$4),'Dev Patterns'!$K$6:$W$57,$B34,0)</f>
        <v>162082.26197702525</v>
      </c>
      <c r="L34" s="146">
        <f ca="1">'Current - Sales, NWP, GWP'!K52/VLOOKUP(COUNTA(L$4:$R$4),'Dev Patterns'!$K$6:$W$57,$B34,0)</f>
        <v>187299.57296669768</v>
      </c>
      <c r="M34" s="146">
        <f ca="1">'Current - Sales, NWP, GWP'!L52/VLOOKUP(COUNTA(M$4:$R$4),'Dev Patterns'!$K$6:$W$57,$B34,0)</f>
        <v>171957.15238349806</v>
      </c>
      <c r="N34" s="146">
        <f ca="1">'Current - Sales, NWP, GWP'!M52/VLOOKUP(COUNTA(N$4:$R$4),'Dev Patterns'!$K$6:$W$57,$B34,0)</f>
        <v>142174.39328764004</v>
      </c>
      <c r="O34" s="146">
        <f ca="1">'Current - Sales, NWP, GWP'!N52/VLOOKUP(COUNTA(O$4:$R$4),'Dev Patterns'!$K$6:$W$57,$B34,0)</f>
        <v>159793.32800381473</v>
      </c>
      <c r="P34" s="146">
        <f ca="1">'Current - Sales, NWP, GWP'!O52/VLOOKUP(COUNTA(P$4:$R$4),'Dev Patterns'!$K$6:$W$57,$B34,0)</f>
        <v>124249.34046826075</v>
      </c>
      <c r="Q34" s="146">
        <f ca="1">'Current - Sales, NWP, GWP'!P52/VLOOKUP(COUNTA(Q$4:$R$4),'Dev Patterns'!$K$6:$W$57,$B34,0)</f>
        <v>126190.9777255986</v>
      </c>
      <c r="R34" s="148">
        <f ca="1">'Current - Sales, NWP, GWP'!Q52/VLOOKUP(COUNTA(R$4:$R$4),'Dev Patterns'!$K$6:$W$57,$B34,0)</f>
        <v>140408.28929925378</v>
      </c>
      <c r="S34" s="147">
        <f t="shared" ref="S34" ca="1" si="46">AVERAGE(O34:R34)</f>
        <v>137660.48387423198</v>
      </c>
      <c r="T34" s="146">
        <f ca="1">AVERAGE(G34:R34)</f>
        <v>155301.59719494818</v>
      </c>
      <c r="U34" s="148"/>
    </row>
    <row r="35" spans="2:22" ht="16.5" outlineLevel="1" thickBot="1" x14ac:dyDescent="0.3">
      <c r="C35" t="str">
        <f t="shared" si="28"/>
        <v>PC Annual Direct</v>
      </c>
      <c r="D35" t="str">
        <f t="shared" si="29"/>
        <v>Boom Annual</v>
      </c>
      <c r="E35" s="175" t="s">
        <v>21</v>
      </c>
      <c r="F35" s="197">
        <f t="shared" ref="F35:T35" ca="1" si="47">F27/F$8</f>
        <v>0.30015810144491833</v>
      </c>
      <c r="G35" s="197">
        <f t="shared" ca="1" si="47"/>
        <v>0.37668901496583329</v>
      </c>
      <c r="H35" s="197">
        <f t="shared" ca="1" si="47"/>
        <v>0.34964100640592094</v>
      </c>
      <c r="I35" s="197">
        <f t="shared" ca="1" si="47"/>
        <v>0.39423681499883273</v>
      </c>
      <c r="J35" s="197">
        <f t="shared" ca="1" si="47"/>
        <v>0.42867274071466399</v>
      </c>
      <c r="K35" s="197">
        <f t="shared" ca="1" si="47"/>
        <v>0.44546121281619844</v>
      </c>
      <c r="L35" s="197">
        <f t="shared" ca="1" si="47"/>
        <v>0.45438448438929047</v>
      </c>
      <c r="M35" s="197">
        <f t="shared" ca="1" si="47"/>
        <v>0.37869201815349512</v>
      </c>
      <c r="N35" s="197">
        <f t="shared" ca="1" si="47"/>
        <v>0.45202481794721278</v>
      </c>
      <c r="O35" s="197">
        <f t="shared" ca="1" si="47"/>
        <v>0.36452088836617369</v>
      </c>
      <c r="P35" s="197">
        <f t="shared" ca="1" si="47"/>
        <v>0.45315126030234698</v>
      </c>
      <c r="Q35" s="197">
        <f t="shared" ca="1" si="47"/>
        <v>0.40014230931439471</v>
      </c>
      <c r="R35" s="197">
        <f t="shared" ca="1" si="47"/>
        <v>0.43295619730267543</v>
      </c>
      <c r="S35" s="198">
        <f t="shared" ca="1" si="47"/>
        <v>0.41174493336130918</v>
      </c>
      <c r="T35" s="197">
        <f t="shared" ca="1" si="47"/>
        <v>0.4097245291281304</v>
      </c>
      <c r="U35" s="199"/>
    </row>
    <row r="36" spans="2:22" x14ac:dyDescent="0.25"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</row>
    <row r="37" spans="2:22" ht="15.75" thickBot="1" x14ac:dyDescent="0.3"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</row>
    <row r="38" spans="2:22" ht="18.75" x14ac:dyDescent="0.25">
      <c r="E38" s="205" t="s">
        <v>303</v>
      </c>
      <c r="F38" s="186" t="s">
        <v>420</v>
      </c>
      <c r="G38" s="186"/>
      <c r="H38" s="186"/>
      <c r="I38" s="186"/>
      <c r="J38" s="186"/>
      <c r="K38" s="186"/>
      <c r="L38" s="186"/>
      <c r="M38" s="186"/>
      <c r="N38" s="186"/>
      <c r="O38" s="186"/>
      <c r="P38" s="186"/>
      <c r="Q38" s="186"/>
      <c r="R38" s="187"/>
      <c r="S38" s="186"/>
      <c r="T38" s="186"/>
      <c r="U38" s="187"/>
    </row>
    <row r="39" spans="2:22" x14ac:dyDescent="0.25">
      <c r="E39" s="188"/>
      <c r="F39" s="266" t="s">
        <v>337</v>
      </c>
      <c r="G39" s="266"/>
      <c r="H39" s="266"/>
      <c r="I39" s="266"/>
      <c r="J39" s="266"/>
      <c r="K39" s="266"/>
      <c r="L39" s="266"/>
      <c r="M39" s="266"/>
      <c r="N39" s="266"/>
      <c r="O39" s="266"/>
      <c r="P39" s="266"/>
      <c r="Q39" s="266"/>
      <c r="R39" s="267"/>
      <c r="S39" s="271" t="s">
        <v>8</v>
      </c>
      <c r="T39" s="272"/>
      <c r="U39" s="273"/>
    </row>
    <row r="40" spans="2:22" x14ac:dyDescent="0.25">
      <c r="E40" s="193" t="s">
        <v>16</v>
      </c>
      <c r="F40" s="139">
        <f>F$4</f>
        <v>45800</v>
      </c>
      <c r="G40" s="139">
        <f t="shared" ref="G40:R40" si="48">G$4</f>
        <v>45807</v>
      </c>
      <c r="H40" s="139">
        <f t="shared" si="48"/>
        <v>45814</v>
      </c>
      <c r="I40" s="139">
        <f t="shared" si="48"/>
        <v>45821</v>
      </c>
      <c r="J40" s="139">
        <f t="shared" si="48"/>
        <v>45828</v>
      </c>
      <c r="K40" s="139">
        <f t="shared" si="48"/>
        <v>45835</v>
      </c>
      <c r="L40" s="139">
        <f t="shared" si="48"/>
        <v>45842</v>
      </c>
      <c r="M40" s="139">
        <f t="shared" si="48"/>
        <v>45849</v>
      </c>
      <c r="N40" s="139">
        <f t="shared" si="48"/>
        <v>45856</v>
      </c>
      <c r="O40" s="139">
        <f t="shared" si="48"/>
        <v>45863</v>
      </c>
      <c r="P40" s="139">
        <f t="shared" si="48"/>
        <v>45870</v>
      </c>
      <c r="Q40" s="139">
        <f t="shared" si="48"/>
        <v>45877</v>
      </c>
      <c r="R40" s="140">
        <f t="shared" si="48"/>
        <v>45884</v>
      </c>
      <c r="S40" s="141" t="s">
        <v>9</v>
      </c>
      <c r="T40" s="142" t="s">
        <v>10</v>
      </c>
      <c r="U40" s="177" t="s">
        <v>443</v>
      </c>
    </row>
    <row r="41" spans="2:22" ht="15.75" x14ac:dyDescent="0.25">
      <c r="B41">
        <v>7</v>
      </c>
      <c r="C41" t="str">
        <f>$E$2</f>
        <v>PC Annual Direct</v>
      </c>
      <c r="D41" t="s">
        <v>72</v>
      </c>
      <c r="E41" s="145" t="s">
        <v>430</v>
      </c>
      <c r="F41" s="146">
        <f ca="1">'Current - Sales, NWP, GWP'!E77/VLOOKUP(COUNTA(F$4:$R$4),'Dev Patterns'!$K$6:$W$57,$B41,0)</f>
        <v>0</v>
      </c>
      <c r="G41" s="146">
        <f ca="1">'Current - Sales, NWP, GWP'!F77/VLOOKUP(COUNTA(G$4:$R$4),'Dev Patterns'!$K$6:$W$57,$B41,0)</f>
        <v>0</v>
      </c>
      <c r="H41" s="146">
        <f ca="1">'Current - Sales, NWP, GWP'!G77/VLOOKUP(COUNTA(H$4:$R$4),'Dev Patterns'!$K$6:$W$57,$B41,0)</f>
        <v>0</v>
      </c>
      <c r="I41" s="146">
        <f ca="1">'Current - Sales, NWP, GWP'!H77/VLOOKUP(COUNTA(I$4:$R$4),'Dev Patterns'!$K$6:$W$57,$B41,0)</f>
        <v>0</v>
      </c>
      <c r="J41" s="146">
        <f ca="1">'Current - Sales, NWP, GWP'!I77/VLOOKUP(COUNTA(J$4:$R$4),'Dev Patterns'!$K$6:$W$57,$B41,0)</f>
        <v>0</v>
      </c>
      <c r="K41" s="146">
        <f ca="1">'Current - Sales, NWP, GWP'!J77/VLOOKUP(COUNTA(K$4:$R$4),'Dev Patterns'!$K$6:$W$57,$B41,0)</f>
        <v>0</v>
      </c>
      <c r="L41" s="146">
        <f ca="1">'Current - Sales, NWP, GWP'!K77/VLOOKUP(COUNTA(L$4:$R$4),'Dev Patterns'!$K$6:$W$57,$B41,0)</f>
        <v>0</v>
      </c>
      <c r="M41" s="146">
        <f ca="1">'Current - Sales, NWP, GWP'!L77/VLOOKUP(COUNTA(M$4:$R$4),'Dev Patterns'!$K$6:$W$57,$B41,0)</f>
        <v>0</v>
      </c>
      <c r="N41" s="146">
        <f ca="1">'Current - Sales, NWP, GWP'!M77/VLOOKUP(COUNTA(N$4:$R$4),'Dev Patterns'!$K$6:$W$57,$B41,0)</f>
        <v>0</v>
      </c>
      <c r="O41" s="146">
        <f ca="1">'Current - Sales, NWP, GWP'!N77/VLOOKUP(COUNTA(O$4:$R$4),'Dev Patterns'!$K$6:$W$57,$B41,0)</f>
        <v>0</v>
      </c>
      <c r="P41" s="146">
        <f ca="1">'Current - Sales, NWP, GWP'!O77/VLOOKUP(COUNTA(P$4:$R$4),'Dev Patterns'!$K$6:$W$57,$B41,0)</f>
        <v>0</v>
      </c>
      <c r="Q41" s="146">
        <f ca="1">'Current - Sales, NWP, GWP'!P77/VLOOKUP(COUNTA(Q$4:$R$4),'Dev Patterns'!$K$6:$W$57,$B41,0)</f>
        <v>0</v>
      </c>
      <c r="R41" s="146">
        <f ca="1">'Current - Sales, NWP, GWP'!Q77/VLOOKUP(COUNTA(R$4:$R$4),'Dev Patterns'!$K$6:$W$57,$B41,0)</f>
        <v>0</v>
      </c>
      <c r="S41" s="147">
        <f t="shared" ref="S41:S45" ca="1" si="49">AVERAGE(O41:R41)</f>
        <v>0</v>
      </c>
      <c r="T41" s="146">
        <f t="shared" ref="T41:T45" ca="1" si="50">AVERAGE(G41:R41)</f>
        <v>0</v>
      </c>
      <c r="U41" s="148">
        <v>0</v>
      </c>
    </row>
    <row r="42" spans="2:22" ht="15.75" hidden="1" x14ac:dyDescent="0.25">
      <c r="C42" t="str">
        <f>$E$38&amp;"_W VYRs"</f>
        <v>PC Annual Direct - Subscription_W VYRs</v>
      </c>
      <c r="D42" t="str">
        <f t="shared" ref="D42:D52" si="51">$D41</f>
        <v>Boom Subscription</v>
      </c>
      <c r="E42" s="149" t="s">
        <v>431</v>
      </c>
      <c r="F42" s="7">
        <f>INDEX('Plan Figures'!$B$5:$AP$18,MATCH('Headline to Ultimate % Change'!F$4,'Plan Figures'!$B$5:$B$18,0),MATCH('Headline to Ultimate % Change'!$C42,'Plan Figures'!$B$1:$AP$1,0))</f>
        <v>0</v>
      </c>
      <c r="G42" s="7">
        <f>INDEX('Plan Figures'!$B$5:$AP$18,MATCH('Headline to Ultimate % Change'!G$4,'Plan Figures'!$B$5:$B$18,0),MATCH('Headline to Ultimate % Change'!$C42,'Plan Figures'!$B$1:$AP$1,0))</f>
        <v>0</v>
      </c>
      <c r="H42" s="7">
        <f>INDEX('Plan Figures'!$B$5:$AP$18,MATCH('Headline to Ultimate % Change'!H$4,'Plan Figures'!$B$5:$B$18,0),MATCH('Headline to Ultimate % Change'!$C42,'Plan Figures'!$B$1:$AP$1,0))</f>
        <v>0</v>
      </c>
      <c r="I42" s="7">
        <f>INDEX('Plan Figures'!$B$5:$AP$18,MATCH('Headline to Ultimate % Change'!I$4,'Plan Figures'!$B$5:$B$18,0),MATCH('Headline to Ultimate % Change'!$C42,'Plan Figures'!$B$1:$AP$1,0))</f>
        <v>0</v>
      </c>
      <c r="J42" s="7">
        <f>INDEX('Plan Figures'!$B$5:$AP$18,MATCH('Headline to Ultimate % Change'!J$4,'Plan Figures'!$B$5:$B$18,0),MATCH('Headline to Ultimate % Change'!$C42,'Plan Figures'!$B$1:$AP$1,0))</f>
        <v>0</v>
      </c>
      <c r="K42" s="7">
        <f>INDEX('Plan Figures'!$B$5:$AP$18,MATCH('Headline to Ultimate % Change'!K$4,'Plan Figures'!$B$5:$B$18,0),MATCH('Headline to Ultimate % Change'!$C42,'Plan Figures'!$B$1:$AP$1,0))</f>
        <v>0</v>
      </c>
      <c r="L42" s="7">
        <f>INDEX('Plan Figures'!$B$5:$AP$18,MATCH('Headline to Ultimate % Change'!L$4,'Plan Figures'!$B$5:$B$18,0),MATCH('Headline to Ultimate % Change'!$C42,'Plan Figures'!$B$1:$AP$1,0))</f>
        <v>0</v>
      </c>
      <c r="M42" s="7">
        <f>INDEX('Plan Figures'!$B$5:$AP$18,MATCH('Headline to Ultimate % Change'!M$4,'Plan Figures'!$B$5:$B$18,0),MATCH('Headline to Ultimate % Change'!$C42,'Plan Figures'!$B$1:$AP$1,0))</f>
        <v>0</v>
      </c>
      <c r="N42" s="7">
        <f>INDEX('Plan Figures'!$B$5:$AP$18,MATCH('Headline to Ultimate % Change'!N$4,'Plan Figures'!$B$5:$B$18,0),MATCH('Headline to Ultimate % Change'!$C42,'Plan Figures'!$B$1:$AP$1,0))</f>
        <v>0</v>
      </c>
      <c r="O42" s="7">
        <f>INDEX('Plan Figures'!$B$5:$AP$18,MATCH('Headline to Ultimate % Change'!O$4,'Plan Figures'!$B$5:$B$18,0),MATCH('Headline to Ultimate % Change'!$C42,'Plan Figures'!$B$1:$AP$1,0))</f>
        <v>0</v>
      </c>
      <c r="P42" s="7">
        <f>INDEX('Plan Figures'!$B$5:$AP$18,MATCH('Headline to Ultimate % Change'!P$4,'Plan Figures'!$B$5:$B$18,0),MATCH('Headline to Ultimate % Change'!$C42,'Plan Figures'!$B$1:$AP$1,0))</f>
        <v>0</v>
      </c>
      <c r="Q42" s="7">
        <f>INDEX('Plan Figures'!$B$5:$AP$18,MATCH('Headline to Ultimate % Change'!Q$4,'Plan Figures'!$B$5:$B$18,0),MATCH('Headline to Ultimate % Change'!$C42,'Plan Figures'!$B$1:$AP$1,0))</f>
        <v>0</v>
      </c>
      <c r="R42" s="7">
        <f>INDEX('Plan Figures'!$B$5:$AP$18,MATCH('Headline to Ultimate % Change'!R$4,'Plan Figures'!$B$5:$B$18,0),MATCH('Headline to Ultimate % Change'!$C42,'Plan Figures'!$B$1:$AP$1,0))</f>
        <v>0</v>
      </c>
      <c r="S42" s="150">
        <f t="shared" si="49"/>
        <v>0</v>
      </c>
      <c r="T42" s="7">
        <f t="shared" si="50"/>
        <v>0</v>
      </c>
      <c r="U42" s="151"/>
      <c r="V42" t="s">
        <v>419</v>
      </c>
    </row>
    <row r="43" spans="2:22" ht="15.75" hidden="1" x14ac:dyDescent="0.25">
      <c r="C43" t="str">
        <f t="shared" ref="C43:C52" si="52">$E$2</f>
        <v>PC Annual Direct</v>
      </c>
      <c r="D43" t="str">
        <f t="shared" si="51"/>
        <v>Boom Subscription</v>
      </c>
      <c r="E43" s="152" t="s">
        <v>0</v>
      </c>
      <c r="F43" s="216" t="e">
        <f ca="1">(F41/F42)-1</f>
        <v>#DIV/0!</v>
      </c>
      <c r="G43" s="216" t="e">
        <f t="shared" ref="G43:T43" ca="1" si="53">(G41/G42)-1</f>
        <v>#DIV/0!</v>
      </c>
      <c r="H43" s="216" t="e">
        <f t="shared" ca="1" si="53"/>
        <v>#DIV/0!</v>
      </c>
      <c r="I43" s="216" t="e">
        <f t="shared" ca="1" si="53"/>
        <v>#DIV/0!</v>
      </c>
      <c r="J43" s="216" t="e">
        <f t="shared" ca="1" si="53"/>
        <v>#DIV/0!</v>
      </c>
      <c r="K43" s="216" t="e">
        <f t="shared" ca="1" si="53"/>
        <v>#DIV/0!</v>
      </c>
      <c r="L43" s="216" t="e">
        <f t="shared" ca="1" si="53"/>
        <v>#DIV/0!</v>
      </c>
      <c r="M43" s="216" t="e">
        <f t="shared" ca="1" si="53"/>
        <v>#DIV/0!</v>
      </c>
      <c r="N43" s="216" t="e">
        <f t="shared" ca="1" si="53"/>
        <v>#DIV/0!</v>
      </c>
      <c r="O43" s="216" t="e">
        <f t="shared" ca="1" si="53"/>
        <v>#DIV/0!</v>
      </c>
      <c r="P43" s="216" t="e">
        <f t="shared" ca="1" si="53"/>
        <v>#DIV/0!</v>
      </c>
      <c r="Q43" s="216" t="e">
        <f t="shared" ca="1" si="53"/>
        <v>#DIV/0!</v>
      </c>
      <c r="R43" s="216" t="e">
        <f t="shared" ca="1" si="53"/>
        <v>#DIV/0!</v>
      </c>
      <c r="S43" s="217" t="e">
        <f t="shared" ca="1" si="53"/>
        <v>#DIV/0!</v>
      </c>
      <c r="T43" s="216" t="e">
        <f t="shared" ca="1" si="53"/>
        <v>#DIV/0!</v>
      </c>
      <c r="U43" s="156"/>
    </row>
    <row r="44" spans="2:22" ht="15.75" x14ac:dyDescent="0.25">
      <c r="B44">
        <v>4</v>
      </c>
      <c r="C44" t="str">
        <f t="shared" si="52"/>
        <v>PC Annual Direct</v>
      </c>
      <c r="D44" t="str">
        <f t="shared" si="51"/>
        <v>Boom Subscription</v>
      </c>
      <c r="E44" s="145" t="s">
        <v>5</v>
      </c>
      <c r="F44" s="157">
        <f ca="1">IFERROR(('Ultimate - Sales, NWP, GWP'!F80/'Headline - Sales, NWP, GWP'!E99)-1,0)</f>
        <v>0</v>
      </c>
      <c r="G44" s="157">
        <f ca="1">IFERROR(('Ultimate - Sales, NWP, GWP'!G80/'Headline - Sales, NWP, GWP'!F99)-1,0)</f>
        <v>0</v>
      </c>
      <c r="H44" s="157">
        <f ca="1">IFERROR(('Ultimate - Sales, NWP, GWP'!H80/'Headline - Sales, NWP, GWP'!G99)-1,0)</f>
        <v>0</v>
      </c>
      <c r="I44" s="157">
        <f ca="1">IFERROR(('Ultimate - Sales, NWP, GWP'!I80/'Headline - Sales, NWP, GWP'!H99)-1,0)</f>
        <v>0</v>
      </c>
      <c r="J44" s="157">
        <f ca="1">IFERROR(('Ultimate - Sales, NWP, GWP'!J80/'Headline - Sales, NWP, GWP'!I99)-1,0)</f>
        <v>0</v>
      </c>
      <c r="K44" s="157">
        <f ca="1">IFERROR(('Ultimate - Sales, NWP, GWP'!K80/'Headline - Sales, NWP, GWP'!J99)-1,0)</f>
        <v>0</v>
      </c>
      <c r="L44" s="157">
        <f ca="1">IFERROR(('Ultimate - Sales, NWP, GWP'!L80/'Headline - Sales, NWP, GWP'!K99)-1,0)</f>
        <v>0</v>
      </c>
      <c r="M44" s="157">
        <f ca="1">IFERROR(('Ultimate - Sales, NWP, GWP'!M80/'Headline - Sales, NWP, GWP'!L99)-1,0)</f>
        <v>0</v>
      </c>
      <c r="N44" s="157">
        <f ca="1">IFERROR(('Ultimate - Sales, NWP, GWP'!N80/'Headline - Sales, NWP, GWP'!M99)-1,0)</f>
        <v>0</v>
      </c>
      <c r="O44" s="157">
        <f ca="1">IFERROR(('Ultimate - Sales, NWP, GWP'!O80/'Headline - Sales, NWP, GWP'!N99)-1,0)</f>
        <v>0</v>
      </c>
      <c r="P44" s="157">
        <f ca="1">IFERROR(('Ultimate - Sales, NWP, GWP'!P80/'Headline - Sales, NWP, GWP'!O99)-1,0)</f>
        <v>0</v>
      </c>
      <c r="Q44" s="157">
        <f ca="1">IFERROR(('Ultimate - Sales, NWP, GWP'!Q80/'Headline - Sales, NWP, GWP'!P99)-1,0)</f>
        <v>0</v>
      </c>
      <c r="R44" s="157">
        <f ca="1">IFERROR(('Ultimate - Sales, NWP, GWP'!R80/'Headline - Sales, NWP, GWP'!Q99)-1,0)</f>
        <v>0</v>
      </c>
      <c r="S44" s="147">
        <f t="shared" ca="1" si="49"/>
        <v>0</v>
      </c>
      <c r="T44" s="146">
        <f t="shared" ca="1" si="50"/>
        <v>0</v>
      </c>
      <c r="U44" s="148">
        <v>196.96935695153732</v>
      </c>
    </row>
    <row r="45" spans="2:22" ht="15.75" x14ac:dyDescent="0.25">
      <c r="C45" t="str">
        <f>$E$38&amp;"_NWP"</f>
        <v>PC Annual Direct - Subscription_NWP</v>
      </c>
      <c r="D45" t="str">
        <f t="shared" si="51"/>
        <v>Boom Subscription</v>
      </c>
      <c r="E45" s="149" t="s">
        <v>6</v>
      </c>
      <c r="F45" s="221">
        <f ca="1">IFERROR(('Ultimate - Sales, NWP, GWP'!F81/'Headline - Sales, NWP, GWP'!E100)-1,0)</f>
        <v>0</v>
      </c>
      <c r="G45" s="221">
        <f ca="1">IFERROR(('Ultimate - Sales, NWP, GWP'!G81/'Headline - Sales, NWP, GWP'!F100)-1,0)</f>
        <v>0</v>
      </c>
      <c r="H45" s="221">
        <f ca="1">IFERROR(('Ultimate - Sales, NWP, GWP'!H81/'Headline - Sales, NWP, GWP'!G100)-1,0)</f>
        <v>0</v>
      </c>
      <c r="I45" s="221">
        <f ca="1">IFERROR(('Ultimate - Sales, NWP, GWP'!I81/'Headline - Sales, NWP, GWP'!H100)-1,0)</f>
        <v>0</v>
      </c>
      <c r="J45" s="221">
        <f ca="1">IFERROR(('Ultimate - Sales, NWP, GWP'!J81/'Headline - Sales, NWP, GWP'!I100)-1,0)</f>
        <v>0</v>
      </c>
      <c r="K45" s="221">
        <f ca="1">IFERROR(('Ultimate - Sales, NWP, GWP'!K81/'Headline - Sales, NWP, GWP'!J100)-1,0)</f>
        <v>0</v>
      </c>
      <c r="L45" s="221">
        <f ca="1">IFERROR(('Ultimate - Sales, NWP, GWP'!L81/'Headline - Sales, NWP, GWP'!K100)-1,0)</f>
        <v>0</v>
      </c>
      <c r="M45" s="221">
        <f ca="1">IFERROR(('Ultimate - Sales, NWP, GWP'!M81/'Headline - Sales, NWP, GWP'!L100)-1,0)</f>
        <v>0</v>
      </c>
      <c r="N45" s="221">
        <f ca="1">IFERROR(('Ultimate - Sales, NWP, GWP'!N81/'Headline - Sales, NWP, GWP'!M100)-1,0)</f>
        <v>0</v>
      </c>
      <c r="O45" s="221">
        <f ca="1">IFERROR(('Ultimate - Sales, NWP, GWP'!O81/'Headline - Sales, NWP, GWP'!N100)-1,0)</f>
        <v>0</v>
      </c>
      <c r="P45" s="221">
        <f ca="1">IFERROR(('Ultimate - Sales, NWP, GWP'!P81/'Headline - Sales, NWP, GWP'!O100)-1,0)</f>
        <v>0</v>
      </c>
      <c r="Q45" s="221">
        <f ca="1">IFERROR(('Ultimate - Sales, NWP, GWP'!Q81/'Headline - Sales, NWP, GWP'!P100)-1,0)</f>
        <v>0</v>
      </c>
      <c r="R45" s="221">
        <f ca="1">IFERROR(('Ultimate - Sales, NWP, GWP'!R81/'Headline - Sales, NWP, GWP'!Q100)-1,0)</f>
        <v>0</v>
      </c>
      <c r="S45" s="150">
        <f t="shared" ca="1" si="49"/>
        <v>0</v>
      </c>
      <c r="T45" s="7">
        <f t="shared" ca="1" si="50"/>
        <v>0</v>
      </c>
      <c r="U45" s="151"/>
    </row>
    <row r="46" spans="2:22" ht="15.75" x14ac:dyDescent="0.25">
      <c r="C46" t="str">
        <f t="shared" si="52"/>
        <v>PC Annual Direct</v>
      </c>
      <c r="D46" t="str">
        <f t="shared" si="51"/>
        <v>Boom Subscription</v>
      </c>
      <c r="E46" s="152" t="s">
        <v>0</v>
      </c>
      <c r="F46" s="222">
        <f ca="1">F44-F45</f>
        <v>0</v>
      </c>
      <c r="G46" s="222">
        <f t="shared" ref="G46" ca="1" si="54">G44-G45</f>
        <v>0</v>
      </c>
      <c r="H46" s="222">
        <f t="shared" ref="H46" ca="1" si="55">H44-H45</f>
        <v>0</v>
      </c>
      <c r="I46" s="222">
        <f t="shared" ref="I46" ca="1" si="56">I44-I45</f>
        <v>0</v>
      </c>
      <c r="J46" s="222">
        <f t="shared" ref="J46" ca="1" si="57">J44-J45</f>
        <v>0</v>
      </c>
      <c r="K46" s="222">
        <f t="shared" ref="K46" ca="1" si="58">K44-K45</f>
        <v>0</v>
      </c>
      <c r="L46" s="222">
        <f t="shared" ref="L46" ca="1" si="59">L44-L45</f>
        <v>0</v>
      </c>
      <c r="M46" s="222">
        <f t="shared" ref="M46" ca="1" si="60">M44-M45</f>
        <v>0</v>
      </c>
      <c r="N46" s="222">
        <f t="shared" ref="N46" ca="1" si="61">N44-N45</f>
        <v>0</v>
      </c>
      <c r="O46" s="222">
        <f t="shared" ref="O46" ca="1" si="62">O44-O45</f>
        <v>0</v>
      </c>
      <c r="P46" s="222">
        <f t="shared" ref="P46" ca="1" si="63">P44-P45</f>
        <v>0</v>
      </c>
      <c r="Q46" s="222">
        <f t="shared" ref="Q46" ca="1" si="64">Q44-Q45</f>
        <v>0</v>
      </c>
      <c r="R46" s="222">
        <f t="shared" ref="R46" ca="1" si="65">R44-R45</f>
        <v>0</v>
      </c>
      <c r="S46" s="217">
        <f t="shared" ref="S46:T46" ca="1" si="66">IFERROR((S44/S45)-1,0)</f>
        <v>0</v>
      </c>
      <c r="T46" s="216">
        <f t="shared" ca="1" si="66"/>
        <v>0</v>
      </c>
      <c r="U46" s="156"/>
    </row>
    <row r="47" spans="2:22" ht="15.75" x14ac:dyDescent="0.25">
      <c r="C47" t="str">
        <f t="shared" si="52"/>
        <v>PC Annual Direct</v>
      </c>
      <c r="D47" t="str">
        <f t="shared" si="51"/>
        <v>Boom Subscription</v>
      </c>
      <c r="E47" s="145" t="s">
        <v>421</v>
      </c>
      <c r="F47" s="146">
        <f t="shared" ref="F47:U48" ca="1" si="67">IFERROR(F44/F41,0)</f>
        <v>0</v>
      </c>
      <c r="G47" s="146">
        <f t="shared" ca="1" si="67"/>
        <v>0</v>
      </c>
      <c r="H47" s="146">
        <f t="shared" ca="1" si="67"/>
        <v>0</v>
      </c>
      <c r="I47" s="146">
        <f t="shared" ca="1" si="67"/>
        <v>0</v>
      </c>
      <c r="J47" s="146">
        <f t="shared" ca="1" si="67"/>
        <v>0</v>
      </c>
      <c r="K47" s="146">
        <f t="shared" ca="1" si="67"/>
        <v>0</v>
      </c>
      <c r="L47" s="146">
        <f t="shared" ca="1" si="67"/>
        <v>0</v>
      </c>
      <c r="M47" s="146">
        <f t="shared" ca="1" si="67"/>
        <v>0</v>
      </c>
      <c r="N47" s="146">
        <f t="shared" ca="1" si="67"/>
        <v>0</v>
      </c>
      <c r="O47" s="146">
        <f t="shared" ca="1" si="67"/>
        <v>0</v>
      </c>
      <c r="P47" s="146">
        <f t="shared" ca="1" si="67"/>
        <v>0</v>
      </c>
      <c r="Q47" s="146">
        <f t="shared" ca="1" si="67"/>
        <v>0</v>
      </c>
      <c r="R47" s="146">
        <f t="shared" ca="1" si="67"/>
        <v>0</v>
      </c>
      <c r="S47" s="147">
        <f t="shared" ca="1" si="67"/>
        <v>0</v>
      </c>
      <c r="T47" s="146">
        <f t="shared" ca="1" si="67"/>
        <v>0</v>
      </c>
      <c r="U47" s="148">
        <f t="shared" si="67"/>
        <v>0</v>
      </c>
    </row>
    <row r="48" spans="2:22" ht="15.75" hidden="1" x14ac:dyDescent="0.25">
      <c r="C48" t="str">
        <f t="shared" si="52"/>
        <v>PC Annual Direct</v>
      </c>
      <c r="D48" t="str">
        <f t="shared" si="51"/>
        <v>Boom Subscription</v>
      </c>
      <c r="E48" s="149" t="s">
        <v>422</v>
      </c>
      <c r="F48" s="7">
        <f t="shared" ca="1" si="67"/>
        <v>0</v>
      </c>
      <c r="G48" s="7">
        <f t="shared" ca="1" si="67"/>
        <v>0</v>
      </c>
      <c r="H48" s="7">
        <f t="shared" ca="1" si="67"/>
        <v>0</v>
      </c>
      <c r="I48" s="7">
        <f t="shared" ca="1" si="67"/>
        <v>0</v>
      </c>
      <c r="J48" s="7">
        <f t="shared" ca="1" si="67"/>
        <v>0</v>
      </c>
      <c r="K48" s="7">
        <f t="shared" ca="1" si="67"/>
        <v>0</v>
      </c>
      <c r="L48" s="7">
        <f t="shared" ca="1" si="67"/>
        <v>0</v>
      </c>
      <c r="M48" s="7">
        <f t="shared" ca="1" si="67"/>
        <v>0</v>
      </c>
      <c r="N48" s="7">
        <f t="shared" ca="1" si="67"/>
        <v>0</v>
      </c>
      <c r="O48" s="7">
        <f t="shared" ca="1" si="67"/>
        <v>0</v>
      </c>
      <c r="P48" s="7">
        <f t="shared" ca="1" si="67"/>
        <v>0</v>
      </c>
      <c r="Q48" s="7">
        <f t="shared" ca="1" si="67"/>
        <v>0</v>
      </c>
      <c r="R48" s="7">
        <f t="shared" ca="1" si="67"/>
        <v>0</v>
      </c>
      <c r="S48" s="150">
        <f t="shared" ca="1" si="67"/>
        <v>0</v>
      </c>
      <c r="T48" s="7">
        <f t="shared" ca="1" si="67"/>
        <v>0</v>
      </c>
      <c r="U48" s="151"/>
    </row>
    <row r="49" spans="2:23" ht="15.75" hidden="1" x14ac:dyDescent="0.25">
      <c r="C49" t="str">
        <f t="shared" si="52"/>
        <v>PC Annual Direct</v>
      </c>
      <c r="D49" t="str">
        <f t="shared" si="51"/>
        <v>Boom Subscription</v>
      </c>
      <c r="E49" s="152" t="s">
        <v>0</v>
      </c>
      <c r="F49" s="216" t="e">
        <f ca="1">(F47/F48)-1</f>
        <v>#DIV/0!</v>
      </c>
      <c r="G49" s="216" t="e">
        <f t="shared" ref="G49:T49" ca="1" si="68">(G47/G48)-1</f>
        <v>#DIV/0!</v>
      </c>
      <c r="H49" s="216" t="e">
        <f t="shared" ca="1" si="68"/>
        <v>#DIV/0!</v>
      </c>
      <c r="I49" s="216" t="e">
        <f t="shared" ca="1" si="68"/>
        <v>#DIV/0!</v>
      </c>
      <c r="J49" s="216" t="e">
        <f t="shared" ca="1" si="68"/>
        <v>#DIV/0!</v>
      </c>
      <c r="K49" s="216" t="e">
        <f t="shared" ca="1" si="68"/>
        <v>#DIV/0!</v>
      </c>
      <c r="L49" s="216" t="e">
        <f t="shared" ca="1" si="68"/>
        <v>#DIV/0!</v>
      </c>
      <c r="M49" s="216" t="e">
        <f t="shared" ca="1" si="68"/>
        <v>#DIV/0!</v>
      </c>
      <c r="N49" s="216" t="e">
        <f t="shared" ca="1" si="68"/>
        <v>#DIV/0!</v>
      </c>
      <c r="O49" s="216" t="e">
        <f t="shared" ca="1" si="68"/>
        <v>#DIV/0!</v>
      </c>
      <c r="P49" s="216" t="e">
        <f t="shared" ca="1" si="68"/>
        <v>#DIV/0!</v>
      </c>
      <c r="Q49" s="216" t="e">
        <f t="shared" ca="1" si="68"/>
        <v>#DIV/0!</v>
      </c>
      <c r="R49" s="216" t="e">
        <f t="shared" ca="1" si="68"/>
        <v>#DIV/0!</v>
      </c>
      <c r="S49" s="217" t="e">
        <f t="shared" ca="1" si="68"/>
        <v>#DIV/0!</v>
      </c>
      <c r="T49" s="216" t="e">
        <f t="shared" ca="1" si="68"/>
        <v>#DIV/0!</v>
      </c>
      <c r="U49" s="156"/>
    </row>
    <row r="50" spans="2:23" x14ac:dyDescent="0.25">
      <c r="C50" t="str">
        <f t="shared" si="52"/>
        <v>PC Annual Direct</v>
      </c>
      <c r="D50" t="str">
        <f t="shared" si="51"/>
        <v>Boom Subscription</v>
      </c>
      <c r="E50" s="190" t="s">
        <v>17</v>
      </c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69"/>
      <c r="S50" s="144"/>
      <c r="T50" s="144"/>
      <c r="U50" s="180"/>
    </row>
    <row r="51" spans="2:23" ht="15.75" x14ac:dyDescent="0.25">
      <c r="B51">
        <v>4</v>
      </c>
      <c r="C51" t="str">
        <f t="shared" si="52"/>
        <v>PC Annual Direct</v>
      </c>
      <c r="D51" t="str">
        <f t="shared" si="51"/>
        <v>Boom Subscription</v>
      </c>
      <c r="E51" s="145" t="s">
        <v>7</v>
      </c>
      <c r="F51" s="147">
        <f ca="1">'Current - Sales, NWP, GWP'!E87/VLOOKUP(COUNTA(F$4:$R$4),'Dev Patterns'!$K$6:$W$57,$B51,0)</f>
        <v>0</v>
      </c>
      <c r="G51" s="146">
        <f ca="1">'Current - Sales, NWP, GWP'!F87/VLOOKUP(COUNTA(G$4:$R$4),'Dev Patterns'!$K$6:$W$57,$B51,0)</f>
        <v>0</v>
      </c>
      <c r="H51" s="146">
        <f ca="1">'Current - Sales, NWP, GWP'!G87/VLOOKUP(COUNTA(H$4:$R$4),'Dev Patterns'!$K$6:$W$57,$B51,0)</f>
        <v>0</v>
      </c>
      <c r="I51" s="146">
        <f ca="1">'Current - Sales, NWP, GWP'!H87/VLOOKUP(COUNTA(I$4:$R$4),'Dev Patterns'!$K$6:$W$57,$B51,0)</f>
        <v>0</v>
      </c>
      <c r="J51" s="146">
        <f ca="1">'Current - Sales, NWP, GWP'!I87/VLOOKUP(COUNTA(J$4:$R$4),'Dev Patterns'!$K$6:$W$57,$B51,0)</f>
        <v>0</v>
      </c>
      <c r="K51" s="146">
        <f ca="1">'Current - Sales, NWP, GWP'!J87/VLOOKUP(COUNTA(K$4:$R$4),'Dev Patterns'!$K$6:$W$57,$B51,0)</f>
        <v>0</v>
      </c>
      <c r="L51" s="146">
        <f ca="1">'Current - Sales, NWP, GWP'!K87/VLOOKUP(COUNTA(L$4:$R$4),'Dev Patterns'!$K$6:$W$57,$B51,0)</f>
        <v>0</v>
      </c>
      <c r="M51" s="146">
        <f ca="1">'Current - Sales, NWP, GWP'!L87/VLOOKUP(COUNTA(M$4:$R$4),'Dev Patterns'!$K$6:$W$57,$B51,0)</f>
        <v>0</v>
      </c>
      <c r="N51" s="146">
        <f ca="1">'Current - Sales, NWP, GWP'!M87/VLOOKUP(COUNTA(N$4:$R$4),'Dev Patterns'!$K$6:$W$57,$B51,0)</f>
        <v>0</v>
      </c>
      <c r="O51" s="146">
        <f ca="1">'Current - Sales, NWP, GWP'!N87/VLOOKUP(COUNTA(O$4:$R$4),'Dev Patterns'!$K$6:$W$57,$B51,0)</f>
        <v>0</v>
      </c>
      <c r="P51" s="146">
        <f ca="1">'Current - Sales, NWP, GWP'!O87/VLOOKUP(COUNTA(P$4:$R$4),'Dev Patterns'!$K$6:$W$57,$B51,0)</f>
        <v>0</v>
      </c>
      <c r="Q51" s="146">
        <f ca="1">'Current - Sales, NWP, GWP'!P87/VLOOKUP(COUNTA(Q$4:$R$4),'Dev Patterns'!$K$6:$W$57,$B51,0)</f>
        <v>0</v>
      </c>
      <c r="R51" s="148">
        <f ca="1">'Current - Sales, NWP, GWP'!Q87/VLOOKUP(COUNTA(R$4:$R$4),'Dev Patterns'!$K$6:$W$57,$B51,0)</f>
        <v>0</v>
      </c>
      <c r="S51" s="147">
        <f ca="1">AVERAGE(O51:R51)</f>
        <v>0</v>
      </c>
      <c r="T51" s="146">
        <f ca="1">AVERAGE(G51:R51)</f>
        <v>0</v>
      </c>
      <c r="U51" s="148"/>
    </row>
    <row r="52" spans="2:23" ht="16.5" thickBot="1" x14ac:dyDescent="0.3">
      <c r="C52" t="str">
        <f t="shared" si="52"/>
        <v>PC Annual Direct</v>
      </c>
      <c r="D52" t="str">
        <f t="shared" si="51"/>
        <v>Boom Subscription</v>
      </c>
      <c r="E52" s="175" t="s">
        <v>21</v>
      </c>
      <c r="F52" s="197">
        <f t="shared" ref="F52:T52" ca="1" si="69">F44/F$8</f>
        <v>0</v>
      </c>
      <c r="G52" s="197">
        <f t="shared" ca="1" si="69"/>
        <v>0</v>
      </c>
      <c r="H52" s="197">
        <f t="shared" ca="1" si="69"/>
        <v>0</v>
      </c>
      <c r="I52" s="197">
        <f t="shared" ca="1" si="69"/>
        <v>0</v>
      </c>
      <c r="J52" s="197">
        <f t="shared" ca="1" si="69"/>
        <v>0</v>
      </c>
      <c r="K52" s="197">
        <f t="shared" ca="1" si="69"/>
        <v>0</v>
      </c>
      <c r="L52" s="197">
        <f t="shared" ca="1" si="69"/>
        <v>0</v>
      </c>
      <c r="M52" s="197">
        <f t="shared" ca="1" si="69"/>
        <v>0</v>
      </c>
      <c r="N52" s="197">
        <f t="shared" ca="1" si="69"/>
        <v>0</v>
      </c>
      <c r="O52" s="197">
        <f t="shared" ca="1" si="69"/>
        <v>0</v>
      </c>
      <c r="P52" s="197">
        <f t="shared" ca="1" si="69"/>
        <v>0</v>
      </c>
      <c r="Q52" s="197">
        <f t="shared" ca="1" si="69"/>
        <v>0</v>
      </c>
      <c r="R52" s="197">
        <f t="shared" ca="1" si="69"/>
        <v>0</v>
      </c>
      <c r="S52" s="198">
        <f t="shared" ca="1" si="69"/>
        <v>0</v>
      </c>
      <c r="T52" s="197">
        <f t="shared" ca="1" si="69"/>
        <v>0</v>
      </c>
      <c r="U52" s="199"/>
    </row>
    <row r="53" spans="2:23" outlineLevel="1" x14ac:dyDescent="0.25"/>
    <row r="54" spans="2:23" ht="15.75" outlineLevel="1" thickBot="1" x14ac:dyDescent="0.3"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</row>
    <row r="55" spans="2:23" ht="18.75" outlineLevel="1" x14ac:dyDescent="0.25">
      <c r="E55" s="205" t="s">
        <v>414</v>
      </c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7"/>
      <c r="S55" s="186"/>
      <c r="T55" s="186"/>
      <c r="U55" s="187"/>
      <c r="W55" s="76"/>
    </row>
    <row r="56" spans="2:23" outlineLevel="1" x14ac:dyDescent="0.25">
      <c r="E56" s="188"/>
      <c r="F56" s="266" t="s">
        <v>337</v>
      </c>
      <c r="G56" s="266"/>
      <c r="H56" s="266"/>
      <c r="I56" s="266"/>
      <c r="J56" s="266"/>
      <c r="K56" s="266"/>
      <c r="L56" s="266"/>
      <c r="M56" s="266"/>
      <c r="N56" s="266"/>
      <c r="O56" s="266"/>
      <c r="P56" s="266"/>
      <c r="Q56" s="266"/>
      <c r="R56" s="267"/>
      <c r="S56" s="271" t="s">
        <v>8</v>
      </c>
      <c r="T56" s="272"/>
      <c r="U56" s="273"/>
    </row>
    <row r="57" spans="2:23" outlineLevel="1" x14ac:dyDescent="0.25">
      <c r="E57" s="193" t="s">
        <v>16</v>
      </c>
      <c r="F57" s="139">
        <f>F$4</f>
        <v>45800</v>
      </c>
      <c r="G57" s="139">
        <f t="shared" ref="G57:R57" si="70">G$4</f>
        <v>45807</v>
      </c>
      <c r="H57" s="139">
        <f t="shared" si="70"/>
        <v>45814</v>
      </c>
      <c r="I57" s="139">
        <f t="shared" si="70"/>
        <v>45821</v>
      </c>
      <c r="J57" s="139">
        <f t="shared" si="70"/>
        <v>45828</v>
      </c>
      <c r="K57" s="139">
        <f t="shared" si="70"/>
        <v>45835</v>
      </c>
      <c r="L57" s="139">
        <f t="shared" si="70"/>
        <v>45842</v>
      </c>
      <c r="M57" s="139">
        <f t="shared" si="70"/>
        <v>45849</v>
      </c>
      <c r="N57" s="139">
        <f t="shared" si="70"/>
        <v>45856</v>
      </c>
      <c r="O57" s="139">
        <f t="shared" si="70"/>
        <v>45863</v>
      </c>
      <c r="P57" s="139">
        <f t="shared" si="70"/>
        <v>45870</v>
      </c>
      <c r="Q57" s="139">
        <f t="shared" si="70"/>
        <v>45877</v>
      </c>
      <c r="R57" s="140">
        <f t="shared" si="70"/>
        <v>45884</v>
      </c>
      <c r="S57" s="141" t="s">
        <v>9</v>
      </c>
      <c r="T57" s="142" t="s">
        <v>10</v>
      </c>
      <c r="U57" s="177" t="s">
        <v>443</v>
      </c>
    </row>
    <row r="58" spans="2:23" ht="15.75" outlineLevel="1" x14ac:dyDescent="0.25">
      <c r="B58">
        <v>13</v>
      </c>
      <c r="C58" t="str">
        <f>$E$2</f>
        <v>PC Annual Direct</v>
      </c>
      <c r="D58" t="s">
        <v>454</v>
      </c>
      <c r="E58" s="145" t="s">
        <v>430</v>
      </c>
      <c r="F58" s="146">
        <f ca="1">'Current - Sales, NWP, GWP'!E59/VLOOKUP(COUNTA(F$4:$R$4),'Dev Patterns'!$K$6:$W$57,$B58,0)</f>
        <v>563.89372058556069</v>
      </c>
      <c r="G58" s="146">
        <f ca="1">'Current - Sales, NWP, GWP'!F59/VLOOKUP(COUNTA(G$4:$R$4),'Dev Patterns'!$K$6:$W$57,$B58,0)</f>
        <v>631.96684786374612</v>
      </c>
      <c r="H58" s="146">
        <f ca="1">'Current - Sales, NWP, GWP'!G59/VLOOKUP(COUNTA(H$4:$R$4),'Dev Patterns'!$K$6:$W$57,$B58,0)</f>
        <v>649.55085354693199</v>
      </c>
      <c r="I58" s="146">
        <f ca="1">'Current - Sales, NWP, GWP'!H59/VLOOKUP(COUNTA(I$4:$R$4),'Dev Patterns'!$K$6:$W$57,$B58,0)</f>
        <v>579.57110389042873</v>
      </c>
      <c r="J58" s="146">
        <f ca="1">'Current - Sales, NWP, GWP'!I59/VLOOKUP(COUNTA(J$4:$R$4),'Dev Patterns'!$K$6:$W$57,$B58,0)</f>
        <v>527.67753268376862</v>
      </c>
      <c r="K58" s="146">
        <f ca="1">'Current - Sales, NWP, GWP'!J59/VLOOKUP(COUNTA(K$4:$R$4),'Dev Patterns'!$K$6:$W$57,$B58,0)</f>
        <v>584.50481512786939</v>
      </c>
      <c r="L58" s="146">
        <f ca="1">'Current - Sales, NWP, GWP'!K59/VLOOKUP(COUNTA(L$4:$R$4),'Dev Patterns'!$K$6:$W$57,$B58,0)</f>
        <v>677.54315980691729</v>
      </c>
      <c r="M58" s="146">
        <f ca="1">'Current - Sales, NWP, GWP'!L59/VLOOKUP(COUNTA(M$4:$R$4),'Dev Patterns'!$K$6:$W$57,$B58,0)</f>
        <v>575.97995519419521</v>
      </c>
      <c r="N58" s="146">
        <f ca="1">'Current - Sales, NWP, GWP'!M59/VLOOKUP(COUNTA(N$4:$R$4),'Dev Patterns'!$K$6:$W$57,$B58,0)</f>
        <v>502.50361279909504</v>
      </c>
      <c r="O58" s="146">
        <f ca="1">'Current - Sales, NWP, GWP'!N59/VLOOKUP(COUNTA(O$4:$R$4),'Dev Patterns'!$K$6:$W$57,$B58,0)</f>
        <v>492.67076823892961</v>
      </c>
      <c r="P58" s="146">
        <f ca="1">'Current - Sales, NWP, GWP'!O59/VLOOKUP(COUNTA(P$4:$R$4),'Dev Patterns'!$K$6:$W$57,$B58,0)</f>
        <v>608.80838784819991</v>
      </c>
      <c r="Q58" s="146">
        <f ca="1">'Current - Sales, NWP, GWP'!P59/VLOOKUP(COUNTA(Q$4:$R$4),'Dev Patterns'!$K$6:$W$57,$B58,0)</f>
        <v>435.39907710283148</v>
      </c>
      <c r="R58" s="146">
        <f ca="1">'Current - Sales, NWP, GWP'!Q59/VLOOKUP(COUNTA(R$4:$R$4),'Dev Patterns'!$K$6:$W$57,$B58,0)</f>
        <v>523.28012536077495</v>
      </c>
      <c r="S58" s="147">
        <f t="shared" ref="S58:S59" ca="1" si="71">AVERAGE(O58:R58)</f>
        <v>515.039589637684</v>
      </c>
      <c r="T58" s="146">
        <f ca="1">AVERAGE(G58:R58)</f>
        <v>565.78801995530739</v>
      </c>
      <c r="U58" s="148">
        <v>0</v>
      </c>
    </row>
    <row r="59" spans="2:23" ht="15.75" hidden="1" outlineLevel="1" x14ac:dyDescent="0.25">
      <c r="C59" t="str">
        <f>$E$55&amp;"_W VYRs"</f>
        <v>PC Annual Direct - Premium Finance_W VYRs</v>
      </c>
      <c r="D59" t="str">
        <f>$D58</f>
        <v>Boom Premium Finance</v>
      </c>
      <c r="E59" s="149" t="s">
        <v>431</v>
      </c>
      <c r="F59" s="7">
        <f>INDEX('Plan Figures'!$B$5:$AP$18,MATCH('Headline to Ultimate % Change'!F$4,'Plan Figures'!$B$5:$B$18,0),MATCH('Headline to Ultimate % Change'!$C59,'Plan Figures'!$B$1:$AP$1,0))</f>
        <v>854.89922893739299</v>
      </c>
      <c r="G59" s="7">
        <f>INDEX('Plan Figures'!$B$5:$AP$18,MATCH('Headline to Ultimate % Change'!G$4,'Plan Figures'!$B$5:$B$18,0),MATCH('Headline to Ultimate % Change'!$C59,'Plan Figures'!$B$1:$AP$1,0))</f>
        <v>854.89922893739299</v>
      </c>
      <c r="H59" s="7">
        <f>INDEX('Plan Figures'!$B$5:$AP$18,MATCH('Headline to Ultimate % Change'!H$4,'Plan Figures'!$B$5:$B$18,0),MATCH('Headline to Ultimate % Change'!$C59,'Plan Figures'!$B$1:$AP$1,0))</f>
        <v>874.95473577602149</v>
      </c>
      <c r="I59" s="7">
        <f>INDEX('Plan Figures'!$B$5:$AP$18,MATCH('Headline to Ultimate % Change'!I$4,'Plan Figures'!$B$5:$B$18,0),MATCH('Headline to Ultimate % Change'!$C59,'Plan Figures'!$B$1:$AP$1,0))</f>
        <v>878.29732024912619</v>
      </c>
      <c r="J59" s="7">
        <f>INDEX('Plan Figures'!$B$5:$AP$18,MATCH('Headline to Ultimate % Change'!J$4,'Plan Figures'!$B$5:$B$18,0),MATCH('Headline to Ultimate % Change'!$C59,'Plan Figures'!$B$1:$AP$1,0))</f>
        <v>878.29732024912619</v>
      </c>
      <c r="K59" s="7">
        <f>INDEX('Plan Figures'!$B$5:$AP$18,MATCH('Headline to Ultimate % Change'!K$4,'Plan Figures'!$B$5:$B$18,0),MATCH('Headline to Ultimate % Change'!$C59,'Plan Figures'!$B$1:$AP$1,0))</f>
        <v>878.29732024912619</v>
      </c>
      <c r="L59" s="7">
        <f>INDEX('Plan Figures'!$B$5:$AP$18,MATCH('Headline to Ultimate % Change'!L$4,'Plan Figures'!$B$5:$B$18,0),MATCH('Headline to Ultimate % Change'!$C59,'Plan Figures'!$B$1:$AP$1,0))</f>
        <v>861.50151641734021</v>
      </c>
      <c r="M59" s="7">
        <f>INDEX('Plan Figures'!$B$5:$AP$18,MATCH('Headline to Ultimate % Change'!M$4,'Plan Figures'!$B$5:$B$18,0),MATCH('Headline to Ultimate % Change'!$C59,'Plan Figures'!$B$1:$AP$1,0))</f>
        <v>848.90466354350087</v>
      </c>
      <c r="N59" s="7">
        <f>INDEX('Plan Figures'!$B$5:$AP$18,MATCH('Headline to Ultimate % Change'!N$4,'Plan Figures'!$B$5:$B$18,0),MATCH('Headline to Ultimate % Change'!$C59,'Plan Figures'!$B$1:$AP$1,0))</f>
        <v>848.90466354350087</v>
      </c>
      <c r="O59" s="7">
        <f>INDEX('Plan Figures'!$B$5:$AP$18,MATCH('Headline to Ultimate % Change'!O$4,'Plan Figures'!$B$5:$B$18,0),MATCH('Headline to Ultimate % Change'!$C59,'Plan Figures'!$B$1:$AP$1,0))</f>
        <v>848.90466354350087</v>
      </c>
      <c r="P59" s="7">
        <f>INDEX('Plan Figures'!$B$5:$AP$18,MATCH('Headline to Ultimate % Change'!P$4,'Plan Figures'!$B$5:$B$18,0),MATCH('Headline to Ultimate % Change'!$C59,'Plan Figures'!$B$1:$AP$1,0))</f>
        <v>848.97342618067046</v>
      </c>
      <c r="Q59" s="7">
        <f>INDEX('Plan Figures'!$B$5:$AP$18,MATCH('Headline to Ultimate % Change'!Q$4,'Plan Figures'!$B$5:$B$18,0),MATCH('Headline to Ultimate % Change'!$C59,'Plan Figures'!$B$1:$AP$1,0))</f>
        <v>849.38600200368808</v>
      </c>
      <c r="R59" s="7">
        <f>INDEX('Plan Figures'!$B$5:$AP$18,MATCH('Headline to Ultimate % Change'!R$4,'Plan Figures'!$B$5:$B$18,0),MATCH('Headline to Ultimate % Change'!$C59,'Plan Figures'!$B$1:$AP$1,0))</f>
        <v>849.38600200368808</v>
      </c>
      <c r="S59" s="150">
        <f t="shared" si="71"/>
        <v>849.16252343288693</v>
      </c>
      <c r="T59" s="7">
        <f t="shared" ref="T59" si="72">AVERAGE(G59:R59)</f>
        <v>860.05890522472339</v>
      </c>
      <c r="U59" s="151"/>
    </row>
    <row r="60" spans="2:23" ht="15.75" hidden="1" outlineLevel="1" x14ac:dyDescent="0.25">
      <c r="C60" t="str">
        <f t="shared" ref="C60:C69" si="73">$E$2</f>
        <v>PC Annual Direct</v>
      </c>
      <c r="D60" t="str">
        <f t="shared" ref="D60:D69" si="74">$D59</f>
        <v>Boom Premium Finance</v>
      </c>
      <c r="E60" s="152" t="s">
        <v>0</v>
      </c>
      <c r="F60" s="216">
        <f ca="1">IFERROR((F58/F59)-1,0)</f>
        <v>-0.34039743925554944</v>
      </c>
      <c r="G60" s="216">
        <f t="shared" ref="G60:T60" ca="1" si="75">IFERROR((G58/G59)-1,0)</f>
        <v>-0.26077036161413236</v>
      </c>
      <c r="H60" s="216">
        <f t="shared" ca="1" si="75"/>
        <v>-0.257617763539702</v>
      </c>
      <c r="I60" s="216">
        <f t="shared" ca="1" si="75"/>
        <v>-0.34011969463138603</v>
      </c>
      <c r="J60" s="216">
        <f t="shared" ca="1" si="75"/>
        <v>-0.39920398193393714</v>
      </c>
      <c r="K60" s="216">
        <f t="shared" ca="1" si="75"/>
        <v>-0.33450233576703103</v>
      </c>
      <c r="L60" s="216">
        <f t="shared" ca="1" si="75"/>
        <v>-0.21353224934000847</v>
      </c>
      <c r="M60" s="216">
        <f t="shared" ca="1" si="75"/>
        <v>-0.32150218990441448</v>
      </c>
      <c r="N60" s="216">
        <f t="shared" ca="1" si="75"/>
        <v>-0.40805648221845936</v>
      </c>
      <c r="O60" s="216">
        <f t="shared" ca="1" si="75"/>
        <v>-0.41963946082894454</v>
      </c>
      <c r="P60" s="216">
        <f t="shared" ca="1" si="75"/>
        <v>-0.28288875826528037</v>
      </c>
      <c r="Q60" s="216">
        <f t="shared" ca="1" si="75"/>
        <v>-0.48739551149214611</v>
      </c>
      <c r="R60" s="216">
        <f t="shared" ca="1" si="75"/>
        <v>-0.38393130552379551</v>
      </c>
      <c r="S60" s="217">
        <f t="shared" ca="1" si="75"/>
        <v>-0.39347348072363453</v>
      </c>
      <c r="T60" s="216">
        <f t="shared" ca="1" si="75"/>
        <v>-0.34215201247468796</v>
      </c>
      <c r="U60" s="156"/>
    </row>
    <row r="61" spans="2:23" ht="15.75" outlineLevel="1" x14ac:dyDescent="0.25">
      <c r="B61">
        <v>16</v>
      </c>
      <c r="C61" t="str">
        <f t="shared" si="73"/>
        <v>PC Annual Direct</v>
      </c>
      <c r="D61" t="str">
        <f t="shared" si="74"/>
        <v>Boom Premium Finance</v>
      </c>
      <c r="E61" s="145" t="s">
        <v>5</v>
      </c>
      <c r="F61" s="157">
        <f ca="1">IFERROR(('Ultimate - Sales, NWP, GWP'!F62/'Headline - Sales, NWP, GWP'!E73)-1,0)</f>
        <v>-0.30915111278785479</v>
      </c>
      <c r="G61" s="157">
        <f ca="1">IFERROR(('Ultimate - Sales, NWP, GWP'!G62/'Headline - Sales, NWP, GWP'!F73)-1,0)</f>
        <v>-0.32738156879912561</v>
      </c>
      <c r="H61" s="157">
        <f ca="1">IFERROR(('Ultimate - Sales, NWP, GWP'!H62/'Headline - Sales, NWP, GWP'!G73)-1,0)</f>
        <v>-0.31219980445858286</v>
      </c>
      <c r="I61" s="157">
        <f ca="1">IFERROR(('Ultimate - Sales, NWP, GWP'!I62/'Headline - Sales, NWP, GWP'!H73)-1,0)</f>
        <v>-0.31656862084175774</v>
      </c>
      <c r="J61" s="157">
        <f ca="1">IFERROR(('Ultimate - Sales, NWP, GWP'!J62/'Headline - Sales, NWP, GWP'!I73)-1,0)</f>
        <v>-0.30743667621476656</v>
      </c>
      <c r="K61" s="157">
        <f ca="1">IFERROR(('Ultimate - Sales, NWP, GWP'!K62/'Headline - Sales, NWP, GWP'!J73)-1,0)</f>
        <v>-0.28082584343914463</v>
      </c>
      <c r="L61" s="157">
        <f ca="1">IFERROR(('Ultimate - Sales, NWP, GWP'!L62/'Headline - Sales, NWP, GWP'!K73)-1,0)</f>
        <v>-0.28208138604689648</v>
      </c>
      <c r="M61" s="157">
        <f ca="1">IFERROR(('Ultimate - Sales, NWP, GWP'!M62/'Headline - Sales, NWP, GWP'!L73)-1,0)</f>
        <v>-0.2922142035059424</v>
      </c>
      <c r="N61" s="157">
        <f ca="1">IFERROR(('Ultimate - Sales, NWP, GWP'!N62/'Headline - Sales, NWP, GWP'!M73)-1,0)</f>
        <v>-0.29417445425721767</v>
      </c>
      <c r="O61" s="157">
        <f ca="1">IFERROR(('Ultimate - Sales, NWP, GWP'!O62/'Headline - Sales, NWP, GWP'!N73)-1,0)</f>
        <v>-0.30582381455404961</v>
      </c>
      <c r="P61" s="157">
        <f ca="1">IFERROR(('Ultimate - Sales, NWP, GWP'!P62/'Headline - Sales, NWP, GWP'!O73)-1,0)</f>
        <v>-0.26687269481104248</v>
      </c>
      <c r="Q61" s="157">
        <f ca="1">IFERROR(('Ultimate - Sales, NWP, GWP'!Q62/'Headline - Sales, NWP, GWP'!P73)-1,0)</f>
        <v>-0.29068061344768537</v>
      </c>
      <c r="R61" s="157">
        <f ca="1">IFERROR(('Ultimate - Sales, NWP, GWP'!R62/'Headline - Sales, NWP, GWP'!Q73)-1,0)</f>
        <v>-0.28223836938663138</v>
      </c>
      <c r="S61" s="147">
        <f t="shared" ref="S61:S62" ca="1" si="76">AVERAGE(O61:R61)</f>
        <v>-0.28640387304985221</v>
      </c>
      <c r="T61" s="146">
        <f t="shared" ref="T61:T62" ca="1" si="77">AVERAGE(G61:R61)</f>
        <v>-0.29654150414690361</v>
      </c>
      <c r="U61" s="148">
        <v>12.576923076923077</v>
      </c>
    </row>
    <row r="62" spans="2:23" ht="15.75" outlineLevel="1" x14ac:dyDescent="0.25">
      <c r="C62" t="str">
        <f>$E$55&amp;"_NWP"</f>
        <v>PC Annual Direct - Premium Finance_NWP</v>
      </c>
      <c r="D62" t="str">
        <f t="shared" si="74"/>
        <v>Boom Premium Finance</v>
      </c>
      <c r="E62" s="149" t="s">
        <v>6</v>
      </c>
      <c r="F62" s="221">
        <f ca="1">IFERROR(('Ultimate - Sales, NWP, GWP'!F63/'Headline - Sales, NWP, GWP'!E74)-1,0)</f>
        <v>-0.24999999999999989</v>
      </c>
      <c r="G62" s="221">
        <f ca="1">IFERROR(('Ultimate - Sales, NWP, GWP'!G63/'Headline - Sales, NWP, GWP'!F74)-1,0)</f>
        <v>-0.24999999999999989</v>
      </c>
      <c r="H62" s="221">
        <f ca="1">IFERROR(('Ultimate - Sales, NWP, GWP'!H63/'Headline - Sales, NWP, GWP'!G74)-1,0)</f>
        <v>-0.25</v>
      </c>
      <c r="I62" s="221">
        <f ca="1">IFERROR(('Ultimate - Sales, NWP, GWP'!I63/'Headline - Sales, NWP, GWP'!H74)-1,0)</f>
        <v>-0.24999999999999989</v>
      </c>
      <c r="J62" s="221">
        <f ca="1">IFERROR(('Ultimate - Sales, NWP, GWP'!J63/'Headline - Sales, NWP, GWP'!I74)-1,0)</f>
        <v>-0.24999999999999989</v>
      </c>
      <c r="K62" s="221">
        <f ca="1">IFERROR(('Ultimate - Sales, NWP, GWP'!K63/'Headline - Sales, NWP, GWP'!J74)-1,0)</f>
        <v>-0.24999999999999989</v>
      </c>
      <c r="L62" s="221">
        <f ca="1">IFERROR(('Ultimate - Sales, NWP, GWP'!L63/'Headline - Sales, NWP, GWP'!K74)-1,0)</f>
        <v>-0.25</v>
      </c>
      <c r="M62" s="221">
        <f ca="1">IFERROR(('Ultimate - Sales, NWP, GWP'!M63/'Headline - Sales, NWP, GWP'!L74)-1,0)</f>
        <v>-0.25</v>
      </c>
      <c r="N62" s="221">
        <f ca="1">IFERROR(('Ultimate - Sales, NWP, GWP'!N63/'Headline - Sales, NWP, GWP'!M74)-1,0)</f>
        <v>-0.25</v>
      </c>
      <c r="O62" s="221">
        <f ca="1">IFERROR(('Ultimate - Sales, NWP, GWP'!O63/'Headline - Sales, NWP, GWP'!N74)-1,0)</f>
        <v>-0.25</v>
      </c>
      <c r="P62" s="221">
        <f ca="1">IFERROR(('Ultimate - Sales, NWP, GWP'!P63/'Headline - Sales, NWP, GWP'!O74)-1,0)</f>
        <v>-0.25</v>
      </c>
      <c r="Q62" s="221">
        <f ca="1">IFERROR(('Ultimate - Sales, NWP, GWP'!Q63/'Headline - Sales, NWP, GWP'!P74)-1,0)</f>
        <v>-0.24999999999999989</v>
      </c>
      <c r="R62" s="221">
        <f ca="1">IFERROR(('Ultimate - Sales, NWP, GWP'!R63/'Headline - Sales, NWP, GWP'!Q74)-1,0)</f>
        <v>-0.24999999999999989</v>
      </c>
      <c r="S62" s="150">
        <f t="shared" ca="1" si="76"/>
        <v>-0.24999999999999994</v>
      </c>
      <c r="T62" s="7">
        <f t="shared" ca="1" si="77"/>
        <v>-0.24999999999999997</v>
      </c>
      <c r="U62" s="151"/>
    </row>
    <row r="63" spans="2:23" ht="15.75" outlineLevel="1" x14ac:dyDescent="0.25">
      <c r="C63" t="str">
        <f t="shared" si="73"/>
        <v>PC Annual Direct</v>
      </c>
      <c r="D63" t="str">
        <f t="shared" si="74"/>
        <v>Boom Premium Finance</v>
      </c>
      <c r="E63" s="152" t="s">
        <v>0</v>
      </c>
      <c r="F63" s="222">
        <f ca="1">F61-F62</f>
        <v>-5.9151112787854898E-2</v>
      </c>
      <c r="G63" s="222">
        <f t="shared" ref="G63:R63" ca="1" si="78">G61-G62</f>
        <v>-7.7381568799125722E-2</v>
      </c>
      <c r="H63" s="222">
        <f t="shared" ca="1" si="78"/>
        <v>-6.2199804458582864E-2</v>
      </c>
      <c r="I63" s="222">
        <f t="shared" ca="1" si="78"/>
        <v>-6.6568620841757853E-2</v>
      </c>
      <c r="J63" s="222">
        <f t="shared" ca="1" si="78"/>
        <v>-5.7436676214766669E-2</v>
      </c>
      <c r="K63" s="222">
        <f t="shared" ca="1" si="78"/>
        <v>-3.082584343914474E-2</v>
      </c>
      <c r="L63" s="222">
        <f t="shared" ca="1" si="78"/>
        <v>-3.2081386046896476E-2</v>
      </c>
      <c r="M63" s="222">
        <f t="shared" ca="1" si="78"/>
        <v>-4.2214203505942405E-2</v>
      </c>
      <c r="N63" s="222">
        <f t="shared" ca="1" si="78"/>
        <v>-4.4174454257217666E-2</v>
      </c>
      <c r="O63" s="222">
        <f t="shared" ca="1" si="78"/>
        <v>-5.5823814554049611E-2</v>
      </c>
      <c r="P63" s="222">
        <f t="shared" ca="1" si="78"/>
        <v>-1.6872694811042477E-2</v>
      </c>
      <c r="Q63" s="222">
        <f t="shared" ca="1" si="78"/>
        <v>-4.0680613447685476E-2</v>
      </c>
      <c r="R63" s="222">
        <f t="shared" ca="1" si="78"/>
        <v>-3.2238369386631494E-2</v>
      </c>
      <c r="S63" s="217">
        <f t="shared" ref="S63:T63" ca="1" si="79">IFERROR((S61/S62)-1,0)</f>
        <v>0.14561549219940906</v>
      </c>
      <c r="T63" s="216">
        <f t="shared" ca="1" si="79"/>
        <v>0.18616601658761467</v>
      </c>
      <c r="U63" s="156"/>
    </row>
    <row r="64" spans="2:23" ht="15.75" outlineLevel="1" x14ac:dyDescent="0.25">
      <c r="C64" t="str">
        <f t="shared" si="73"/>
        <v>PC Annual Direct</v>
      </c>
      <c r="D64" t="str">
        <f t="shared" si="74"/>
        <v>Boom Premium Finance</v>
      </c>
      <c r="E64" s="145" t="s">
        <v>12</v>
      </c>
      <c r="F64" s="146">
        <f ca="1">IFERROR(F61/F58,0)</f>
        <v>-5.4824358119616033E-4</v>
      </c>
      <c r="G64" s="146">
        <f t="shared" ref="G64:U65" ca="1" si="80">IFERROR(G61/G58,0)</f>
        <v>-5.1803598544098003E-4</v>
      </c>
      <c r="H64" s="146">
        <f t="shared" ca="1" si="80"/>
        <v>-4.8063951075391127E-4</v>
      </c>
      <c r="I64" s="146">
        <f t="shared" ca="1" si="80"/>
        <v>-5.4621187757077495E-4</v>
      </c>
      <c r="J64" s="146">
        <f t="shared" ca="1" si="80"/>
        <v>-5.8262225918762013E-4</v>
      </c>
      <c r="K64" s="146">
        <f t="shared" ca="1" si="80"/>
        <v>-4.8045086399794615E-4</v>
      </c>
      <c r="L64" s="146">
        <f t="shared" ca="1" si="80"/>
        <v>-4.1632976728343411E-4</v>
      </c>
      <c r="M64" s="146">
        <f t="shared" ca="1" si="80"/>
        <v>-5.0733398075879319E-4</v>
      </c>
      <c r="N64" s="146">
        <f t="shared" ca="1" si="80"/>
        <v>-5.8541759056930599E-4</v>
      </c>
      <c r="O64" s="146">
        <f t="shared" ca="1" si="80"/>
        <v>-6.2074682378097739E-4</v>
      </c>
      <c r="P64" s="146">
        <f t="shared" ca="1" si="80"/>
        <v>-4.3835252624276332E-4</v>
      </c>
      <c r="Q64" s="146">
        <f t="shared" ca="1" si="80"/>
        <v>-6.6761880935046895E-4</v>
      </c>
      <c r="R64" s="146">
        <f t="shared" ca="1" si="80"/>
        <v>-5.3936382390224055E-4</v>
      </c>
      <c r="S64" s="147">
        <f t="shared" ca="1" si="80"/>
        <v>-5.5608127765737262E-4</v>
      </c>
      <c r="T64" s="146">
        <f t="shared" ca="1" si="80"/>
        <v>-5.2412121446178373E-4</v>
      </c>
      <c r="U64" s="148">
        <f t="shared" si="80"/>
        <v>0</v>
      </c>
    </row>
    <row r="65" spans="2:21" ht="15.75" hidden="1" outlineLevel="1" x14ac:dyDescent="0.25">
      <c r="C65" t="str">
        <f t="shared" si="73"/>
        <v>PC Annual Direct</v>
      </c>
      <c r="D65" t="str">
        <f t="shared" si="74"/>
        <v>Boom Premium Finance</v>
      </c>
      <c r="E65" s="149" t="s">
        <v>13</v>
      </c>
      <c r="F65" s="7">
        <f ca="1">IFERROR(F62/F59,0)</f>
        <v>-2.9243212713004821E-4</v>
      </c>
      <c r="G65" s="7">
        <f t="shared" ca="1" si="80"/>
        <v>-2.9243212713004821E-4</v>
      </c>
      <c r="H65" s="7">
        <f t="shared" ca="1" si="80"/>
        <v>-2.8572906663367918E-4</v>
      </c>
      <c r="I65" s="7">
        <f t="shared" ca="1" si="80"/>
        <v>-2.846416517917739E-4</v>
      </c>
      <c r="J65" s="7">
        <f t="shared" ca="1" si="80"/>
        <v>-2.846416517917739E-4</v>
      </c>
      <c r="K65" s="7">
        <f t="shared" ca="1" si="80"/>
        <v>-2.846416517917739E-4</v>
      </c>
      <c r="L65" s="7">
        <f t="shared" ca="1" si="80"/>
        <v>-2.9019101561150544E-4</v>
      </c>
      <c r="M65" s="7">
        <f t="shared" ca="1" si="80"/>
        <v>-2.9449714524649811E-4</v>
      </c>
      <c r="N65" s="7">
        <f t="shared" ca="1" si="80"/>
        <v>-2.9449714524649811E-4</v>
      </c>
      <c r="O65" s="7">
        <f t="shared" ca="1" si="80"/>
        <v>-2.9449714524649811E-4</v>
      </c>
      <c r="P65" s="7">
        <f t="shared" ca="1" si="80"/>
        <v>-2.9447329243824572E-4</v>
      </c>
      <c r="Q65" s="7">
        <f t="shared" ca="1" si="80"/>
        <v>-2.9433025669160296E-4</v>
      </c>
      <c r="R65" s="7">
        <f t="shared" ca="1" si="80"/>
        <v>-2.9433025669160296E-4</v>
      </c>
      <c r="S65" s="150">
        <f t="shared" ca="1" si="80"/>
        <v>-2.944077171344439E-4</v>
      </c>
      <c r="T65" s="7">
        <f t="shared" ca="1" si="80"/>
        <v>-2.906777646057602E-4</v>
      </c>
      <c r="U65" s="151"/>
    </row>
    <row r="66" spans="2:21" ht="15.75" hidden="1" outlineLevel="1" x14ac:dyDescent="0.25">
      <c r="C66" t="str">
        <f t="shared" si="73"/>
        <v>PC Annual Direct</v>
      </c>
      <c r="D66" t="str">
        <f t="shared" si="74"/>
        <v>Boom Premium Finance</v>
      </c>
      <c r="E66" s="152" t="s">
        <v>0</v>
      </c>
      <c r="F66" s="216">
        <f ca="1">IFERROR((F64/F65)-1,0)</f>
        <v>0.87477205933789071</v>
      </c>
      <c r="G66" s="216">
        <f t="shared" ref="G66:T66" ca="1" si="81">IFERROR((G64/G65)-1,0)</f>
        <v>0.77147425806126613</v>
      </c>
      <c r="H66" s="216">
        <f t="shared" ca="1" si="81"/>
        <v>0.68215126454081876</v>
      </c>
      <c r="I66" s="216">
        <f t="shared" ca="1" si="81"/>
        <v>0.91894571343462239</v>
      </c>
      <c r="J66" s="216">
        <f t="shared" ca="1" si="81"/>
        <v>1.0468622758479151</v>
      </c>
      <c r="K66" s="216">
        <f t="shared" ca="1" si="81"/>
        <v>0.68791482544309468</v>
      </c>
      <c r="L66" s="216">
        <f t="shared" ca="1" si="81"/>
        <v>0.43467490337742754</v>
      </c>
      <c r="M66" s="216">
        <f t="shared" ca="1" si="81"/>
        <v>0.72271272896091321</v>
      </c>
      <c r="N66" s="216">
        <f t="shared" ca="1" si="81"/>
        <v>0.9878548910187348</v>
      </c>
      <c r="O66" s="216">
        <f t="shared" ca="1" si="81"/>
        <v>1.10781949434995</v>
      </c>
      <c r="P66" s="216">
        <f t="shared" ca="1" si="81"/>
        <v>0.48859858431708414</v>
      </c>
      <c r="Q66" s="216">
        <f t="shared" ca="1" si="81"/>
        <v>1.2682642853466302</v>
      </c>
      <c r="R66" s="216">
        <f t="shared" ca="1" si="81"/>
        <v>0.83251232803898212</v>
      </c>
      <c r="S66" s="217">
        <f t="shared" ca="1" si="81"/>
        <v>0.88881352387727386</v>
      </c>
      <c r="T66" s="216">
        <f t="shared" ca="1" si="81"/>
        <v>0.80310047166021703</v>
      </c>
      <c r="U66" s="156"/>
    </row>
    <row r="67" spans="2:21" outlineLevel="1" x14ac:dyDescent="0.25">
      <c r="C67" t="str">
        <f t="shared" si="73"/>
        <v>PC Annual Direct</v>
      </c>
      <c r="D67" t="str">
        <f t="shared" si="74"/>
        <v>Boom Premium Finance</v>
      </c>
      <c r="E67" s="190" t="s">
        <v>17</v>
      </c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69"/>
      <c r="S67" s="144"/>
      <c r="T67" s="144"/>
      <c r="U67" s="180"/>
    </row>
    <row r="68" spans="2:21" ht="15.75" outlineLevel="1" x14ac:dyDescent="0.25">
      <c r="B68">
        <v>16</v>
      </c>
      <c r="C68" t="str">
        <f t="shared" si="73"/>
        <v>PC Annual Direct</v>
      </c>
      <c r="D68" t="str">
        <f t="shared" si="74"/>
        <v>Boom Premium Finance</v>
      </c>
      <c r="E68" s="145" t="s">
        <v>7</v>
      </c>
      <c r="F68" s="147">
        <f ca="1">'Current - Sales, NWP, GWP'!E69/VLOOKUP(COUNTA(F$4:$R$4),'Dev Patterns'!$K$6:$Z$57,$B68,0)</f>
        <v>568513.07277505274</v>
      </c>
      <c r="G68" s="146">
        <f ca="1">'Current - Sales, NWP, GWP'!F69/VLOOKUP(COUNTA(G$4:$R$4),'Dev Patterns'!$K$6:$Z$57,$B68,0)</f>
        <v>592023.68786069052</v>
      </c>
      <c r="H68" s="146">
        <f ca="1">'Current - Sales, NWP, GWP'!G69/VLOOKUP(COUNTA(H$4:$R$4),'Dev Patterns'!$K$6:$Z$57,$B68,0)</f>
        <v>593396.18655546359</v>
      </c>
      <c r="I68" s="146">
        <f ca="1">'Current - Sales, NWP, GWP'!H69/VLOOKUP(COUNTA(I$4:$R$4),'Dev Patterns'!$K$6:$Z$57,$B68,0)</f>
        <v>554702.42671293532</v>
      </c>
      <c r="J68" s="146">
        <f ca="1">'Current - Sales, NWP, GWP'!I69/VLOOKUP(COUNTA(J$4:$R$4),'Dev Patterns'!$K$6:$Z$57,$B68,0)</f>
        <v>488025.23834215361</v>
      </c>
      <c r="K68" s="146">
        <f ca="1">'Current - Sales, NWP, GWP'!J69/VLOOKUP(COUNTA(K$4:$R$4),'Dev Patterns'!$K$6:$Z$57,$B68,0)</f>
        <v>555014.32856967906</v>
      </c>
      <c r="L68" s="146">
        <f ca="1">'Current - Sales, NWP, GWP'!K69/VLOOKUP(COUNTA(L$4:$R$4),'Dev Patterns'!$K$6:$Z$57,$B68,0)</f>
        <v>641910.82179560955</v>
      </c>
      <c r="M68" s="146">
        <f ca="1">'Current - Sales, NWP, GWP'!L69/VLOOKUP(COUNTA(M$4:$R$4),'Dev Patterns'!$K$6:$Z$57,$B68,0)</f>
        <v>575845.62408851669</v>
      </c>
      <c r="N68" s="146">
        <f ca="1">'Current - Sales, NWP, GWP'!M69/VLOOKUP(COUNTA(N$4:$R$4),'Dev Patterns'!$K$6:$Z$57,$B68,0)</f>
        <v>477238.72997980425</v>
      </c>
      <c r="O68" s="146">
        <f ca="1">'Current - Sales, NWP, GWP'!N69/VLOOKUP(COUNTA(O$4:$R$4),'Dev Patterns'!$K$6:$Z$57,$B68,0)</f>
        <v>466041.29464048566</v>
      </c>
      <c r="P68" s="146">
        <f ca="1">'Current - Sales, NWP, GWP'!O69/VLOOKUP(COUNTA(P$4:$R$4),'Dev Patterns'!$K$6:$Z$57,$B68,0)</f>
        <v>566985.44766550558</v>
      </c>
      <c r="Q68" s="146">
        <f ca="1">'Current - Sales, NWP, GWP'!P69/VLOOKUP(COUNTA(Q$4:$R$4),'Dev Patterns'!$K$6:$Z$57,$B68,0)</f>
        <v>451714.18172216398</v>
      </c>
      <c r="R68" s="148">
        <f ca="1">'Current - Sales, NWP, GWP'!Q69/VLOOKUP(COUNTA(R$4:$R$4),'Dev Patterns'!$K$6:$Z$57,$B68,0)</f>
        <v>509810.33269792033</v>
      </c>
      <c r="S68" s="147">
        <f t="shared" ref="S68" ca="1" si="82">AVERAGE(O68:R68)</f>
        <v>498637.81418151886</v>
      </c>
      <c r="T68" s="146">
        <f ca="1">AVERAGE(G68:R68)</f>
        <v>539392.35838591063</v>
      </c>
      <c r="U68" s="148"/>
    </row>
    <row r="69" spans="2:21" ht="16.5" outlineLevel="1" thickBot="1" x14ac:dyDescent="0.3">
      <c r="C69" t="str">
        <f t="shared" si="73"/>
        <v>PC Annual Direct</v>
      </c>
      <c r="D69" t="str">
        <f t="shared" si="74"/>
        <v>Boom Premium Finance</v>
      </c>
      <c r="E69" s="175" t="s">
        <v>21</v>
      </c>
      <c r="F69" s="197">
        <f t="shared" ref="F69:T69" ca="1" si="83">F61/F$8</f>
        <v>1.1412988359669756</v>
      </c>
      <c r="G69" s="197">
        <f t="shared" ca="1" si="83"/>
        <v>1.127533659688243</v>
      </c>
      <c r="H69" s="197">
        <f t="shared" ca="1" si="83"/>
        <v>1.1374615359686961</v>
      </c>
      <c r="I69" s="197">
        <f t="shared" ca="1" si="83"/>
        <v>1.1219597026758337</v>
      </c>
      <c r="J69" s="197">
        <f t="shared" ca="1" si="83"/>
        <v>1.1322130669188037</v>
      </c>
      <c r="K69" s="197">
        <f t="shared" ca="1" si="83"/>
        <v>1.1233942771207681</v>
      </c>
      <c r="L69" s="197">
        <f t="shared" ca="1" si="83"/>
        <v>1.1229901099271538</v>
      </c>
      <c r="M69" s="197">
        <f t="shared" ca="1" si="83"/>
        <v>1.1391791114107097</v>
      </c>
      <c r="N69" s="197">
        <f t="shared" ca="1" si="83"/>
        <v>1.1250154618812722</v>
      </c>
      <c r="O69" s="197">
        <f t="shared" ca="1" si="83"/>
        <v>1.159971602690298</v>
      </c>
      <c r="P69" s="197">
        <f t="shared" ca="1" si="83"/>
        <v>1.094023856955582</v>
      </c>
      <c r="Q69" s="197">
        <f t="shared" ca="1" si="83"/>
        <v>1.1266083409989778</v>
      </c>
      <c r="R69" s="197">
        <f t="shared" ca="1" si="83"/>
        <v>1.1203326768502939</v>
      </c>
      <c r="S69" s="198">
        <f t="shared" ca="1" si="83"/>
        <v>1.1258875728367965</v>
      </c>
      <c r="T69" s="197">
        <f t="shared" ca="1" si="83"/>
        <v>1.1278190838807789</v>
      </c>
      <c r="U69" s="199"/>
    </row>
    <row r="70" spans="2:21" outlineLevel="1" x14ac:dyDescent="0.25"/>
  </sheetData>
  <mergeCells count="8">
    <mergeCell ref="F56:R56"/>
    <mergeCell ref="S56:U56"/>
    <mergeCell ref="F3:R3"/>
    <mergeCell ref="S3:U3"/>
    <mergeCell ref="F22:R22"/>
    <mergeCell ref="S22:U22"/>
    <mergeCell ref="F39:R39"/>
    <mergeCell ref="S39:U39"/>
  </mergeCells>
  <conditionalFormatting sqref="F18:R18">
    <cfRule type="cellIs" dxfId="149" priority="23" operator="lessThan">
      <formula>0</formula>
    </cfRule>
  </conditionalFormatting>
  <conditionalFormatting sqref="F49:T49">
    <cfRule type="cellIs" dxfId="148" priority="12" operator="lessThan">
      <formula>0</formula>
    </cfRule>
  </conditionalFormatting>
  <conditionalFormatting sqref="F7:U7">
    <cfRule type="cellIs" dxfId="147" priority="19" operator="lessThan">
      <formula>0</formula>
    </cfRule>
  </conditionalFormatting>
  <conditionalFormatting sqref="F10:U10">
    <cfRule type="cellIs" dxfId="146" priority="4" operator="lessThan">
      <formula>0</formula>
    </cfRule>
  </conditionalFormatting>
  <conditionalFormatting sqref="F13:U13">
    <cfRule type="cellIs" dxfId="145" priority="17" operator="lessThan">
      <formula>0</formula>
    </cfRule>
  </conditionalFormatting>
  <conditionalFormatting sqref="F16:U16">
    <cfRule type="cellIs" dxfId="144" priority="16" operator="lessThan">
      <formula>0</formula>
    </cfRule>
  </conditionalFormatting>
  <conditionalFormatting sqref="F26:U26">
    <cfRule type="cellIs" dxfId="143" priority="15" operator="lessThan">
      <formula>0</formula>
    </cfRule>
  </conditionalFormatting>
  <conditionalFormatting sqref="F29:U29">
    <cfRule type="cellIs" dxfId="142" priority="3" operator="lessThan">
      <formula>0</formula>
    </cfRule>
  </conditionalFormatting>
  <conditionalFormatting sqref="F32:U32">
    <cfRule type="cellIs" dxfId="141" priority="14" operator="lessThan">
      <formula>0</formula>
    </cfRule>
  </conditionalFormatting>
  <conditionalFormatting sqref="F43:U43">
    <cfRule type="cellIs" dxfId="140" priority="13" operator="lessThan">
      <formula>0</formula>
    </cfRule>
  </conditionalFormatting>
  <conditionalFormatting sqref="F46:U46">
    <cfRule type="cellIs" dxfId="139" priority="2" operator="lessThan">
      <formula>0</formula>
    </cfRule>
  </conditionalFormatting>
  <conditionalFormatting sqref="F60:U60">
    <cfRule type="cellIs" dxfId="138" priority="8" operator="lessThan">
      <formula>0</formula>
    </cfRule>
  </conditionalFormatting>
  <conditionalFormatting sqref="F63:U63">
    <cfRule type="cellIs" dxfId="137" priority="1" operator="lessThan">
      <formula>0</formula>
    </cfRule>
  </conditionalFormatting>
  <conditionalFormatting sqref="F66:U66">
    <cfRule type="cellIs" dxfId="136" priority="6" operator="lessThan">
      <formula>0</formula>
    </cfRule>
  </conditionalFormatting>
  <conditionalFormatting sqref="S36:T37">
    <cfRule type="cellIs" dxfId="135" priority="24" operator="lessThan">
      <formula>0</formula>
    </cfRule>
  </conditionalFormatting>
  <conditionalFormatting sqref="S50:T50">
    <cfRule type="cellIs" dxfId="134" priority="21" operator="lessThan">
      <formula>0</formula>
    </cfRule>
  </conditionalFormatting>
  <conditionalFormatting sqref="S17:U17">
    <cfRule type="cellIs" dxfId="133" priority="25" operator="lessThan">
      <formula>0</formula>
    </cfRule>
  </conditionalFormatting>
  <conditionalFormatting sqref="S33:U33">
    <cfRule type="cellIs" dxfId="132" priority="22" operator="lessThan">
      <formula>0</formula>
    </cfRule>
  </conditionalFormatting>
  <conditionalFormatting sqref="S67:U67">
    <cfRule type="cellIs" dxfId="131" priority="11" operator="lessThan">
      <formula>0</formula>
    </cfRule>
  </conditionalFormatting>
  <conditionalFormatting sqref="U49:U50">
    <cfRule type="cellIs" dxfId="130" priority="20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EFDCE-5090-4A02-A969-DC3E1BCF8033}">
  <sheetPr codeName="Sheet5">
    <tabColor rgb="FF0043CE"/>
  </sheetPr>
  <dimension ref="A1"/>
  <sheetViews>
    <sheetView showGridLines="0" workbookViewId="0">
      <selection activeCell="AA23" sqref="AA23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48B0-96A0-4920-BBA9-5A1A470140B2}">
  <sheetPr codeName="Sheet6"/>
  <dimension ref="B1:V118"/>
  <sheetViews>
    <sheetView showGridLines="0" zoomScale="70" zoomScaleNormal="70" workbookViewId="0">
      <selection activeCell="F37" sqref="F37"/>
    </sheetView>
  </sheetViews>
  <sheetFormatPr defaultRowHeight="15" outlineLevelRow="1" x14ac:dyDescent="0.25"/>
  <cols>
    <col min="1" max="1" width="9" customWidth="1"/>
    <col min="2" max="2" width="9.140625" hidden="1" customWidth="1"/>
    <col min="3" max="4" width="23" hidden="1" customWidth="1"/>
    <col min="5" max="5" width="55.42578125" customWidth="1"/>
    <col min="6" max="6" width="16.7109375" customWidth="1"/>
    <col min="7" max="15" width="13.140625" bestFit="1" customWidth="1"/>
    <col min="16" max="16" width="13.28515625" bestFit="1" customWidth="1"/>
    <col min="17" max="17" width="13.140625" bestFit="1" customWidth="1"/>
    <col min="18" max="18" width="13.42578125" bestFit="1" customWidth="1"/>
    <col min="19" max="21" width="16" customWidth="1"/>
  </cols>
  <sheetData>
    <row r="1" spans="3:22" ht="15.75" thickBot="1" x14ac:dyDescent="0.3">
      <c r="E1" s="12" t="s">
        <v>434</v>
      </c>
    </row>
    <row r="2" spans="3:22" ht="18.75" x14ac:dyDescent="0.25">
      <c r="E2" s="185" t="s">
        <v>1</v>
      </c>
      <c r="F2" s="186" t="s">
        <v>564</v>
      </c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7"/>
      <c r="S2" s="186"/>
      <c r="T2" s="186"/>
      <c r="U2" s="187"/>
    </row>
    <row r="3" spans="3:22" x14ac:dyDescent="0.25">
      <c r="E3" s="188"/>
      <c r="F3" s="266" t="s">
        <v>337</v>
      </c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7"/>
      <c r="S3" s="271" t="s">
        <v>8</v>
      </c>
      <c r="T3" s="272"/>
      <c r="U3" s="273"/>
    </row>
    <row r="4" spans="3:22" x14ac:dyDescent="0.25">
      <c r="E4" s="193" t="s">
        <v>286</v>
      </c>
      <c r="F4" s="139">
        <f t="shared" ref="F4:Q4" si="0">G4-7</f>
        <v>45800</v>
      </c>
      <c r="G4" s="139">
        <f t="shared" si="0"/>
        <v>45807</v>
      </c>
      <c r="H4" s="139">
        <f t="shared" si="0"/>
        <v>45814</v>
      </c>
      <c r="I4" s="139">
        <f t="shared" si="0"/>
        <v>45821</v>
      </c>
      <c r="J4" s="139">
        <f t="shared" si="0"/>
        <v>45828</v>
      </c>
      <c r="K4" s="139">
        <f t="shared" si="0"/>
        <v>45835</v>
      </c>
      <c r="L4" s="139">
        <f t="shared" si="0"/>
        <v>45842</v>
      </c>
      <c r="M4" s="139">
        <f t="shared" si="0"/>
        <v>45849</v>
      </c>
      <c r="N4" s="139">
        <f t="shared" si="0"/>
        <v>45856</v>
      </c>
      <c r="O4" s="139">
        <f t="shared" si="0"/>
        <v>45863</v>
      </c>
      <c r="P4" s="139">
        <f t="shared" si="0"/>
        <v>45870</v>
      </c>
      <c r="Q4" s="139">
        <f t="shared" si="0"/>
        <v>45877</v>
      </c>
      <c r="R4" s="140">
        <v>45884</v>
      </c>
      <c r="S4" s="141" t="s">
        <v>9</v>
      </c>
      <c r="T4" s="142" t="s">
        <v>10</v>
      </c>
      <c r="U4" s="177" t="s">
        <v>11</v>
      </c>
    </row>
    <row r="5" spans="3:22" ht="15.75" x14ac:dyDescent="0.25">
      <c r="C5" t="str">
        <f>$E$2</f>
        <v>PC Annual Direct</v>
      </c>
      <c r="E5" s="145" t="s">
        <v>437</v>
      </c>
      <c r="F5" s="146">
        <v>661</v>
      </c>
      <c r="G5" s="146">
        <v>750</v>
      </c>
      <c r="H5" s="146">
        <v>740</v>
      </c>
      <c r="I5" s="146">
        <v>660</v>
      </c>
      <c r="J5" s="146">
        <v>622</v>
      </c>
      <c r="K5" s="146">
        <v>670</v>
      </c>
      <c r="L5" s="146">
        <v>773</v>
      </c>
      <c r="M5" s="146">
        <v>676</v>
      </c>
      <c r="N5" s="146">
        <v>584</v>
      </c>
      <c r="O5" s="146">
        <v>588</v>
      </c>
      <c r="P5" s="146">
        <v>655</v>
      </c>
      <c r="Q5" s="146">
        <v>542</v>
      </c>
      <c r="R5" s="146">
        <v>562</v>
      </c>
      <c r="S5" s="147">
        <f t="shared" ref="S5:S6" si="1">AVERAGE(O5:R5)</f>
        <v>586.75</v>
      </c>
      <c r="T5" s="146">
        <f>AVERAGE(G5:R5)</f>
        <v>651.83333333333337</v>
      </c>
      <c r="U5" s="148">
        <v>831.50721814718236</v>
      </c>
    </row>
    <row r="6" spans="3:22" ht="15.75" x14ac:dyDescent="0.25">
      <c r="C6" t="str">
        <f t="shared" ref="C6:C18" si="2">$E$2</f>
        <v>PC Annual Direct</v>
      </c>
      <c r="E6" s="149" t="s">
        <v>435</v>
      </c>
      <c r="F6" s="7">
        <v>562.2136986500002</v>
      </c>
      <c r="G6" s="7">
        <v>623.91780824</v>
      </c>
      <c r="H6" s="7">
        <v>638.0301370010003</v>
      </c>
      <c r="I6" s="7">
        <v>565.04931508200013</v>
      </c>
      <c r="J6" s="7">
        <v>546.13424659299994</v>
      </c>
      <c r="K6" s="7">
        <v>604.40821919199993</v>
      </c>
      <c r="L6" s="7">
        <v>706.07945207899979</v>
      </c>
      <c r="M6" s="7">
        <v>605.90958906199955</v>
      </c>
      <c r="N6" s="7">
        <v>524.71780823600034</v>
      </c>
      <c r="O6" s="7">
        <v>540.88219179900034</v>
      </c>
      <c r="P6" s="7">
        <v>620.86849316400003</v>
      </c>
      <c r="Q6" s="7">
        <v>518.78356165600007</v>
      </c>
      <c r="R6" s="7">
        <v>543.59452056200007</v>
      </c>
      <c r="S6" s="150">
        <f t="shared" si="1"/>
        <v>556.03219179525013</v>
      </c>
      <c r="T6" s="7">
        <f t="shared" ref="T6" si="3">AVERAGE(G6:R6)</f>
        <v>586.53127855549997</v>
      </c>
      <c r="U6" s="151"/>
    </row>
    <row r="7" spans="3:22" ht="15.75" x14ac:dyDescent="0.25">
      <c r="C7" t="str">
        <f t="shared" si="2"/>
        <v>PC Annual Direct</v>
      </c>
      <c r="E7" s="152" t="s">
        <v>436</v>
      </c>
      <c r="F7" s="153">
        <f t="shared" ref="F7:R7" ca="1" si="4">F46+F86</f>
        <v>97.218238674233163</v>
      </c>
      <c r="G7" s="153">
        <f t="shared" ca="1" si="4"/>
        <v>103.10390547147985</v>
      </c>
      <c r="H7" s="153">
        <f t="shared" ca="1" si="4"/>
        <v>106.54055939259798</v>
      </c>
      <c r="I7" s="153">
        <f t="shared" ca="1" si="4"/>
        <v>87.950631576674141</v>
      </c>
      <c r="J7" s="153">
        <f t="shared" ca="1" si="4"/>
        <v>103.80314877032329</v>
      </c>
      <c r="K7" s="153">
        <f t="shared" ca="1" si="4"/>
        <v>100.59275880822426</v>
      </c>
      <c r="L7" s="153">
        <f t="shared" ca="1" si="4"/>
        <v>120.95890192362872</v>
      </c>
      <c r="M7" s="153">
        <f t="shared" ca="1" si="4"/>
        <v>103.36057865740358</v>
      </c>
      <c r="N7" s="153">
        <f t="shared" ca="1" si="4"/>
        <v>92.067206976936561</v>
      </c>
      <c r="O7" s="153">
        <f t="shared" ca="1" si="4"/>
        <v>102.13147308750021</v>
      </c>
      <c r="P7" s="153">
        <f t="shared" ca="1" si="4"/>
        <v>96.561927763440494</v>
      </c>
      <c r="Q7" s="153">
        <f t="shared" ca="1" si="4"/>
        <v>96.446216988241289</v>
      </c>
      <c r="R7" s="153">
        <f t="shared" ca="1" si="4"/>
        <v>99.228418299732027</v>
      </c>
      <c r="S7" s="154">
        <f t="shared" ref="S7:S16" ca="1" si="5">AVERAGE(O7:R7)</f>
        <v>98.592009034728505</v>
      </c>
      <c r="T7" s="155">
        <f t="shared" ref="T7:T16" ca="1" si="6">AVERAGE(G7:R7)</f>
        <v>101.06214397634852</v>
      </c>
      <c r="U7" s="156"/>
    </row>
    <row r="8" spans="3:22" ht="15.75" x14ac:dyDescent="0.25">
      <c r="C8" t="str">
        <f t="shared" si="2"/>
        <v>PC Annual Direct</v>
      </c>
      <c r="E8" s="145" t="s">
        <v>287</v>
      </c>
      <c r="F8" s="146">
        <v>760120.43142873002</v>
      </c>
      <c r="G8" s="146">
        <v>837756.30214306014</v>
      </c>
      <c r="H8" s="146">
        <v>812146.94321470021</v>
      </c>
      <c r="I8" s="146">
        <v>759012.40071466973</v>
      </c>
      <c r="J8" s="146">
        <v>694172.57107230043</v>
      </c>
      <c r="K8" s="146">
        <v>778182.00357136002</v>
      </c>
      <c r="L8" s="146">
        <v>884438.64607111993</v>
      </c>
      <c r="M8" s="146">
        <v>800534.95428605983</v>
      </c>
      <c r="N8" s="146">
        <v>674854.16892882995</v>
      </c>
      <c r="O8" s="146">
        <v>685240.52892808989</v>
      </c>
      <c r="P8" s="146">
        <v>728874.55642853014</v>
      </c>
      <c r="Q8" s="146">
        <v>672803.27821381018</v>
      </c>
      <c r="R8" s="146">
        <v>673245.25464304013</v>
      </c>
      <c r="S8" s="147">
        <f t="shared" si="5"/>
        <v>690040.90455336764</v>
      </c>
      <c r="T8" s="146">
        <f t="shared" si="6"/>
        <v>750105.13401796424</v>
      </c>
      <c r="U8" s="148">
        <v>911166.11706046714</v>
      </c>
    </row>
    <row r="9" spans="3:22" ht="15.75" x14ac:dyDescent="0.25">
      <c r="C9" t="str">
        <f t="shared" si="2"/>
        <v>PC Annual Direct</v>
      </c>
      <c r="E9" s="149" t="s">
        <v>288</v>
      </c>
      <c r="F9" s="7">
        <v>641765.57856875716</v>
      </c>
      <c r="G9" s="7">
        <v>683815.67571571958</v>
      </c>
      <c r="H9" s="7">
        <v>684344.40214449947</v>
      </c>
      <c r="I9" s="7">
        <v>641624.9332106259</v>
      </c>
      <c r="J9" s="7">
        <v>595624.0478584629</v>
      </c>
      <c r="K9" s="7">
        <v>690856.86642522411</v>
      </c>
      <c r="L9" s="7">
        <v>789060.04856968252</v>
      </c>
      <c r="M9" s="7">
        <v>716368.10357104719</v>
      </c>
      <c r="N9" s="7">
        <v>604752.44857411343</v>
      </c>
      <c r="O9" s="7">
        <v>621393.95499605511</v>
      </c>
      <c r="P9" s="7">
        <v>693230.46642808022</v>
      </c>
      <c r="Q9" s="7">
        <v>631201.44964113936</v>
      </c>
      <c r="R9" s="7">
        <v>650568.06500024907</v>
      </c>
      <c r="S9" s="150">
        <f t="shared" si="5"/>
        <v>649098.48401638097</v>
      </c>
      <c r="T9" s="7">
        <f t="shared" si="6"/>
        <v>666903.37184457493</v>
      </c>
      <c r="U9" s="151"/>
    </row>
    <row r="10" spans="3:22" ht="15.75" x14ac:dyDescent="0.25">
      <c r="C10" t="str">
        <f t="shared" si="2"/>
        <v>PC Annual Direct</v>
      </c>
      <c r="E10" s="152" t="s">
        <v>289</v>
      </c>
      <c r="F10" s="153">
        <f t="shared" ref="F10:R10" ca="1" si="7">F49+F89</f>
        <v>89834.441610441165</v>
      </c>
      <c r="G10" s="153">
        <f t="shared" ca="1" si="7"/>
        <v>93529.797154365078</v>
      </c>
      <c r="H10" s="153">
        <f t="shared" ca="1" si="7"/>
        <v>101728.33644790204</v>
      </c>
      <c r="I10" s="153">
        <f t="shared" ca="1" si="7"/>
        <v>90368.627343841421</v>
      </c>
      <c r="J10" s="153">
        <f t="shared" ca="1" si="7"/>
        <v>92548.905651509514</v>
      </c>
      <c r="K10" s="153">
        <f t="shared" ca="1" si="7"/>
        <v>108475.38437589972</v>
      </c>
      <c r="L10" s="153">
        <f t="shared" ca="1" si="7"/>
        <v>127969.14249823611</v>
      </c>
      <c r="M10" s="153">
        <f t="shared" ca="1" si="7"/>
        <v>110280.55210283573</v>
      </c>
      <c r="N10" s="153">
        <f t="shared" ca="1" si="7"/>
        <v>99926.15483555416</v>
      </c>
      <c r="O10" s="153">
        <f t="shared" ca="1" si="7"/>
        <v>112959.56522504939</v>
      </c>
      <c r="P10" s="153">
        <f t="shared" ca="1" si="7"/>
        <v>86618.686475655952</v>
      </c>
      <c r="Q10" s="153">
        <f t="shared" ca="1" si="7"/>
        <v>95206.940226422492</v>
      </c>
      <c r="R10" s="153">
        <f t="shared" ca="1" si="7"/>
        <v>93443.005413333143</v>
      </c>
      <c r="S10" s="154">
        <f t="shared" ca="1" si="5"/>
        <v>97057.04933511524</v>
      </c>
      <c r="T10" s="155">
        <f t="shared" ca="1" si="6"/>
        <v>101087.92481255041</v>
      </c>
      <c r="U10" s="156"/>
    </row>
    <row r="11" spans="3:22" ht="15.75" x14ac:dyDescent="0.25">
      <c r="C11" t="str">
        <f t="shared" si="2"/>
        <v>PC Annual Direct</v>
      </c>
      <c r="E11" s="145" t="s">
        <v>290</v>
      </c>
      <c r="F11" s="146">
        <f>IFERROR(F8/F5,0)</f>
        <v>1149.9552669118457</v>
      </c>
      <c r="G11" s="146">
        <f t="shared" ref="G11:R11" si="8">IFERROR(G8/G5,0)</f>
        <v>1117.0084028574136</v>
      </c>
      <c r="H11" s="146">
        <f t="shared" si="8"/>
        <v>1097.4958692090543</v>
      </c>
      <c r="I11" s="146">
        <f t="shared" si="8"/>
        <v>1150.0187889616209</v>
      </c>
      <c r="J11" s="146">
        <f t="shared" si="8"/>
        <v>1116.0330724635055</v>
      </c>
      <c r="K11" s="146">
        <f t="shared" si="8"/>
        <v>1161.4656769721792</v>
      </c>
      <c r="L11" s="146">
        <f t="shared" si="8"/>
        <v>1144.1638370907115</v>
      </c>
      <c r="M11" s="146">
        <f t="shared" si="8"/>
        <v>1184.2233051568933</v>
      </c>
      <c r="N11" s="146">
        <f t="shared" si="8"/>
        <v>1155.5722070699144</v>
      </c>
      <c r="O11" s="146">
        <f t="shared" si="8"/>
        <v>1165.3750491974317</v>
      </c>
      <c r="P11" s="146">
        <f t="shared" si="8"/>
        <v>1112.7855823336338</v>
      </c>
      <c r="Q11" s="146">
        <f t="shared" si="8"/>
        <v>1241.3344616490963</v>
      </c>
      <c r="R11" s="146">
        <f t="shared" si="8"/>
        <v>1197.9452929591462</v>
      </c>
      <c r="S11" s="147">
        <f t="shared" si="5"/>
        <v>1179.3600965348269</v>
      </c>
      <c r="T11" s="146">
        <f t="shared" si="6"/>
        <v>1153.6184621600498</v>
      </c>
      <c r="U11" s="148">
        <f t="shared" ref="U11:U12" si="9">IFERROR(U8/U5,0)</f>
        <v>1095.800610234973</v>
      </c>
    </row>
    <row r="12" spans="3:22" ht="15.75" x14ac:dyDescent="0.25">
      <c r="C12" t="str">
        <f t="shared" si="2"/>
        <v>PC Annual Direct</v>
      </c>
      <c r="E12" s="149" t="s">
        <v>291</v>
      </c>
      <c r="F12" s="7">
        <f t="shared" ref="F12:R12" si="10">IFERROR(F9/F6,0)</f>
        <v>1141.4975837653524</v>
      </c>
      <c r="G12" s="7">
        <f t="shared" si="10"/>
        <v>1096.0028174939973</v>
      </c>
      <c r="H12" s="7">
        <f t="shared" si="10"/>
        <v>1072.5894631893016</v>
      </c>
      <c r="I12" s="7">
        <f t="shared" si="10"/>
        <v>1135.5202388264343</v>
      </c>
      <c r="J12" s="7">
        <f t="shared" si="10"/>
        <v>1090.6183810559396</v>
      </c>
      <c r="K12" s="7">
        <f t="shared" si="10"/>
        <v>1143.0302310395325</v>
      </c>
      <c r="L12" s="7">
        <f t="shared" si="10"/>
        <v>1117.5230298040149</v>
      </c>
      <c r="M12" s="7">
        <f t="shared" si="10"/>
        <v>1182.301974590049</v>
      </c>
      <c r="N12" s="7">
        <f t="shared" si="10"/>
        <v>1152.5289195104203</v>
      </c>
      <c r="O12" s="7">
        <f t="shared" si="10"/>
        <v>1148.8526788601946</v>
      </c>
      <c r="P12" s="7">
        <f t="shared" si="10"/>
        <v>1116.5495979596537</v>
      </c>
      <c r="Q12" s="7">
        <f t="shared" si="10"/>
        <v>1216.6951620947511</v>
      </c>
      <c r="R12" s="7">
        <f t="shared" si="10"/>
        <v>1196.7892250415869</v>
      </c>
      <c r="S12" s="150">
        <f t="shared" si="5"/>
        <v>1169.7216659890466</v>
      </c>
      <c r="T12" s="7">
        <f t="shared" si="6"/>
        <v>1139.0834766221562</v>
      </c>
      <c r="U12" s="151">
        <f t="shared" si="9"/>
        <v>0</v>
      </c>
      <c r="V12" s="1"/>
    </row>
    <row r="13" spans="3:22" ht="15.75" x14ac:dyDescent="0.25">
      <c r="C13" t="str">
        <f t="shared" si="2"/>
        <v>PC Annual Direct</v>
      </c>
      <c r="E13" s="152" t="s">
        <v>292</v>
      </c>
      <c r="F13" s="153">
        <f t="shared" ref="F13:R13" ca="1" si="11">IFERROR(F10/F7,0)</f>
        <v>924.04926108017412</v>
      </c>
      <c r="G13" s="153">
        <f t="shared" ca="1" si="11"/>
        <v>907.14116722025517</v>
      </c>
      <c r="H13" s="153">
        <f t="shared" ca="1" si="11"/>
        <v>954.83200977983336</v>
      </c>
      <c r="I13" s="153">
        <f t="shared" ca="1" si="11"/>
        <v>1027.4926481347584</v>
      </c>
      <c r="J13" s="153">
        <f t="shared" ca="1" si="11"/>
        <v>891.58090816960555</v>
      </c>
      <c r="K13" s="153">
        <f t="shared" ca="1" si="11"/>
        <v>1078.3617594453628</v>
      </c>
      <c r="L13" s="153">
        <f t="shared" ca="1" si="11"/>
        <v>1057.9555573266821</v>
      </c>
      <c r="M13" s="153">
        <f t="shared" ca="1" si="11"/>
        <v>1066.9498326665616</v>
      </c>
      <c r="N13" s="153">
        <f t="shared" ca="1" si="11"/>
        <v>1085.3609891802878</v>
      </c>
      <c r="O13" s="153">
        <f t="shared" ca="1" si="11"/>
        <v>1106.021109949842</v>
      </c>
      <c r="P13" s="153">
        <f t="shared" ca="1" si="11"/>
        <v>897.02731171498863</v>
      </c>
      <c r="Q13" s="153">
        <f t="shared" ca="1" si="11"/>
        <v>987.1505923143684</v>
      </c>
      <c r="R13" s="153">
        <f t="shared" ca="1" si="11"/>
        <v>941.69600820479366</v>
      </c>
      <c r="S13" s="154">
        <f t="shared" ca="1" si="5"/>
        <v>982.97375554599807</v>
      </c>
      <c r="T13" s="155">
        <f t="shared" ca="1" si="6"/>
        <v>1000.1308245089449</v>
      </c>
      <c r="U13" s="156"/>
    </row>
    <row r="14" spans="3:22" ht="15.75" x14ac:dyDescent="0.25">
      <c r="C14" t="str">
        <f t="shared" si="2"/>
        <v>PC Annual Direct</v>
      </c>
      <c r="E14" s="145" t="s">
        <v>293</v>
      </c>
      <c r="F14" s="146">
        <v>787520.82142863004</v>
      </c>
      <c r="G14" s="146">
        <v>865473.73214293004</v>
      </c>
      <c r="H14" s="146">
        <v>840650.97321482981</v>
      </c>
      <c r="I14" s="146">
        <v>784962.16071469977</v>
      </c>
      <c r="J14" s="146">
        <v>720680.49107213027</v>
      </c>
      <c r="K14" s="146">
        <v>806886.05357137008</v>
      </c>
      <c r="L14" s="146">
        <v>918224.36607112014</v>
      </c>
      <c r="M14" s="146">
        <v>829996.71428607998</v>
      </c>
      <c r="N14" s="146">
        <v>702715.75892880012</v>
      </c>
      <c r="O14" s="146">
        <v>712954.50892804994</v>
      </c>
      <c r="P14" s="146">
        <v>755848.44642858009</v>
      </c>
      <c r="Q14" s="146">
        <v>698858.09821374994</v>
      </c>
      <c r="R14" s="146">
        <v>699733.29464305006</v>
      </c>
      <c r="S14" s="147">
        <f t="shared" si="5"/>
        <v>716848.58705335751</v>
      </c>
      <c r="T14" s="146">
        <f t="shared" si="6"/>
        <v>778082.0498512825</v>
      </c>
      <c r="U14" s="148">
        <v>978373.58379126771</v>
      </c>
    </row>
    <row r="15" spans="3:22" ht="15.75" x14ac:dyDescent="0.25">
      <c r="C15" t="str">
        <f t="shared" si="2"/>
        <v>PC Annual Direct</v>
      </c>
      <c r="E15" s="149" t="s">
        <v>294</v>
      </c>
      <c r="F15" s="7">
        <v>666466.428568754</v>
      </c>
      <c r="G15" s="7">
        <v>707497.28571638942</v>
      </c>
      <c r="H15" s="7">
        <v>709942.73214483331</v>
      </c>
      <c r="I15" s="7">
        <v>664561.47321055573</v>
      </c>
      <c r="J15" s="7">
        <v>618538.26785829302</v>
      </c>
      <c r="K15" s="7">
        <v>717027.69642523397</v>
      </c>
      <c r="L15" s="7">
        <v>818587.67856955261</v>
      </c>
      <c r="M15" s="7">
        <v>742941.55357136752</v>
      </c>
      <c r="N15" s="7">
        <v>629921.42857408326</v>
      </c>
      <c r="O15" s="7">
        <v>647093.12499631511</v>
      </c>
      <c r="P15" s="7">
        <v>718697.69642783049</v>
      </c>
      <c r="Q15" s="7">
        <v>655975.41964107892</v>
      </c>
      <c r="R15" s="7">
        <v>675716.12500025914</v>
      </c>
      <c r="S15" s="150">
        <f t="shared" si="5"/>
        <v>674370.59151637089</v>
      </c>
      <c r="T15" s="7">
        <f t="shared" si="6"/>
        <v>692208.37351131614</v>
      </c>
      <c r="U15" s="151"/>
      <c r="V15" s="1"/>
    </row>
    <row r="16" spans="3:22" ht="15.75" x14ac:dyDescent="0.25">
      <c r="C16" t="str">
        <f t="shared" si="2"/>
        <v>PC Annual Direct</v>
      </c>
      <c r="E16" s="152" t="s">
        <v>295</v>
      </c>
      <c r="F16" s="153">
        <f t="shared" ref="F16:R16" ca="1" si="12">F55+F95</f>
        <v>98416.841441838624</v>
      </c>
      <c r="G16" s="153">
        <f t="shared" ca="1" si="12"/>
        <v>101882.47998101921</v>
      </c>
      <c r="H16" s="153">
        <f t="shared" ca="1" si="12"/>
        <v>111037.13687465717</v>
      </c>
      <c r="I16" s="153">
        <f t="shared" ca="1" si="12"/>
        <v>98404.028958214913</v>
      </c>
      <c r="J16" s="153">
        <f t="shared" ca="1" si="12"/>
        <v>101096.67683428724</v>
      </c>
      <c r="K16" s="153">
        <f t="shared" ca="1" si="12"/>
        <v>117614.04546024596</v>
      </c>
      <c r="L16" s="153">
        <f t="shared" ca="1" si="12"/>
        <v>139046.97913589299</v>
      </c>
      <c r="M16" s="153">
        <f t="shared" ca="1" si="12"/>
        <v>119456.11571395576</v>
      </c>
      <c r="N16" s="153">
        <f t="shared" ca="1" si="12"/>
        <v>108706.2927815023</v>
      </c>
      <c r="O16" s="153">
        <f t="shared" ca="1" si="12"/>
        <v>122685.69665420101</v>
      </c>
      <c r="P16" s="153">
        <f t="shared" ca="1" si="12"/>
        <v>94418.700799720697</v>
      </c>
      <c r="Q16" s="153">
        <f t="shared" ca="1" si="12"/>
        <v>103436.2455384068</v>
      </c>
      <c r="R16" s="153">
        <f t="shared" ca="1" si="12"/>
        <v>101353.14750117755</v>
      </c>
      <c r="S16" s="154">
        <f t="shared" ca="1" si="5"/>
        <v>105473.44762337652</v>
      </c>
      <c r="T16" s="155">
        <f t="shared" ca="1" si="6"/>
        <v>109928.12885277346</v>
      </c>
      <c r="U16" s="156"/>
    </row>
    <row r="17" spans="3:21" x14ac:dyDescent="0.25">
      <c r="C17" t="str">
        <f t="shared" si="2"/>
        <v>PC Annual Direct</v>
      </c>
      <c r="E17" s="200" t="s">
        <v>17</v>
      </c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69"/>
      <c r="S17" s="144"/>
      <c r="T17" s="144"/>
      <c r="U17" s="180"/>
    </row>
    <row r="18" spans="3:21" ht="16.5" thickBot="1" x14ac:dyDescent="0.3">
      <c r="C18" t="str">
        <f t="shared" si="2"/>
        <v>PC Annual Direct</v>
      </c>
      <c r="E18" s="194" t="s">
        <v>439</v>
      </c>
      <c r="F18" s="195">
        <f>1-(F8/F14)</f>
        <v>3.4793226101874186E-2</v>
      </c>
      <c r="G18" s="195">
        <f t="shared" ref="G18:U18" si="13">1-(G8/G14)</f>
        <v>3.2025732232497717E-2</v>
      </c>
      <c r="H18" s="195">
        <f t="shared" si="13"/>
        <v>3.3907092132569705E-2</v>
      </c>
      <c r="I18" s="195">
        <f t="shared" si="13"/>
        <v>3.30586126296879E-2</v>
      </c>
      <c r="J18" s="195">
        <f t="shared" si="13"/>
        <v>3.6781792109281231E-2</v>
      </c>
      <c r="K18" s="195">
        <f t="shared" si="13"/>
        <v>3.5573858133949199E-2</v>
      </c>
      <c r="L18" s="195">
        <f t="shared" si="13"/>
        <v>3.6794623676304594E-2</v>
      </c>
      <c r="M18" s="195">
        <f t="shared" si="13"/>
        <v>3.549623690421666E-2</v>
      </c>
      <c r="N18" s="195">
        <f t="shared" si="13"/>
        <v>3.9648449100446514E-2</v>
      </c>
      <c r="O18" s="195">
        <f t="shared" si="13"/>
        <v>3.8872017292700622E-2</v>
      </c>
      <c r="P18" s="195">
        <f t="shared" si="13"/>
        <v>3.5686902748167104E-2</v>
      </c>
      <c r="Q18" s="195">
        <f t="shared" si="13"/>
        <v>3.7281989099839707E-2</v>
      </c>
      <c r="R18" s="196">
        <f t="shared" si="13"/>
        <v>3.7854479989439582E-2</v>
      </c>
      <c r="S18" s="195">
        <f t="shared" si="13"/>
        <v>3.7396575768090967E-2</v>
      </c>
      <c r="T18" s="195">
        <f t="shared" si="13"/>
        <v>3.5956254020595324E-2</v>
      </c>
      <c r="U18" s="196">
        <f t="shared" si="13"/>
        <v>6.869305124773184E-2</v>
      </c>
    </row>
    <row r="20" spans="3:21" ht="15.75" thickBot="1" x14ac:dyDescent="0.3"/>
    <row r="21" spans="3:21" ht="18.75" x14ac:dyDescent="0.25">
      <c r="E21" s="205" t="s">
        <v>283</v>
      </c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7"/>
      <c r="S21" s="186"/>
      <c r="T21" s="186"/>
      <c r="U21" s="187"/>
    </row>
    <row r="22" spans="3:21" x14ac:dyDescent="0.25">
      <c r="E22" s="188"/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S22" s="271" t="s">
        <v>8</v>
      </c>
      <c r="T22" s="272"/>
      <c r="U22" s="273"/>
    </row>
    <row r="23" spans="3:21" x14ac:dyDescent="0.25">
      <c r="E23" s="193" t="s">
        <v>286</v>
      </c>
      <c r="F23" s="139">
        <f>F$4</f>
        <v>45800</v>
      </c>
      <c r="G23" s="139">
        <f t="shared" ref="G23:R23" si="14">G$4</f>
        <v>45807</v>
      </c>
      <c r="H23" s="139">
        <f t="shared" si="14"/>
        <v>45814</v>
      </c>
      <c r="I23" s="139">
        <f t="shared" si="14"/>
        <v>45821</v>
      </c>
      <c r="J23" s="139">
        <f t="shared" si="14"/>
        <v>45828</v>
      </c>
      <c r="K23" s="139">
        <f t="shared" si="14"/>
        <v>45835</v>
      </c>
      <c r="L23" s="139">
        <f t="shared" si="14"/>
        <v>45842</v>
      </c>
      <c r="M23" s="139">
        <f t="shared" si="14"/>
        <v>45849</v>
      </c>
      <c r="N23" s="139">
        <f t="shared" si="14"/>
        <v>45856</v>
      </c>
      <c r="O23" s="139">
        <f t="shared" si="14"/>
        <v>45863</v>
      </c>
      <c r="P23" s="139">
        <f t="shared" si="14"/>
        <v>45870</v>
      </c>
      <c r="Q23" s="139">
        <f t="shared" si="14"/>
        <v>45877</v>
      </c>
      <c r="R23" s="140">
        <f t="shared" si="14"/>
        <v>45884</v>
      </c>
      <c r="S23" s="141" t="s">
        <v>9</v>
      </c>
      <c r="T23" s="142" t="s">
        <v>10</v>
      </c>
      <c r="U23" s="177" t="s">
        <v>11</v>
      </c>
    </row>
    <row r="24" spans="3:21" ht="15.75" x14ac:dyDescent="0.25">
      <c r="E24" s="145" t="s">
        <v>437</v>
      </c>
      <c r="F24" s="146">
        <f>F44+F63</f>
        <v>661</v>
      </c>
      <c r="G24" s="146">
        <f t="shared" ref="G24:R24" si="15">G44+G63</f>
        <v>750</v>
      </c>
      <c r="H24" s="146">
        <f t="shared" si="15"/>
        <v>740</v>
      </c>
      <c r="I24" s="146">
        <f t="shared" si="15"/>
        <v>660</v>
      </c>
      <c r="J24" s="146">
        <f t="shared" si="15"/>
        <v>622</v>
      </c>
      <c r="K24" s="146">
        <f t="shared" si="15"/>
        <v>670</v>
      </c>
      <c r="L24" s="146">
        <f t="shared" si="15"/>
        <v>773</v>
      </c>
      <c r="M24" s="146">
        <f t="shared" si="15"/>
        <v>676</v>
      </c>
      <c r="N24" s="146">
        <f t="shared" si="15"/>
        <v>584</v>
      </c>
      <c r="O24" s="146">
        <f t="shared" si="15"/>
        <v>588</v>
      </c>
      <c r="P24" s="146">
        <f t="shared" si="15"/>
        <v>655</v>
      </c>
      <c r="Q24" s="146">
        <f t="shared" si="15"/>
        <v>542</v>
      </c>
      <c r="R24" s="146">
        <f t="shared" si="15"/>
        <v>562</v>
      </c>
      <c r="S24" s="147">
        <f t="shared" ref="S24:S25" si="16">AVERAGE(O24:R24)</f>
        <v>586.75</v>
      </c>
      <c r="T24" s="146">
        <f>AVERAGE(G24:R24)</f>
        <v>651.83333333333337</v>
      </c>
      <c r="U24" s="148"/>
    </row>
    <row r="25" spans="3:21" ht="15.75" x14ac:dyDescent="0.25">
      <c r="E25" s="149" t="s">
        <v>435</v>
      </c>
      <c r="F25" s="7">
        <f t="shared" ref="F25:R29" si="17">F45+F64</f>
        <v>562.21369865000008</v>
      </c>
      <c r="G25" s="7">
        <f t="shared" si="17"/>
        <v>623.91780824</v>
      </c>
      <c r="H25" s="7">
        <f t="shared" si="17"/>
        <v>638.03013700099996</v>
      </c>
      <c r="I25" s="7">
        <f t="shared" si="17"/>
        <v>565.04931508199979</v>
      </c>
      <c r="J25" s="7">
        <f t="shared" si="17"/>
        <v>546.13424659299994</v>
      </c>
      <c r="K25" s="7">
        <f t="shared" si="17"/>
        <v>604.40821919200005</v>
      </c>
      <c r="L25" s="7">
        <f t="shared" si="17"/>
        <v>706.07945207899979</v>
      </c>
      <c r="M25" s="7">
        <f t="shared" si="17"/>
        <v>605.90958906200012</v>
      </c>
      <c r="N25" s="7">
        <f t="shared" si="17"/>
        <v>524.717808236</v>
      </c>
      <c r="O25" s="7">
        <f t="shared" si="17"/>
        <v>540.882191799</v>
      </c>
      <c r="P25" s="7">
        <f t="shared" si="17"/>
        <v>620.86849316400003</v>
      </c>
      <c r="Q25" s="7">
        <f t="shared" si="17"/>
        <v>518.78356165599996</v>
      </c>
      <c r="R25" s="7">
        <f t="shared" si="17"/>
        <v>543.59452056200007</v>
      </c>
      <c r="S25" s="150">
        <f t="shared" si="16"/>
        <v>556.03219179525001</v>
      </c>
      <c r="T25" s="7">
        <f t="shared" ref="T25" si="18">AVERAGE(G25:R25)</f>
        <v>586.53127855549997</v>
      </c>
      <c r="U25" s="151"/>
    </row>
    <row r="26" spans="3:21" ht="15.75" x14ac:dyDescent="0.25">
      <c r="E26" s="152" t="s">
        <v>436</v>
      </c>
      <c r="F26" s="153">
        <f t="shared" ca="1" si="17"/>
        <v>540.82520933370358</v>
      </c>
      <c r="G26" s="153">
        <f t="shared" ca="1" si="17"/>
        <v>598.63985501182776</v>
      </c>
      <c r="H26" s="153">
        <f t="shared" ca="1" si="17"/>
        <v>611.41626445935913</v>
      </c>
      <c r="I26" s="153">
        <f t="shared" ca="1" si="17"/>
        <v>539.85720560760342</v>
      </c>
      <c r="J26" s="153">
        <f t="shared" ca="1" si="17"/>
        <v>520.22667184851844</v>
      </c>
      <c r="K26" s="153">
        <f t="shared" ca="1" si="17"/>
        <v>574.02141561391124</v>
      </c>
      <c r="L26" s="153">
        <f t="shared" ca="1" si="17"/>
        <v>662.68589624261813</v>
      </c>
      <c r="M26" s="153">
        <f t="shared" ca="1" si="17"/>
        <v>568.67217688785411</v>
      </c>
      <c r="N26" s="153">
        <f t="shared" ca="1" si="17"/>
        <v>492.47020289500063</v>
      </c>
      <c r="O26" s="153">
        <f t="shared" ca="1" si="17"/>
        <v>507.64117122882715</v>
      </c>
      <c r="P26" s="153">
        <f t="shared" ca="1" si="17"/>
        <v>582.71175096475565</v>
      </c>
      <c r="Q26" s="153">
        <f t="shared" ca="1" si="17"/>
        <v>486.90065756718678</v>
      </c>
      <c r="R26" s="153">
        <f t="shared" ca="1" si="17"/>
        <v>510.18680828414853</v>
      </c>
      <c r="S26" s="154"/>
      <c r="T26" s="155"/>
      <c r="U26" s="156"/>
    </row>
    <row r="27" spans="3:21" ht="15.75" x14ac:dyDescent="0.25">
      <c r="E27" s="145" t="s">
        <v>287</v>
      </c>
      <c r="F27" s="146">
        <f t="shared" si="17"/>
        <v>760120.43142873014</v>
      </c>
      <c r="G27" s="146">
        <f t="shared" si="17"/>
        <v>837756.30214306002</v>
      </c>
      <c r="H27" s="146">
        <f t="shared" si="17"/>
        <v>812146.94321469986</v>
      </c>
      <c r="I27" s="146">
        <f t="shared" si="17"/>
        <v>759012.40071466984</v>
      </c>
      <c r="J27" s="146">
        <f t="shared" si="17"/>
        <v>694172.57107230008</v>
      </c>
      <c r="K27" s="146">
        <f t="shared" si="17"/>
        <v>778182.00357135991</v>
      </c>
      <c r="L27" s="146">
        <f t="shared" si="17"/>
        <v>884438.64607112005</v>
      </c>
      <c r="M27" s="146">
        <f t="shared" si="17"/>
        <v>800534.95428605995</v>
      </c>
      <c r="N27" s="146">
        <f t="shared" si="17"/>
        <v>674854.16892882995</v>
      </c>
      <c r="O27" s="146">
        <f t="shared" si="17"/>
        <v>685240.52892809</v>
      </c>
      <c r="P27" s="146">
        <f t="shared" si="17"/>
        <v>728874.5564285299</v>
      </c>
      <c r="Q27" s="146">
        <f t="shared" si="17"/>
        <v>672803.27821381006</v>
      </c>
      <c r="R27" s="146">
        <f t="shared" si="17"/>
        <v>673245.25464304001</v>
      </c>
      <c r="S27" s="147">
        <f t="shared" ref="S27:S28" si="19">AVERAGE(O27:R27)</f>
        <v>690040.90455336752</v>
      </c>
      <c r="T27" s="146">
        <f t="shared" ref="T27:T28" si="20">AVERAGE(G27:R27)</f>
        <v>750105.13401796424</v>
      </c>
      <c r="U27" s="148"/>
    </row>
    <row r="28" spans="3:21" ht="15.75" x14ac:dyDescent="0.25">
      <c r="E28" s="149" t="s">
        <v>288</v>
      </c>
      <c r="F28" s="7">
        <f t="shared" si="17"/>
        <v>641765.57856875728</v>
      </c>
      <c r="G28" s="7">
        <f t="shared" si="17"/>
        <v>683815.6757157197</v>
      </c>
      <c r="H28" s="7">
        <f t="shared" si="17"/>
        <v>684344.40214449947</v>
      </c>
      <c r="I28" s="7">
        <f t="shared" si="17"/>
        <v>641624.9332106259</v>
      </c>
      <c r="J28" s="7">
        <f t="shared" si="17"/>
        <v>595624.0478584629</v>
      </c>
      <c r="K28" s="7">
        <f t="shared" si="17"/>
        <v>690856.866425224</v>
      </c>
      <c r="L28" s="7">
        <f t="shared" si="17"/>
        <v>789060.04856968275</v>
      </c>
      <c r="M28" s="7">
        <f t="shared" si="17"/>
        <v>716368.10357104754</v>
      </c>
      <c r="N28" s="7">
        <f t="shared" si="17"/>
        <v>604752.44857411343</v>
      </c>
      <c r="O28" s="7">
        <f t="shared" si="17"/>
        <v>621393.95499605534</v>
      </c>
      <c r="P28" s="7">
        <f t="shared" si="17"/>
        <v>693230.46642808034</v>
      </c>
      <c r="Q28" s="7">
        <f t="shared" si="17"/>
        <v>631201.44964113936</v>
      </c>
      <c r="R28" s="7">
        <f t="shared" si="17"/>
        <v>650568.06500024896</v>
      </c>
      <c r="S28" s="150">
        <f t="shared" si="19"/>
        <v>649098.48401638097</v>
      </c>
      <c r="T28" s="7">
        <f t="shared" si="20"/>
        <v>666903.37184457493</v>
      </c>
      <c r="U28" s="151"/>
    </row>
    <row r="29" spans="3:21" ht="15.75" x14ac:dyDescent="0.25">
      <c r="E29" s="152" t="s">
        <v>289</v>
      </c>
      <c r="F29" s="153">
        <f t="shared" ca="1" si="17"/>
        <v>625093.77653540729</v>
      </c>
      <c r="G29" s="153">
        <f t="shared" ca="1" si="17"/>
        <v>664468.18784102669</v>
      </c>
      <c r="H29" s="153">
        <f t="shared" ca="1" si="17"/>
        <v>664381.85979882523</v>
      </c>
      <c r="I29" s="153">
        <f t="shared" ca="1" si="17"/>
        <v>621128.45688942494</v>
      </c>
      <c r="J29" s="153">
        <f t="shared" ca="1" si="17"/>
        <v>574954.01753958152</v>
      </c>
      <c r="K29" s="153">
        <f t="shared" ca="1" si="17"/>
        <v>664987.05101865169</v>
      </c>
      <c r="L29" s="153">
        <f t="shared" ca="1" si="17"/>
        <v>776990.95510085998</v>
      </c>
      <c r="M29" s="153">
        <f t="shared" ca="1" si="17"/>
        <v>697358.82220557006</v>
      </c>
      <c r="N29" s="153">
        <f t="shared" ca="1" si="17"/>
        <v>582060.91158574878</v>
      </c>
      <c r="O29" s="153">
        <f t="shared" ca="1" si="17"/>
        <v>591403.49196103239</v>
      </c>
      <c r="P29" s="153">
        <f t="shared" ca="1" si="17"/>
        <v>652491.19321590255</v>
      </c>
      <c r="Q29" s="153">
        <f t="shared" ca="1" si="17"/>
        <v>587622.01527714741</v>
      </c>
      <c r="R29" s="153">
        <f t="shared" ca="1" si="17"/>
        <v>599111.45685385785</v>
      </c>
      <c r="S29" s="154"/>
      <c r="T29" s="155"/>
      <c r="U29" s="156"/>
    </row>
    <row r="30" spans="3:21" ht="15.75" x14ac:dyDescent="0.25">
      <c r="E30" s="145" t="s">
        <v>290</v>
      </c>
      <c r="F30" s="146">
        <f>IFERROR(F27/F24,0)</f>
        <v>1149.9552669118459</v>
      </c>
      <c r="G30" s="146">
        <f t="shared" ref="G30:R30" si="21">IFERROR(G27/G24,0)</f>
        <v>1117.0084028574133</v>
      </c>
      <c r="H30" s="146">
        <f t="shared" si="21"/>
        <v>1097.4958692090538</v>
      </c>
      <c r="I30" s="146">
        <f t="shared" si="21"/>
        <v>1150.0187889616209</v>
      </c>
      <c r="J30" s="146">
        <f t="shared" si="21"/>
        <v>1116.0330724635051</v>
      </c>
      <c r="K30" s="146">
        <f t="shared" si="21"/>
        <v>1161.4656769721789</v>
      </c>
      <c r="L30" s="146">
        <f t="shared" si="21"/>
        <v>1144.1638370907115</v>
      </c>
      <c r="M30" s="146">
        <f t="shared" si="21"/>
        <v>1184.2233051568935</v>
      </c>
      <c r="N30" s="146">
        <f t="shared" si="21"/>
        <v>1155.5722070699144</v>
      </c>
      <c r="O30" s="146">
        <f t="shared" si="21"/>
        <v>1165.375049197432</v>
      </c>
      <c r="P30" s="146">
        <f t="shared" si="21"/>
        <v>1112.7855823336333</v>
      </c>
      <c r="Q30" s="146">
        <f t="shared" si="21"/>
        <v>1241.3344616490961</v>
      </c>
      <c r="R30" s="146">
        <f t="shared" si="21"/>
        <v>1197.9452929591459</v>
      </c>
      <c r="S30" s="147">
        <f t="shared" ref="S30:T30" si="22">IFERROR(S27/S24,0)</f>
        <v>1176.0390363074009</v>
      </c>
      <c r="T30" s="146">
        <f t="shared" si="22"/>
        <v>1150.7621590661686</v>
      </c>
      <c r="U30" s="148"/>
    </row>
    <row r="31" spans="3:21" ht="15.75" x14ac:dyDescent="0.25">
      <c r="E31" s="149" t="s">
        <v>291</v>
      </c>
      <c r="F31" s="7">
        <f t="shared" ref="F31:T31" si="23">IFERROR(F28/F25,0)</f>
        <v>1141.4975837653528</v>
      </c>
      <c r="G31" s="7">
        <f t="shared" ref="G31:R31" si="24">IFERROR(G28/G25,0)</f>
        <v>1096.0028174939976</v>
      </c>
      <c r="H31" s="7">
        <f t="shared" si="24"/>
        <v>1072.5894631893023</v>
      </c>
      <c r="I31" s="7">
        <f t="shared" si="24"/>
        <v>1135.5202388264349</v>
      </c>
      <c r="J31" s="7">
        <f t="shared" si="24"/>
        <v>1090.6183810559396</v>
      </c>
      <c r="K31" s="7">
        <f t="shared" si="24"/>
        <v>1143.0302310395321</v>
      </c>
      <c r="L31" s="7">
        <f t="shared" si="24"/>
        <v>1117.5230298040151</v>
      </c>
      <c r="M31" s="7">
        <f t="shared" si="24"/>
        <v>1182.3019745900483</v>
      </c>
      <c r="N31" s="7">
        <f t="shared" si="24"/>
        <v>1152.528919510421</v>
      </c>
      <c r="O31" s="7">
        <f t="shared" si="24"/>
        <v>1148.8526788601957</v>
      </c>
      <c r="P31" s="7">
        <f t="shared" si="24"/>
        <v>1116.549597959654</v>
      </c>
      <c r="Q31" s="7">
        <f t="shared" si="24"/>
        <v>1216.6951620947514</v>
      </c>
      <c r="R31" s="7">
        <f t="shared" si="24"/>
        <v>1196.7892250415866</v>
      </c>
      <c r="S31" s="150">
        <f t="shared" si="23"/>
        <v>1167.3757267913745</v>
      </c>
      <c r="T31" s="7">
        <f t="shared" si="23"/>
        <v>1137.0295092991701</v>
      </c>
      <c r="U31" s="151"/>
    </row>
    <row r="32" spans="3:21" ht="15.75" x14ac:dyDescent="0.25">
      <c r="E32" s="152" t="s">
        <v>292</v>
      </c>
      <c r="F32" s="153">
        <f t="shared" ref="F32" ca="1" si="25">IFERROR(F29/F26,0)</f>
        <v>1155.814791447171</v>
      </c>
      <c r="G32" s="153">
        <f t="shared" ref="G32:R32" ca="1" si="26">IFERROR(G29/G26,0)</f>
        <v>1109.9631644603721</v>
      </c>
      <c r="H32" s="153">
        <f t="shared" ca="1" si="26"/>
        <v>1086.6277173478541</v>
      </c>
      <c r="I32" s="153">
        <f t="shared" ca="1" si="26"/>
        <v>1150.5421256540451</v>
      </c>
      <c r="J32" s="153">
        <f t="shared" ca="1" si="26"/>
        <v>1105.199038520268</v>
      </c>
      <c r="K32" s="153">
        <f t="shared" ca="1" si="26"/>
        <v>1158.4708042773168</v>
      </c>
      <c r="L32" s="153">
        <f t="shared" ca="1" si="26"/>
        <v>1172.4875382233777</v>
      </c>
      <c r="M32" s="153">
        <f t="shared" ca="1" si="26"/>
        <v>1226.2931976415189</v>
      </c>
      <c r="N32" s="153">
        <f t="shared" ca="1" si="26"/>
        <v>1181.9210749484671</v>
      </c>
      <c r="O32" s="153">
        <f t="shared" ca="1" si="26"/>
        <v>1165.0030089747154</v>
      </c>
      <c r="P32" s="153">
        <f t="shared" ca="1" si="26"/>
        <v>1119.7495024523153</v>
      </c>
      <c r="Q32" s="153">
        <f t="shared" ca="1" si="26"/>
        <v>1206.8622338963719</v>
      </c>
      <c r="R32" s="153">
        <f t="shared" ca="1" si="26"/>
        <v>1174.2982121956056</v>
      </c>
      <c r="S32" s="154"/>
      <c r="T32" s="155"/>
      <c r="U32" s="156"/>
    </row>
    <row r="33" spans="2:21" ht="15.75" x14ac:dyDescent="0.25">
      <c r="E33" s="145" t="s">
        <v>293</v>
      </c>
      <c r="F33" s="146">
        <f t="shared" ref="F33:R35" si="27">F53+F72</f>
        <v>787520.82142863004</v>
      </c>
      <c r="G33" s="146">
        <f t="shared" si="27"/>
        <v>865473.73214293015</v>
      </c>
      <c r="H33" s="146">
        <f t="shared" si="27"/>
        <v>840650.97321482981</v>
      </c>
      <c r="I33" s="146">
        <f t="shared" si="27"/>
        <v>784962.16071470012</v>
      </c>
      <c r="J33" s="146">
        <f t="shared" si="27"/>
        <v>720680.49107213016</v>
      </c>
      <c r="K33" s="146">
        <f t="shared" si="27"/>
        <v>806886.05357136996</v>
      </c>
      <c r="L33" s="146">
        <f t="shared" si="27"/>
        <v>918224.36607112002</v>
      </c>
      <c r="M33" s="146">
        <f t="shared" si="27"/>
        <v>829996.71428607998</v>
      </c>
      <c r="N33" s="146">
        <f t="shared" si="27"/>
        <v>702715.75892880023</v>
      </c>
      <c r="O33" s="146">
        <f t="shared" si="27"/>
        <v>712954.50892804994</v>
      </c>
      <c r="P33" s="146">
        <f t="shared" si="27"/>
        <v>755848.44642857998</v>
      </c>
      <c r="Q33" s="146">
        <f t="shared" si="27"/>
        <v>698858.09821374994</v>
      </c>
      <c r="R33" s="146">
        <f t="shared" si="27"/>
        <v>699733.29464304994</v>
      </c>
      <c r="S33" s="147">
        <f t="shared" ref="S33:S34" si="28">AVERAGE(O33:R33)</f>
        <v>716848.58705335751</v>
      </c>
      <c r="T33" s="146">
        <f>AVERAGE(G33:R33)</f>
        <v>778082.04985128262</v>
      </c>
      <c r="U33" s="148"/>
    </row>
    <row r="34" spans="2:21" ht="15.75" x14ac:dyDescent="0.25">
      <c r="E34" s="149" t="s">
        <v>294</v>
      </c>
      <c r="F34" s="7">
        <f t="shared" si="27"/>
        <v>666466.428568754</v>
      </c>
      <c r="G34" s="7">
        <f t="shared" si="27"/>
        <v>707497.28571638942</v>
      </c>
      <c r="H34" s="7">
        <f t="shared" si="27"/>
        <v>709942.73214483331</v>
      </c>
      <c r="I34" s="7">
        <f t="shared" si="27"/>
        <v>664561.47321055585</v>
      </c>
      <c r="J34" s="7">
        <f t="shared" si="27"/>
        <v>618538.26785829291</v>
      </c>
      <c r="K34" s="7">
        <f t="shared" si="27"/>
        <v>717027.69642523397</v>
      </c>
      <c r="L34" s="7">
        <f t="shared" si="27"/>
        <v>818587.67856955237</v>
      </c>
      <c r="M34" s="7">
        <f t="shared" si="27"/>
        <v>742941.55357136729</v>
      </c>
      <c r="N34" s="7">
        <f t="shared" si="27"/>
        <v>629921.42857408337</v>
      </c>
      <c r="O34" s="7">
        <f t="shared" si="27"/>
        <v>647093.12499631534</v>
      </c>
      <c r="P34" s="7">
        <f t="shared" si="27"/>
        <v>718697.69642783026</v>
      </c>
      <c r="Q34" s="7">
        <f t="shared" si="27"/>
        <v>655975.41964107903</v>
      </c>
      <c r="R34" s="7">
        <f t="shared" si="27"/>
        <v>675716.12500025914</v>
      </c>
      <c r="S34" s="150">
        <f t="shared" si="28"/>
        <v>674370.59151637089</v>
      </c>
      <c r="T34" s="7">
        <f t="shared" ref="T34" si="29">AVERAGE(G34:R34)</f>
        <v>692208.37351131614</v>
      </c>
      <c r="U34" s="151"/>
    </row>
    <row r="35" spans="2:21" ht="15.75" x14ac:dyDescent="0.25">
      <c r="E35" s="152" t="s">
        <v>295</v>
      </c>
      <c r="F35" s="153">
        <f t="shared" ca="1" si="27"/>
        <v>649152.94724469818</v>
      </c>
      <c r="G35" s="153">
        <f t="shared" ca="1" si="27"/>
        <v>687479.76397348836</v>
      </c>
      <c r="H35" s="153">
        <f t="shared" ca="1" si="27"/>
        <v>689233.4784283801</v>
      </c>
      <c r="I35" s="153">
        <f t="shared" ca="1" si="27"/>
        <v>643332.29741858074</v>
      </c>
      <c r="J35" s="153">
        <f t="shared" ca="1" si="27"/>
        <v>597073.04193938</v>
      </c>
      <c r="K35" s="153">
        <f t="shared" ca="1" si="27"/>
        <v>690177.88852811814</v>
      </c>
      <c r="L35" s="153">
        <f t="shared" ca="1" si="27"/>
        <v>806066.94428197667</v>
      </c>
      <c r="M35" s="153">
        <f t="shared" ca="1" si="27"/>
        <v>723227.12887889158</v>
      </c>
      <c r="N35" s="153">
        <f t="shared" ca="1" si="27"/>
        <v>606285.50046836934</v>
      </c>
      <c r="O35" s="153">
        <f t="shared" ca="1" si="27"/>
        <v>615862.33768435521</v>
      </c>
      <c r="P35" s="153">
        <f t="shared" ca="1" si="27"/>
        <v>676461.78322193865</v>
      </c>
      <c r="Q35" s="153">
        <f t="shared" ca="1" si="27"/>
        <v>610685.53990317089</v>
      </c>
      <c r="R35" s="153">
        <f t="shared" ca="1" si="27"/>
        <v>622270.43386827444</v>
      </c>
      <c r="S35" s="154"/>
      <c r="T35" s="155"/>
      <c r="U35" s="156"/>
    </row>
    <row r="36" spans="2:21" x14ac:dyDescent="0.25">
      <c r="E36" s="190" t="s">
        <v>17</v>
      </c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69"/>
      <c r="S36" s="144"/>
      <c r="T36" s="144"/>
      <c r="U36" s="180"/>
    </row>
    <row r="37" spans="2:21" ht="15.75" x14ac:dyDescent="0.25">
      <c r="E37" s="145" t="s">
        <v>439</v>
      </c>
      <c r="F37" s="206">
        <f>IFERROR((F33-F27)/F33,"-")</f>
        <v>3.479322610187404E-2</v>
      </c>
      <c r="G37" s="207">
        <f t="shared" ref="G37:T37" si="30">IFERROR((G33-G27)/G33,"-")</f>
        <v>3.2025732232497946E-2</v>
      </c>
      <c r="H37" s="207">
        <f t="shared" si="30"/>
        <v>3.3907092132570094E-2</v>
      </c>
      <c r="I37" s="207">
        <f t="shared" si="30"/>
        <v>3.3058612629688143E-2</v>
      </c>
      <c r="J37" s="207">
        <f t="shared" si="30"/>
        <v>3.6781792109281612E-2</v>
      </c>
      <c r="K37" s="207">
        <f t="shared" si="30"/>
        <v>3.5573858133949213E-2</v>
      </c>
      <c r="L37" s="207">
        <f t="shared" si="30"/>
        <v>3.6794623676304337E-2</v>
      </c>
      <c r="M37" s="207">
        <f t="shared" si="30"/>
        <v>3.5496236904216549E-2</v>
      </c>
      <c r="N37" s="207">
        <f t="shared" si="30"/>
        <v>3.964844910044666E-2</v>
      </c>
      <c r="O37" s="207">
        <f t="shared" si="30"/>
        <v>3.8872017292700477E-2</v>
      </c>
      <c r="P37" s="207">
        <f t="shared" si="30"/>
        <v>3.5686902748167298E-2</v>
      </c>
      <c r="Q37" s="207">
        <f t="shared" si="30"/>
        <v>3.7281989099839916E-2</v>
      </c>
      <c r="R37" s="208">
        <f t="shared" si="30"/>
        <v>3.7854479989439534E-2</v>
      </c>
      <c r="S37" s="206">
        <f t="shared" si="30"/>
        <v>3.7396575768091168E-2</v>
      </c>
      <c r="T37" s="207">
        <f t="shared" si="30"/>
        <v>3.5956254020595504E-2</v>
      </c>
      <c r="U37" s="208"/>
    </row>
    <row r="38" spans="2:21" ht="16.5" thickBot="1" x14ac:dyDescent="0.3">
      <c r="E38" s="175" t="s">
        <v>441</v>
      </c>
      <c r="F38" s="197">
        <f t="shared" ref="F38:T38" si="31">F27/F$8</f>
        <v>1.0000000000000002</v>
      </c>
      <c r="G38" s="197">
        <f t="shared" ref="G38:R38" si="32">G27/G$8</f>
        <v>0.99999999999999989</v>
      </c>
      <c r="H38" s="197">
        <f t="shared" si="32"/>
        <v>0.99999999999999956</v>
      </c>
      <c r="I38" s="197">
        <f t="shared" si="32"/>
        <v>1.0000000000000002</v>
      </c>
      <c r="J38" s="197">
        <f t="shared" si="32"/>
        <v>0.99999999999999944</v>
      </c>
      <c r="K38" s="197">
        <f t="shared" si="32"/>
        <v>0.99999999999999989</v>
      </c>
      <c r="L38" s="197">
        <f t="shared" si="32"/>
        <v>1.0000000000000002</v>
      </c>
      <c r="M38" s="197">
        <f t="shared" si="32"/>
        <v>1.0000000000000002</v>
      </c>
      <c r="N38" s="197">
        <f t="shared" si="32"/>
        <v>1</v>
      </c>
      <c r="O38" s="197">
        <f t="shared" si="32"/>
        <v>1.0000000000000002</v>
      </c>
      <c r="P38" s="197">
        <f t="shared" si="32"/>
        <v>0.99999999999999967</v>
      </c>
      <c r="Q38" s="197">
        <f t="shared" si="32"/>
        <v>0.99999999999999978</v>
      </c>
      <c r="R38" s="197">
        <f t="shared" si="32"/>
        <v>0.99999999999999978</v>
      </c>
      <c r="S38" s="198">
        <f t="shared" si="31"/>
        <v>0.99999999999999978</v>
      </c>
      <c r="T38" s="197">
        <f t="shared" si="31"/>
        <v>1</v>
      </c>
      <c r="U38" s="199"/>
    </row>
    <row r="39" spans="2:21" outlineLevel="1" x14ac:dyDescent="0.25"/>
    <row r="40" spans="2:21" ht="15.75" outlineLevel="1" thickBot="1" x14ac:dyDescent="0.3"/>
    <row r="41" spans="2:21" ht="18.75" outlineLevel="1" x14ac:dyDescent="0.25">
      <c r="E41" s="252" t="s">
        <v>537</v>
      </c>
      <c r="F41" s="186"/>
      <c r="G41" s="186"/>
      <c r="H41" s="186"/>
      <c r="I41" s="186"/>
      <c r="J41" s="186"/>
      <c r="K41" s="186"/>
      <c r="L41" s="186"/>
      <c r="M41" s="186"/>
      <c r="N41" s="186"/>
      <c r="O41" s="186"/>
      <c r="P41" s="186"/>
      <c r="Q41" s="186"/>
      <c r="R41" s="187"/>
      <c r="S41" s="186"/>
      <c r="T41" s="186"/>
      <c r="U41" s="187"/>
    </row>
    <row r="42" spans="2:21" outlineLevel="1" x14ac:dyDescent="0.25">
      <c r="E42" s="188"/>
      <c r="F42" s="266"/>
      <c r="G42" s="266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7"/>
      <c r="S42" s="271" t="s">
        <v>8</v>
      </c>
      <c r="T42" s="272"/>
      <c r="U42" s="273"/>
    </row>
    <row r="43" spans="2:21" outlineLevel="1" x14ac:dyDescent="0.25">
      <c r="E43" s="193" t="s">
        <v>286</v>
      </c>
      <c r="F43" s="139">
        <f>F$4</f>
        <v>45800</v>
      </c>
      <c r="G43" s="139">
        <f t="shared" ref="G43:R43" si="33">G$4</f>
        <v>45807</v>
      </c>
      <c r="H43" s="139">
        <f t="shared" si="33"/>
        <v>45814</v>
      </c>
      <c r="I43" s="139">
        <f t="shared" si="33"/>
        <v>45821</v>
      </c>
      <c r="J43" s="139">
        <f t="shared" si="33"/>
        <v>45828</v>
      </c>
      <c r="K43" s="139">
        <f t="shared" si="33"/>
        <v>45835</v>
      </c>
      <c r="L43" s="139">
        <f t="shared" si="33"/>
        <v>45842</v>
      </c>
      <c r="M43" s="139">
        <f t="shared" si="33"/>
        <v>45849</v>
      </c>
      <c r="N43" s="139">
        <f t="shared" si="33"/>
        <v>45856</v>
      </c>
      <c r="O43" s="139">
        <f t="shared" si="33"/>
        <v>45863</v>
      </c>
      <c r="P43" s="139">
        <f t="shared" si="33"/>
        <v>45870</v>
      </c>
      <c r="Q43" s="139">
        <f t="shared" si="33"/>
        <v>45877</v>
      </c>
      <c r="R43" s="140">
        <f t="shared" si="33"/>
        <v>45884</v>
      </c>
      <c r="S43" s="141" t="s">
        <v>9</v>
      </c>
      <c r="T43" s="142" t="s">
        <v>10</v>
      </c>
      <c r="U43" s="177" t="s">
        <v>11</v>
      </c>
    </row>
    <row r="44" spans="2:21" ht="15.75" outlineLevel="1" x14ac:dyDescent="0.25">
      <c r="C44" t="str">
        <f>$E$2</f>
        <v>PC Annual Direct</v>
      </c>
      <c r="D44" t="s">
        <v>71</v>
      </c>
      <c r="E44" s="145" t="s">
        <v>437</v>
      </c>
      <c r="F44" s="146">
        <v>110</v>
      </c>
      <c r="G44" s="146">
        <v>120</v>
      </c>
      <c r="H44" s="146">
        <v>118</v>
      </c>
      <c r="I44" s="146">
        <v>102</v>
      </c>
      <c r="J44" s="146">
        <v>116</v>
      </c>
      <c r="K44" s="146">
        <v>113</v>
      </c>
      <c r="L44" s="146">
        <v>139</v>
      </c>
      <c r="M44" s="146">
        <v>120</v>
      </c>
      <c r="N44" s="146">
        <v>108</v>
      </c>
      <c r="O44" s="146">
        <v>116</v>
      </c>
      <c r="P44" s="146">
        <v>112</v>
      </c>
      <c r="Q44" s="146">
        <v>106</v>
      </c>
      <c r="R44" s="146">
        <v>110</v>
      </c>
      <c r="S44" s="147">
        <f t="shared" ref="S44:S48" si="34">AVERAGE(O44:R44)</f>
        <v>111</v>
      </c>
      <c r="T44" s="146">
        <f>AVERAGE(G44:R44)</f>
        <v>115</v>
      </c>
      <c r="U44" s="148"/>
    </row>
    <row r="45" spans="2:21" ht="15.75" outlineLevel="1" x14ac:dyDescent="0.25">
      <c r="C45" t="str">
        <f t="shared" ref="C45:C58" si="35">$E$2</f>
        <v>PC Annual Direct</v>
      </c>
      <c r="D45" t="str">
        <f>$D44</f>
        <v>Boom Annual</v>
      </c>
      <c r="E45" s="149" t="s">
        <v>435</v>
      </c>
      <c r="F45" s="7">
        <v>101.06301370199999</v>
      </c>
      <c r="G45" s="7">
        <v>107.45753424899995</v>
      </c>
      <c r="H45" s="7">
        <v>111.17808219499996</v>
      </c>
      <c r="I45" s="7">
        <v>92.054794521999966</v>
      </c>
      <c r="J45" s="7">
        <v>108.97260274299997</v>
      </c>
      <c r="K45" s="7">
        <v>105.91780822299995</v>
      </c>
      <c r="L45" s="7">
        <v>128.87945205799994</v>
      </c>
      <c r="M45" s="7">
        <v>110.12876712599997</v>
      </c>
      <c r="N45" s="7">
        <v>98.095890413999982</v>
      </c>
      <c r="O45" s="7">
        <v>108.81917808499995</v>
      </c>
      <c r="P45" s="7">
        <v>102.88493150899995</v>
      </c>
      <c r="Q45" s="7">
        <v>102.76164383799997</v>
      </c>
      <c r="R45" s="7">
        <v>105.72602739999996</v>
      </c>
      <c r="S45" s="150">
        <f t="shared" si="34"/>
        <v>105.04794520799996</v>
      </c>
      <c r="T45" s="7">
        <f t="shared" ref="T45:T48" si="36">AVERAGE(G45:R45)</f>
        <v>106.90639269683332</v>
      </c>
      <c r="U45" s="151"/>
    </row>
    <row r="46" spans="2:21" ht="15.75" outlineLevel="1" x14ac:dyDescent="0.25">
      <c r="B46">
        <v>13</v>
      </c>
      <c r="C46" t="str">
        <f t="shared" si="35"/>
        <v>PC Annual Direct</v>
      </c>
      <c r="D46" t="str">
        <f t="shared" ref="D46:D51" si="37">$D45</f>
        <v>Boom Annual</v>
      </c>
      <c r="E46" s="152" t="s">
        <v>436</v>
      </c>
      <c r="F46" s="153">
        <f ca="1">F45/VLOOKUP(COUNTA(F$4:$R$4),'Dev Patterns'!$K$6:$W$57,$B46,0)</f>
        <v>97.218238674233163</v>
      </c>
      <c r="G46" s="153">
        <f ca="1">G45/VLOOKUP(COUNTA(G$4:$R$4),'Dev Patterns'!$K$6:$W$57,$B46,0)</f>
        <v>103.10390547147985</v>
      </c>
      <c r="H46" s="153">
        <f ca="1">H45/VLOOKUP(COUNTA(H$4:$R$4),'Dev Patterns'!$K$6:$W$57,$B46,0)</f>
        <v>106.54055939259798</v>
      </c>
      <c r="I46" s="153">
        <f ca="1">I45/VLOOKUP(COUNTA(I$4:$R$4),'Dev Patterns'!$K$6:$W$57,$B46,0)</f>
        <v>87.950631576674141</v>
      </c>
      <c r="J46" s="153">
        <f ca="1">J45/VLOOKUP(COUNTA(J$4:$R$4),'Dev Patterns'!$K$6:$W$57,$B46,0)</f>
        <v>103.80314877032329</v>
      </c>
      <c r="K46" s="153">
        <f ca="1">K45/VLOOKUP(COUNTA(K$4:$R$4),'Dev Patterns'!$K$6:$W$57,$B46,0)</f>
        <v>100.59275880822426</v>
      </c>
      <c r="L46" s="153">
        <f ca="1">L45/VLOOKUP(COUNTA(L$4:$R$4),'Dev Patterns'!$K$6:$W$57,$B46,0)</f>
        <v>120.95890192362872</v>
      </c>
      <c r="M46" s="153">
        <f ca="1">M45/VLOOKUP(COUNTA(M$4:$R$4),'Dev Patterns'!$K$6:$W$57,$B46,0)</f>
        <v>103.36057865740358</v>
      </c>
      <c r="N46" s="153">
        <f ca="1">N45/VLOOKUP(COUNTA(N$4:$R$4),'Dev Patterns'!$K$6:$W$57,$B46,0)</f>
        <v>92.067206976936561</v>
      </c>
      <c r="O46" s="153">
        <f ca="1">O45/VLOOKUP(COUNTA(O$4:$R$4),'Dev Patterns'!$K$6:$W$57,$B46,0)</f>
        <v>102.13147308750021</v>
      </c>
      <c r="P46" s="153">
        <f ca="1">P45/VLOOKUP(COUNTA(P$4:$R$4),'Dev Patterns'!$K$6:$W$57,$B46,0)</f>
        <v>96.561927763440494</v>
      </c>
      <c r="Q46" s="153">
        <f ca="1">Q45/VLOOKUP(COUNTA(Q$4:$R$4),'Dev Patterns'!$K$6:$W$57,$B46,0)</f>
        <v>96.446216988241289</v>
      </c>
      <c r="R46" s="153">
        <f ca="1">R45/VLOOKUP(COUNTA(R$4:$R$4),'Dev Patterns'!$K$6:$W$57,$B46,0)</f>
        <v>99.228418299732027</v>
      </c>
      <c r="S46" s="154"/>
      <c r="T46" s="155"/>
      <c r="U46" s="156"/>
    </row>
    <row r="47" spans="2:21" ht="15.75" outlineLevel="1" x14ac:dyDescent="0.25">
      <c r="C47" t="str">
        <f t="shared" si="35"/>
        <v>PC Annual Direct</v>
      </c>
      <c r="D47" t="str">
        <f t="shared" si="37"/>
        <v>Boom Annual</v>
      </c>
      <c r="E47" s="145" t="s">
        <v>287</v>
      </c>
      <c r="F47" s="146">
        <v>99008.483571449993</v>
      </c>
      <c r="G47" s="146">
        <v>108128.99035728999</v>
      </c>
      <c r="H47" s="146">
        <v>112480.49607143998</v>
      </c>
      <c r="I47" s="146">
        <v>102846.76964295999</v>
      </c>
      <c r="J47" s="146">
        <v>105044.93857145995</v>
      </c>
      <c r="K47" s="146">
        <v>123882.35928562999</v>
      </c>
      <c r="L47" s="146">
        <v>142772.98178554003</v>
      </c>
      <c r="M47" s="146">
        <v>122782.85178608997</v>
      </c>
      <c r="N47" s="146">
        <v>112161.89249980001</v>
      </c>
      <c r="O47" s="146">
        <v>122769.02999996</v>
      </c>
      <c r="P47" s="146">
        <v>98497.010357329986</v>
      </c>
      <c r="Q47" s="146">
        <v>106791.79571403001</v>
      </c>
      <c r="R47" s="146">
        <v>106180.86714282</v>
      </c>
      <c r="S47" s="147">
        <f t="shared" si="34"/>
        <v>108559.67580353501</v>
      </c>
      <c r="T47" s="146">
        <f t="shared" si="36"/>
        <v>113694.99860119582</v>
      </c>
      <c r="U47" s="148"/>
    </row>
    <row r="48" spans="2:21" ht="15.75" outlineLevel="1" x14ac:dyDescent="0.25">
      <c r="C48" t="str">
        <f t="shared" si="35"/>
        <v>PC Annual Direct</v>
      </c>
      <c r="D48" t="str">
        <f t="shared" si="37"/>
        <v>Boom Annual</v>
      </c>
      <c r="E48" s="149" t="s">
        <v>288</v>
      </c>
      <c r="F48" s="7">
        <v>92230.405356244009</v>
      </c>
      <c r="G48" s="7">
        <v>96253.127856239866</v>
      </c>
      <c r="H48" s="7">
        <v>104784.94642926299</v>
      </c>
      <c r="I48" s="7">
        <v>93350.681071999978</v>
      </c>
      <c r="J48" s="7">
        <v>95876.10857111396</v>
      </c>
      <c r="K48" s="7">
        <v>112695.37357067097</v>
      </c>
      <c r="L48" s="7">
        <v>129956.90249955533</v>
      </c>
      <c r="M48" s="7">
        <v>113286.68607190601</v>
      </c>
      <c r="N48" s="7">
        <v>103821.75750088102</v>
      </c>
      <c r="O48" s="7">
        <v>118687.81964252132</v>
      </c>
      <c r="P48" s="7">
        <v>92026.855000076292</v>
      </c>
      <c r="Q48" s="7">
        <v>102267.71142751</v>
      </c>
      <c r="R48" s="7">
        <v>101468.65749954901</v>
      </c>
      <c r="S48" s="150">
        <f t="shared" si="34"/>
        <v>103612.76089241417</v>
      </c>
      <c r="T48" s="7">
        <f t="shared" si="36"/>
        <v>105373.05226177389</v>
      </c>
      <c r="U48" s="151"/>
    </row>
    <row r="49" spans="2:22" ht="15.75" outlineLevel="1" x14ac:dyDescent="0.25">
      <c r="B49">
        <v>10</v>
      </c>
      <c r="C49" t="str">
        <f t="shared" si="35"/>
        <v>PC Annual Direct</v>
      </c>
      <c r="D49" t="str">
        <f t="shared" si="37"/>
        <v>Boom Annual</v>
      </c>
      <c r="E49" s="152" t="s">
        <v>289</v>
      </c>
      <c r="F49" s="153">
        <f ca="1">F48/VLOOKUP(COUNTA(F$4:$R$4),'Dev Patterns'!$K$6:$W$57,$B49,0)</f>
        <v>89834.441610441165</v>
      </c>
      <c r="G49" s="153">
        <f ca="1">G48/VLOOKUP(COUNTA(G$4:$R$4),'Dev Patterns'!$K$6:$W$57,$B49,0)</f>
        <v>93529.797154365078</v>
      </c>
      <c r="H49" s="153">
        <f ca="1">H48/VLOOKUP(COUNTA(H$4:$R$4),'Dev Patterns'!$K$6:$W$57,$B49,0)</f>
        <v>101728.33644790204</v>
      </c>
      <c r="I49" s="153">
        <f ca="1">I48/VLOOKUP(COUNTA(I$4:$R$4),'Dev Patterns'!$K$6:$W$57,$B49,0)</f>
        <v>90368.627343841421</v>
      </c>
      <c r="J49" s="153">
        <f ca="1">J48/VLOOKUP(COUNTA(J$4:$R$4),'Dev Patterns'!$K$6:$W$57,$B49,0)</f>
        <v>92548.905651509514</v>
      </c>
      <c r="K49" s="153">
        <f ca="1">K48/VLOOKUP(COUNTA(K$4:$R$4),'Dev Patterns'!$K$6:$W$57,$B49,0)</f>
        <v>108475.38437589972</v>
      </c>
      <c r="L49" s="153">
        <f ca="1">L48/VLOOKUP(COUNTA(L$4:$R$4),'Dev Patterns'!$K$6:$W$57,$B49,0)</f>
        <v>127969.14249823611</v>
      </c>
      <c r="M49" s="153">
        <f ca="1">M48/VLOOKUP(COUNTA(M$4:$R$4),'Dev Patterns'!$K$6:$W$57,$B49,0)</f>
        <v>110280.55210283573</v>
      </c>
      <c r="N49" s="153">
        <f ca="1">N48/VLOOKUP(COUNTA(N$4:$R$4),'Dev Patterns'!$K$6:$W$57,$B49,0)</f>
        <v>99926.15483555416</v>
      </c>
      <c r="O49" s="153">
        <f ca="1">O48/VLOOKUP(COUNTA(O$4:$R$4),'Dev Patterns'!$K$6:$W$57,$B49,0)</f>
        <v>112959.56522504939</v>
      </c>
      <c r="P49" s="153">
        <f ca="1">P48/VLOOKUP(COUNTA(P$4:$R$4),'Dev Patterns'!$K$6:$W$57,$B49,0)</f>
        <v>86618.686475655952</v>
      </c>
      <c r="Q49" s="153">
        <f ca="1">Q48/VLOOKUP(COUNTA(Q$4:$R$4),'Dev Patterns'!$K$6:$W$57,$B49,0)</f>
        <v>95206.940226422492</v>
      </c>
      <c r="R49" s="153">
        <f ca="1">R48/VLOOKUP(COUNTA(R$4:$R$4),'Dev Patterns'!$K$6:$W$57,$B49,0)</f>
        <v>93443.005413333143</v>
      </c>
      <c r="S49" s="154"/>
      <c r="T49" s="155"/>
      <c r="U49" s="156"/>
    </row>
    <row r="50" spans="2:22" ht="15.75" outlineLevel="1" x14ac:dyDescent="0.25">
      <c r="C50" t="str">
        <f t="shared" si="35"/>
        <v>PC Annual Direct</v>
      </c>
      <c r="D50" t="str">
        <f t="shared" si="37"/>
        <v>Boom Annual</v>
      </c>
      <c r="E50" s="145" t="s">
        <v>290</v>
      </c>
      <c r="F50" s="146">
        <f>IFERROR(F47/F44,0)</f>
        <v>900.07712337681812</v>
      </c>
      <c r="G50" s="146">
        <f t="shared" ref="G50:T51" si="38">IFERROR(G47/G44,0)</f>
        <v>901.07491964408325</v>
      </c>
      <c r="H50" s="146">
        <f t="shared" si="38"/>
        <v>953.22454297830495</v>
      </c>
      <c r="I50" s="146">
        <f t="shared" si="38"/>
        <v>1008.3016631662744</v>
      </c>
      <c r="J50" s="146">
        <f t="shared" si="38"/>
        <v>905.5598152712065</v>
      </c>
      <c r="K50" s="146">
        <f t="shared" si="38"/>
        <v>1096.3040644746018</v>
      </c>
      <c r="L50" s="146">
        <f t="shared" si="38"/>
        <v>1027.143753852806</v>
      </c>
      <c r="M50" s="146">
        <f t="shared" si="38"/>
        <v>1023.1904315507497</v>
      </c>
      <c r="N50" s="146">
        <f t="shared" si="38"/>
        <v>1038.536041664815</v>
      </c>
      <c r="O50" s="146">
        <f t="shared" si="38"/>
        <v>1058.3537068962069</v>
      </c>
      <c r="P50" s="146">
        <f t="shared" si="38"/>
        <v>879.4375924761606</v>
      </c>
      <c r="Q50" s="146">
        <f t="shared" si="38"/>
        <v>1007.4697708870756</v>
      </c>
      <c r="R50" s="146">
        <f t="shared" si="38"/>
        <v>965.28061038927274</v>
      </c>
      <c r="S50" s="147">
        <f t="shared" si="38"/>
        <v>978.01509732914417</v>
      </c>
      <c r="T50" s="146">
        <f t="shared" si="38"/>
        <v>988.65216174952889</v>
      </c>
      <c r="U50" s="148"/>
    </row>
    <row r="51" spans="2:22" ht="15.75" outlineLevel="1" x14ac:dyDescent="0.25">
      <c r="C51" t="str">
        <f t="shared" si="35"/>
        <v>PC Annual Direct</v>
      </c>
      <c r="D51" t="str">
        <f t="shared" si="37"/>
        <v>Boom Annual</v>
      </c>
      <c r="E51" s="149" t="s">
        <v>291</v>
      </c>
      <c r="F51" s="7">
        <f t="shared" ref="F51:R51" si="39">IFERROR(F48/F45,0)</f>
        <v>912.60295906274575</v>
      </c>
      <c r="G51" s="7">
        <f t="shared" si="39"/>
        <v>895.73177468601409</v>
      </c>
      <c r="H51" s="7">
        <f t="shared" si="39"/>
        <v>942.49643779136443</v>
      </c>
      <c r="I51" s="7">
        <f t="shared" si="39"/>
        <v>1014.0773390101947</v>
      </c>
      <c r="J51" s="7">
        <f t="shared" si="39"/>
        <v>879.81846957649839</v>
      </c>
      <c r="K51" s="7">
        <f t="shared" si="39"/>
        <v>1063.9889123593032</v>
      </c>
      <c r="L51" s="7">
        <f t="shared" si="39"/>
        <v>1008.3601413906579</v>
      </c>
      <c r="M51" s="7">
        <f t="shared" si="39"/>
        <v>1028.6747870544398</v>
      </c>
      <c r="N51" s="7">
        <f t="shared" si="39"/>
        <v>1058.370101568127</v>
      </c>
      <c r="O51" s="7">
        <f t="shared" si="39"/>
        <v>1090.6884405046035</v>
      </c>
      <c r="P51" s="7">
        <f t="shared" si="39"/>
        <v>894.46387969871137</v>
      </c>
      <c r="Q51" s="7">
        <f t="shared" si="39"/>
        <v>995.19341660913256</v>
      </c>
      <c r="R51" s="7">
        <f t="shared" si="39"/>
        <v>959.73205458345865</v>
      </c>
      <c r="S51" s="150">
        <f t="shared" si="38"/>
        <v>986.33781638713583</v>
      </c>
      <c r="T51" s="7">
        <f t="shared" si="38"/>
        <v>985.65716795432706</v>
      </c>
      <c r="U51" s="151"/>
      <c r="V51" s="1"/>
    </row>
    <row r="52" spans="2:22" ht="15.75" outlineLevel="1" x14ac:dyDescent="0.25">
      <c r="C52" t="str">
        <f t="shared" ref="C52:C55" si="40">$E$2</f>
        <v>PC Annual Direct</v>
      </c>
      <c r="D52" t="str">
        <f t="shared" ref="D52:D55" si="41">$D51</f>
        <v>Boom Annual</v>
      </c>
      <c r="E52" s="152" t="s">
        <v>292</v>
      </c>
      <c r="F52" s="153">
        <f t="shared" ref="F52:R52" ca="1" si="42">IFERROR(F49/F46,0)</f>
        <v>924.04926108017412</v>
      </c>
      <c r="G52" s="153">
        <f t="shared" ca="1" si="42"/>
        <v>907.14116722025517</v>
      </c>
      <c r="H52" s="153">
        <f t="shared" ca="1" si="42"/>
        <v>954.83200977983336</v>
      </c>
      <c r="I52" s="153">
        <f t="shared" ca="1" si="42"/>
        <v>1027.4926481347584</v>
      </c>
      <c r="J52" s="153">
        <f t="shared" ca="1" si="42"/>
        <v>891.58090816960555</v>
      </c>
      <c r="K52" s="153">
        <f t="shared" ca="1" si="42"/>
        <v>1078.3617594453628</v>
      </c>
      <c r="L52" s="153">
        <f t="shared" ca="1" si="42"/>
        <v>1057.9555573266821</v>
      </c>
      <c r="M52" s="153">
        <f t="shared" ca="1" si="42"/>
        <v>1066.9498326665616</v>
      </c>
      <c r="N52" s="153">
        <f t="shared" ca="1" si="42"/>
        <v>1085.3609891802878</v>
      </c>
      <c r="O52" s="153">
        <f t="shared" ca="1" si="42"/>
        <v>1106.021109949842</v>
      </c>
      <c r="P52" s="153">
        <f t="shared" ca="1" si="42"/>
        <v>897.02731171498863</v>
      </c>
      <c r="Q52" s="153">
        <f t="shared" ca="1" si="42"/>
        <v>987.1505923143684</v>
      </c>
      <c r="R52" s="153">
        <f t="shared" ca="1" si="42"/>
        <v>941.69600820479366</v>
      </c>
      <c r="S52" s="154"/>
      <c r="T52" s="155"/>
      <c r="U52" s="156"/>
    </row>
    <row r="53" spans="2:22" ht="15.75" outlineLevel="1" x14ac:dyDescent="0.25">
      <c r="C53" t="str">
        <f t="shared" si="40"/>
        <v>PC Annual Direct</v>
      </c>
      <c r="D53" t="str">
        <f t="shared" si="41"/>
        <v>Boom Annual</v>
      </c>
      <c r="E53" s="145" t="s">
        <v>293</v>
      </c>
      <c r="F53" s="146">
        <v>108322.55357154</v>
      </c>
      <c r="G53" s="146">
        <v>117781.08035723999</v>
      </c>
      <c r="H53" s="146">
        <v>122788.86607151</v>
      </c>
      <c r="I53" s="146">
        <v>112048.669643</v>
      </c>
      <c r="J53" s="146">
        <v>114691.42857138999</v>
      </c>
      <c r="K53" s="146">
        <v>134269.33928565</v>
      </c>
      <c r="L53" s="146">
        <v>155311.15178553</v>
      </c>
      <c r="M53" s="146">
        <v>132820.4017861</v>
      </c>
      <c r="N53" s="146">
        <v>121987.31249972002</v>
      </c>
      <c r="O53" s="146">
        <v>133364.74999995998</v>
      </c>
      <c r="P53" s="146">
        <v>107395.08035735</v>
      </c>
      <c r="Q53" s="146">
        <v>116096.78571403002</v>
      </c>
      <c r="R53" s="146">
        <v>115185.10714278002</v>
      </c>
      <c r="S53" s="147">
        <f t="shared" ref="S53:S54" si="43">AVERAGE(O53:R53)</f>
        <v>118010.43080353001</v>
      </c>
      <c r="T53" s="146">
        <f>AVERAGE(G53:R53)</f>
        <v>123644.99776785501</v>
      </c>
      <c r="U53" s="148"/>
    </row>
    <row r="54" spans="2:22" ht="15.75" outlineLevel="1" x14ac:dyDescent="0.25">
      <c r="C54" t="str">
        <f t="shared" si="40"/>
        <v>PC Annual Direct</v>
      </c>
      <c r="D54" t="str">
        <f t="shared" si="41"/>
        <v>Boom Annual</v>
      </c>
      <c r="E54" s="149" t="s">
        <v>294</v>
      </c>
      <c r="F54" s="7">
        <v>101041.70535643399</v>
      </c>
      <c r="G54" s="7">
        <v>104849.01785618986</v>
      </c>
      <c r="H54" s="7">
        <v>114373.446429337</v>
      </c>
      <c r="I54" s="7">
        <v>101651.24107204001</v>
      </c>
      <c r="J54" s="7">
        <v>104731.17857104399</v>
      </c>
      <c r="K54" s="7">
        <v>122189.553570691</v>
      </c>
      <c r="L54" s="7">
        <v>141206.81249911498</v>
      </c>
      <c r="M54" s="7">
        <v>122712.366071916</v>
      </c>
      <c r="N54" s="7">
        <v>112944.18750080102</v>
      </c>
      <c r="O54" s="7">
        <v>128907.1696425213</v>
      </c>
      <c r="P54" s="7">
        <v>100313.8750000963</v>
      </c>
      <c r="Q54" s="7">
        <v>111107.32142751</v>
      </c>
      <c r="R54" s="7">
        <v>110058.18749950903</v>
      </c>
      <c r="S54" s="150">
        <f t="shared" si="43"/>
        <v>112596.63839240915</v>
      </c>
      <c r="T54" s="7">
        <f t="shared" ref="T54" si="44">AVERAGE(G54:R54)</f>
        <v>114587.02976173087</v>
      </c>
      <c r="U54" s="151"/>
    </row>
    <row r="55" spans="2:22" ht="15.75" outlineLevel="1" x14ac:dyDescent="0.25">
      <c r="B55">
        <v>10</v>
      </c>
      <c r="C55" t="str">
        <f t="shared" si="40"/>
        <v>PC Annual Direct</v>
      </c>
      <c r="D55" t="str">
        <f t="shared" si="41"/>
        <v>Boom Annual</v>
      </c>
      <c r="E55" s="152" t="s">
        <v>295</v>
      </c>
      <c r="F55" s="153">
        <f ca="1">F54/VLOOKUP(COUNTA(F$4:$R$4),'Dev Patterns'!$K$6:$W$57,$B55,0)</f>
        <v>98416.841441838624</v>
      </c>
      <c r="G55" s="153">
        <f ca="1">G54/VLOOKUP(COUNTA(G$4:$R$4),'Dev Patterns'!$K$6:$W$57,$B55,0)</f>
        <v>101882.47998101921</v>
      </c>
      <c r="H55" s="153">
        <f ca="1">H54/VLOOKUP(COUNTA(H$4:$R$4),'Dev Patterns'!$K$6:$W$57,$B55,0)</f>
        <v>111037.13687465717</v>
      </c>
      <c r="I55" s="153">
        <f ca="1">I54/VLOOKUP(COUNTA(I$4:$R$4),'Dev Patterns'!$K$6:$W$57,$B55,0)</f>
        <v>98404.028958214913</v>
      </c>
      <c r="J55" s="153">
        <f ca="1">J54/VLOOKUP(COUNTA(J$4:$R$4),'Dev Patterns'!$K$6:$W$57,$B55,0)</f>
        <v>101096.67683428724</v>
      </c>
      <c r="K55" s="153">
        <f ca="1">K54/VLOOKUP(COUNTA(K$4:$R$4),'Dev Patterns'!$K$6:$W$57,$B55,0)</f>
        <v>117614.04546024596</v>
      </c>
      <c r="L55" s="153">
        <f ca="1">L54/VLOOKUP(COUNTA(L$4:$R$4),'Dev Patterns'!$K$6:$W$57,$B55,0)</f>
        <v>139046.97913589299</v>
      </c>
      <c r="M55" s="153">
        <f ca="1">M54/VLOOKUP(COUNTA(M$4:$R$4),'Dev Patterns'!$K$6:$W$57,$B55,0)</f>
        <v>119456.11571395576</v>
      </c>
      <c r="N55" s="153">
        <f ca="1">N54/VLOOKUP(COUNTA(N$4:$R$4),'Dev Patterns'!$K$6:$W$57,$B55,0)</f>
        <v>108706.2927815023</v>
      </c>
      <c r="O55" s="153">
        <f ca="1">O54/VLOOKUP(COUNTA(O$4:$R$4),'Dev Patterns'!$K$6:$W$57,$B55,0)</f>
        <v>122685.69665420101</v>
      </c>
      <c r="P55" s="153">
        <f ca="1">P54/VLOOKUP(COUNTA(P$4:$R$4),'Dev Patterns'!$K$6:$W$57,$B55,0)</f>
        <v>94418.700799720697</v>
      </c>
      <c r="Q55" s="153">
        <f ca="1">Q54/VLOOKUP(COUNTA(Q$4:$R$4),'Dev Patterns'!$K$6:$W$57,$B55,0)</f>
        <v>103436.2455384068</v>
      </c>
      <c r="R55" s="153">
        <f ca="1">R54/VLOOKUP(COUNTA(R$4:$R$4),'Dev Patterns'!$K$6:$W$57,$B55,0)</f>
        <v>101353.14750117755</v>
      </c>
      <c r="S55" s="154"/>
      <c r="T55" s="155"/>
      <c r="U55" s="156"/>
    </row>
    <row r="56" spans="2:22" outlineLevel="1" x14ac:dyDescent="0.25">
      <c r="C56" t="str">
        <f t="shared" si="35"/>
        <v>PC Annual Direct</v>
      </c>
      <c r="D56" t="str">
        <f>$D52</f>
        <v>Boom Annual</v>
      </c>
      <c r="E56" s="190" t="s">
        <v>17</v>
      </c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69"/>
      <c r="S56" s="144"/>
      <c r="T56" s="144"/>
      <c r="U56" s="180"/>
    </row>
    <row r="57" spans="2:22" ht="15.75" outlineLevel="1" x14ac:dyDescent="0.25">
      <c r="C57" t="str">
        <f t="shared" si="35"/>
        <v>PC Annual Direct</v>
      </c>
      <c r="D57" t="str">
        <f t="shared" ref="D57:D58" si="45">$D53</f>
        <v>Boom Annual</v>
      </c>
      <c r="E57" s="145" t="s">
        <v>439</v>
      </c>
      <c r="F57" s="206">
        <f>IFERROR((F53-F47)/F53,"-")</f>
        <v>8.5984586708793498E-2</v>
      </c>
      <c r="G57" s="207">
        <f t="shared" ref="G57:T57" si="46">IFERROR((G53-G47)/G53,"-")</f>
        <v>8.1949409622278813E-2</v>
      </c>
      <c r="H57" s="207">
        <f t="shared" si="46"/>
        <v>8.3951992797674443E-2</v>
      </c>
      <c r="I57" s="207">
        <f t="shared" si="46"/>
        <v>8.2124134354814984E-2</v>
      </c>
      <c r="J57" s="207">
        <f t="shared" si="46"/>
        <v>8.4108203377426374E-2</v>
      </c>
      <c r="K57" s="207">
        <f t="shared" si="46"/>
        <v>7.7359284370367876E-2</v>
      </c>
      <c r="L57" s="207">
        <f t="shared" si="46"/>
        <v>8.0729360743547876E-2</v>
      </c>
      <c r="M57" s="207">
        <f t="shared" si="46"/>
        <v>7.5572350821336579E-2</v>
      </c>
      <c r="N57" s="207">
        <f t="shared" si="46"/>
        <v>8.0544605816629963E-2</v>
      </c>
      <c r="O57" s="207">
        <f t="shared" si="46"/>
        <v>7.9449179787036431E-2</v>
      </c>
      <c r="P57" s="207">
        <f t="shared" si="46"/>
        <v>8.2853609033228318E-2</v>
      </c>
      <c r="Q57" s="207">
        <f t="shared" si="46"/>
        <v>8.0148558315129306E-2</v>
      </c>
      <c r="R57" s="208">
        <f t="shared" si="46"/>
        <v>7.8171911485037993E-2</v>
      </c>
      <c r="S57" s="206">
        <f t="shared" si="46"/>
        <v>8.0084064905492247E-2</v>
      </c>
      <c r="T57" s="207">
        <f t="shared" si="46"/>
        <v>8.0472314661207939E-2</v>
      </c>
      <c r="U57" s="208"/>
    </row>
    <row r="58" spans="2:22" ht="16.5" outlineLevel="1" thickBot="1" x14ac:dyDescent="0.3">
      <c r="C58" t="str">
        <f t="shared" si="35"/>
        <v>PC Annual Direct</v>
      </c>
      <c r="D58" t="str">
        <f t="shared" si="45"/>
        <v>Boom Annual</v>
      </c>
      <c r="E58" s="175" t="s">
        <v>441</v>
      </c>
      <c r="F58" s="197">
        <f t="shared" ref="F58:T58" si="47">F47/F$8</f>
        <v>0.13025368017716962</v>
      </c>
      <c r="G58" s="197">
        <f t="shared" si="47"/>
        <v>0.12906974269329372</v>
      </c>
      <c r="H58" s="197">
        <f t="shared" si="47"/>
        <v>0.13849771523637255</v>
      </c>
      <c r="I58" s="197">
        <f t="shared" si="47"/>
        <v>0.13550077646441835</v>
      </c>
      <c r="J58" s="197">
        <f t="shared" si="47"/>
        <v>0.15132395451637509</v>
      </c>
      <c r="K58" s="197">
        <f t="shared" si="47"/>
        <v>0.15919458265173034</v>
      </c>
      <c r="L58" s="197">
        <f t="shared" si="47"/>
        <v>0.16142779651225156</v>
      </c>
      <c r="M58" s="197">
        <f t="shared" si="47"/>
        <v>0.15337600329468595</v>
      </c>
      <c r="N58" s="197">
        <f t="shared" si="47"/>
        <v>0.16620167387841772</v>
      </c>
      <c r="O58" s="197">
        <f t="shared" si="47"/>
        <v>0.17916195090212411</v>
      </c>
      <c r="P58" s="197">
        <f t="shared" si="47"/>
        <v>0.13513575071129283</v>
      </c>
      <c r="Q58" s="197">
        <f t="shared" si="47"/>
        <v>0.15872662808294558</v>
      </c>
      <c r="R58" s="197">
        <f t="shared" si="47"/>
        <v>0.15771498783027876</v>
      </c>
      <c r="S58" s="198">
        <f t="shared" si="47"/>
        <v>0.15732353703553384</v>
      </c>
      <c r="T58" s="197">
        <f t="shared" si="47"/>
        <v>0.15157208429195065</v>
      </c>
      <c r="U58" s="199"/>
    </row>
    <row r="59" spans="2:22" ht="16.5" outlineLevel="1" thickBot="1" x14ac:dyDescent="0.3">
      <c r="E59" s="11"/>
      <c r="F59" s="255"/>
      <c r="G59" s="255"/>
      <c r="H59" s="255"/>
      <c r="I59" s="255"/>
      <c r="J59" s="255"/>
      <c r="K59" s="255"/>
      <c r="L59" s="255"/>
      <c r="M59" s="255"/>
      <c r="N59" s="255"/>
      <c r="O59" s="255"/>
      <c r="P59" s="255"/>
      <c r="Q59" s="255"/>
      <c r="R59" s="255"/>
      <c r="S59" s="255"/>
      <c r="T59" s="255"/>
      <c r="U59" s="255"/>
    </row>
    <row r="60" spans="2:22" ht="18.75" outlineLevel="1" x14ac:dyDescent="0.25">
      <c r="E60" s="252" t="s">
        <v>538</v>
      </c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7"/>
      <c r="S60" s="186"/>
      <c r="T60" s="186"/>
      <c r="U60" s="187"/>
    </row>
    <row r="61" spans="2:22" outlineLevel="1" x14ac:dyDescent="0.25">
      <c r="E61" s="188"/>
      <c r="F61" s="266"/>
      <c r="G61" s="266"/>
      <c r="H61" s="266"/>
      <c r="I61" s="266"/>
      <c r="J61" s="266"/>
      <c r="K61" s="266"/>
      <c r="L61" s="266"/>
      <c r="M61" s="266"/>
      <c r="N61" s="266"/>
      <c r="O61" s="266"/>
      <c r="P61" s="266"/>
      <c r="Q61" s="266"/>
      <c r="R61" s="267"/>
      <c r="S61" s="271" t="s">
        <v>8</v>
      </c>
      <c r="T61" s="272"/>
      <c r="U61" s="273"/>
    </row>
    <row r="62" spans="2:22" outlineLevel="1" x14ac:dyDescent="0.25">
      <c r="E62" s="193" t="s">
        <v>286</v>
      </c>
      <c r="F62" s="139">
        <f>F$4</f>
        <v>45800</v>
      </c>
      <c r="G62" s="139">
        <f t="shared" ref="G62:R62" si="48">G$4</f>
        <v>45807</v>
      </c>
      <c r="H62" s="139">
        <f t="shared" si="48"/>
        <v>45814</v>
      </c>
      <c r="I62" s="139">
        <f t="shared" si="48"/>
        <v>45821</v>
      </c>
      <c r="J62" s="139">
        <f t="shared" si="48"/>
        <v>45828</v>
      </c>
      <c r="K62" s="139">
        <f t="shared" si="48"/>
        <v>45835</v>
      </c>
      <c r="L62" s="139">
        <f t="shared" si="48"/>
        <v>45842</v>
      </c>
      <c r="M62" s="139">
        <f t="shared" si="48"/>
        <v>45849</v>
      </c>
      <c r="N62" s="139">
        <f t="shared" si="48"/>
        <v>45856</v>
      </c>
      <c r="O62" s="139">
        <f t="shared" si="48"/>
        <v>45863</v>
      </c>
      <c r="P62" s="139">
        <f t="shared" si="48"/>
        <v>45870</v>
      </c>
      <c r="Q62" s="139">
        <f t="shared" si="48"/>
        <v>45877</v>
      </c>
      <c r="R62" s="140">
        <f t="shared" si="48"/>
        <v>45884</v>
      </c>
      <c r="S62" s="141" t="s">
        <v>9</v>
      </c>
      <c r="T62" s="142" t="s">
        <v>10</v>
      </c>
      <c r="U62" s="177" t="s">
        <v>11</v>
      </c>
    </row>
    <row r="63" spans="2:22" ht="15.75" outlineLevel="1" x14ac:dyDescent="0.25">
      <c r="E63" s="145" t="s">
        <v>437</v>
      </c>
      <c r="F63" s="146">
        <v>551</v>
      </c>
      <c r="G63" s="146">
        <v>630</v>
      </c>
      <c r="H63" s="146">
        <v>622</v>
      </c>
      <c r="I63" s="146">
        <v>558</v>
      </c>
      <c r="J63" s="146">
        <v>506</v>
      </c>
      <c r="K63" s="146">
        <v>557</v>
      </c>
      <c r="L63" s="146">
        <v>634</v>
      </c>
      <c r="M63" s="146">
        <v>556</v>
      </c>
      <c r="N63" s="146">
        <v>476</v>
      </c>
      <c r="O63" s="146">
        <v>472</v>
      </c>
      <c r="P63" s="146">
        <v>543</v>
      </c>
      <c r="Q63" s="146">
        <v>436</v>
      </c>
      <c r="R63" s="146">
        <v>452</v>
      </c>
      <c r="S63" s="147">
        <f t="shared" ref="S63:S64" si="49">AVERAGE(O63:R63)</f>
        <v>475.75</v>
      </c>
      <c r="T63" s="146">
        <f>AVERAGE(G63:R63)</f>
        <v>536.83333333333337</v>
      </c>
      <c r="U63" s="148"/>
    </row>
    <row r="64" spans="2:22" ht="15.75" outlineLevel="1" x14ac:dyDescent="0.25">
      <c r="E64" s="149" t="s">
        <v>435</v>
      </c>
      <c r="F64" s="7">
        <v>461.15068494800005</v>
      </c>
      <c r="G64" s="7">
        <v>516.46027399100001</v>
      </c>
      <c r="H64" s="7">
        <v>526.85205480599996</v>
      </c>
      <c r="I64" s="7">
        <v>472.99452055999984</v>
      </c>
      <c r="J64" s="7">
        <v>437.16164385000002</v>
      </c>
      <c r="K64" s="7">
        <v>498.4904109690001</v>
      </c>
      <c r="L64" s="7">
        <v>577.20000002099982</v>
      </c>
      <c r="M64" s="7">
        <v>495.78082193600017</v>
      </c>
      <c r="N64" s="7">
        <v>426.621917822</v>
      </c>
      <c r="O64" s="7">
        <v>432.06301371400002</v>
      </c>
      <c r="P64" s="7">
        <v>517.98356165500013</v>
      </c>
      <c r="Q64" s="7">
        <v>416.02191781800002</v>
      </c>
      <c r="R64" s="7">
        <v>437.86849316200005</v>
      </c>
      <c r="S64" s="150">
        <f t="shared" si="49"/>
        <v>450.98424658725003</v>
      </c>
      <c r="T64" s="7">
        <f t="shared" ref="T64" si="50">AVERAGE(G64:R64)</f>
        <v>479.62488585866663</v>
      </c>
      <c r="U64" s="151"/>
    </row>
    <row r="65" spans="5:21" ht="15.75" outlineLevel="1" x14ac:dyDescent="0.25">
      <c r="E65" s="152" t="s">
        <v>436</v>
      </c>
      <c r="F65" s="153">
        <f ca="1">F64/VLOOKUP(COUNTA(F$4:$R$4),'Dev Patterns'!$K$6:$W$57,$B106,0)</f>
        <v>443.60697065947045</v>
      </c>
      <c r="G65" s="153">
        <f ca="1">G64/VLOOKUP(COUNTA(G$4:$R$4),'Dev Patterns'!$K$6:$W$57,$B106,0)</f>
        <v>495.53594954034787</v>
      </c>
      <c r="H65" s="153">
        <f ca="1">H64/VLOOKUP(COUNTA(H$4:$R$4),'Dev Patterns'!$K$6:$W$57,$B106,0)</f>
        <v>504.8757050667611</v>
      </c>
      <c r="I65" s="153">
        <f ca="1">I64/VLOOKUP(COUNTA(I$4:$R$4),'Dev Patterns'!$K$6:$W$57,$B106,0)</f>
        <v>451.90657403092933</v>
      </c>
      <c r="J65" s="153">
        <f ca="1">J64/VLOOKUP(COUNTA(J$4:$R$4),'Dev Patterns'!$K$6:$W$57,$B106,0)</f>
        <v>416.42352307819516</v>
      </c>
      <c r="K65" s="153">
        <f ca="1">K64/VLOOKUP(COUNTA(K$4:$R$4),'Dev Patterns'!$K$6:$W$57,$B106,0)</f>
        <v>473.42865680568696</v>
      </c>
      <c r="L65" s="153">
        <f ca="1">L64/VLOOKUP(COUNTA(L$4:$R$4),'Dev Patterns'!$K$6:$W$57,$B106,0)</f>
        <v>541.72699431898945</v>
      </c>
      <c r="M65" s="153">
        <f ca="1">M64/VLOOKUP(COUNTA(M$4:$R$4),'Dev Patterns'!$K$6:$W$57,$B106,0)</f>
        <v>465.3115982304505</v>
      </c>
      <c r="N65" s="153">
        <f ca="1">N64/VLOOKUP(COUNTA(N$4:$R$4),'Dev Patterns'!$K$6:$W$57,$B106,0)</f>
        <v>400.40299591806405</v>
      </c>
      <c r="O65" s="153">
        <f ca="1">O64/VLOOKUP(COUNTA(O$4:$R$4),'Dev Patterns'!$K$6:$W$57,$B106,0)</f>
        <v>405.50969814132696</v>
      </c>
      <c r="P65" s="153">
        <f ca="1">P64/VLOOKUP(COUNTA(P$4:$R$4),'Dev Patterns'!$K$6:$W$57,$B106,0)</f>
        <v>486.14982320131514</v>
      </c>
      <c r="Q65" s="153">
        <f ca="1">Q64/VLOOKUP(COUNTA(Q$4:$R$4),'Dev Patterns'!$K$6:$W$57,$B106,0)</f>
        <v>390.45444057894548</v>
      </c>
      <c r="R65" s="153">
        <f ca="1">R64/VLOOKUP(COUNTA(R$4:$R$4),'Dev Patterns'!$K$6:$W$57,$B106,0)</f>
        <v>410.9583899844165</v>
      </c>
      <c r="S65" s="154"/>
      <c r="T65" s="155"/>
      <c r="U65" s="156"/>
    </row>
    <row r="66" spans="5:21" ht="15.75" outlineLevel="1" x14ac:dyDescent="0.25">
      <c r="E66" s="145" t="s">
        <v>287</v>
      </c>
      <c r="F66" s="146">
        <v>661111.94785728015</v>
      </c>
      <c r="G66" s="146">
        <v>729627.31178577</v>
      </c>
      <c r="H66" s="146">
        <v>699666.44714325992</v>
      </c>
      <c r="I66" s="146">
        <v>656165.63107170991</v>
      </c>
      <c r="J66" s="146">
        <v>589127.63250084012</v>
      </c>
      <c r="K66" s="146">
        <v>654299.64428572997</v>
      </c>
      <c r="L66" s="146">
        <v>741665.66428558005</v>
      </c>
      <c r="M66" s="146">
        <v>677752.10249997</v>
      </c>
      <c r="N66" s="146">
        <v>562692.27642903</v>
      </c>
      <c r="O66" s="146">
        <v>562471.49892813002</v>
      </c>
      <c r="P66" s="146">
        <v>630377.54607119993</v>
      </c>
      <c r="Q66" s="146">
        <v>566011.48249978002</v>
      </c>
      <c r="R66" s="146">
        <v>567064.38750021998</v>
      </c>
      <c r="S66" s="147">
        <f t="shared" ref="S66:S67" si="51">AVERAGE(O66:R66)</f>
        <v>581481.22874983249</v>
      </c>
      <c r="T66" s="146">
        <f t="shared" ref="T66:T67" si="52">AVERAGE(G66:R66)</f>
        <v>636410.13541676837</v>
      </c>
      <c r="U66" s="148"/>
    </row>
    <row r="67" spans="5:21" ht="15.75" outlineLevel="1" x14ac:dyDescent="0.25">
      <c r="E67" s="149" t="s">
        <v>288</v>
      </c>
      <c r="F67" s="7">
        <v>549535.17321251333</v>
      </c>
      <c r="G67" s="7">
        <v>587562.54785947979</v>
      </c>
      <c r="H67" s="7">
        <v>579559.45571523649</v>
      </c>
      <c r="I67" s="7">
        <v>548274.25213862595</v>
      </c>
      <c r="J67" s="7">
        <v>499747.939287349</v>
      </c>
      <c r="K67" s="7">
        <v>578161.49285455304</v>
      </c>
      <c r="L67" s="7">
        <v>659103.14607012738</v>
      </c>
      <c r="M67" s="7">
        <v>603081.41749914153</v>
      </c>
      <c r="N67" s="7">
        <v>500930.69107323239</v>
      </c>
      <c r="O67" s="7">
        <v>502706.13535353402</v>
      </c>
      <c r="P67" s="7">
        <v>601203.61142800399</v>
      </c>
      <c r="Q67" s="7">
        <v>528933.73821362935</v>
      </c>
      <c r="R67" s="7">
        <v>549099.40750069998</v>
      </c>
      <c r="S67" s="150">
        <f t="shared" si="51"/>
        <v>545485.72312396683</v>
      </c>
      <c r="T67" s="7">
        <f t="shared" si="52"/>
        <v>561530.3195828012</v>
      </c>
      <c r="U67" s="151"/>
    </row>
    <row r="68" spans="5:21" ht="15.75" outlineLevel="1" x14ac:dyDescent="0.25">
      <c r="E68" s="152" t="s">
        <v>289</v>
      </c>
      <c r="F68" s="153">
        <f ca="1">F67/VLOOKUP(COUNTA(F$4:$R$4),'Dev Patterns'!$K$6:$W$57,$B109,0)</f>
        <v>535259.3349249661</v>
      </c>
      <c r="G68" s="153">
        <f ca="1">G67/VLOOKUP(COUNTA(G$4:$R$4),'Dev Patterns'!$K$6:$W$57,$B109,0)</f>
        <v>570938.39068666159</v>
      </c>
      <c r="H68" s="153">
        <f ca="1">H67/VLOOKUP(COUNTA(H$4:$R$4),'Dev Patterns'!$K$6:$W$57,$B109,0)</f>
        <v>562653.52335092321</v>
      </c>
      <c r="I68" s="153">
        <f ca="1">I67/VLOOKUP(COUNTA(I$4:$R$4),'Dev Patterns'!$K$6:$W$57,$B109,0)</f>
        <v>530759.82954558346</v>
      </c>
      <c r="J68" s="153">
        <f ca="1">J67/VLOOKUP(COUNTA(J$4:$R$4),'Dev Patterns'!$K$6:$W$57,$B109,0)</f>
        <v>482405.11188807199</v>
      </c>
      <c r="K68" s="153">
        <f ca="1">K67/VLOOKUP(COUNTA(K$4:$R$4),'Dev Patterns'!$K$6:$W$57,$B109,0)</f>
        <v>556511.66664275201</v>
      </c>
      <c r="L68" s="153">
        <f ca="1">L67/VLOOKUP(COUNTA(L$4:$R$4),'Dev Patterns'!$K$6:$W$57,$B109,0)</f>
        <v>649021.81260262383</v>
      </c>
      <c r="M68" s="153">
        <f ca="1">M67/VLOOKUP(COUNTA(M$4:$R$4),'Dev Patterns'!$K$6:$W$57,$B109,0)</f>
        <v>587078.27010273433</v>
      </c>
      <c r="N68" s="153">
        <f ca="1">N67/VLOOKUP(COUNTA(N$4:$R$4),'Dev Patterns'!$K$6:$W$57,$B109,0)</f>
        <v>482134.75675019465</v>
      </c>
      <c r="O68" s="153">
        <f ca="1">O67/VLOOKUP(COUNTA(O$4:$R$4),'Dev Patterns'!$K$6:$W$57,$B109,0)</f>
        <v>478443.92673598294</v>
      </c>
      <c r="P68" s="153">
        <f ca="1">P67/VLOOKUP(COUNTA(P$4:$R$4),'Dev Patterns'!$K$6:$W$57,$B109,0)</f>
        <v>565872.50674024655</v>
      </c>
      <c r="Q68" s="153">
        <f ca="1">Q67/VLOOKUP(COUNTA(Q$4:$R$4),'Dev Patterns'!$K$6:$W$57,$B109,0)</f>
        <v>492415.0750507249</v>
      </c>
      <c r="R68" s="153">
        <f ca="1">R67/VLOOKUP(COUNTA(R$4:$R$4),'Dev Patterns'!$K$6:$W$57,$B109,0)</f>
        <v>505668.45144052466</v>
      </c>
      <c r="S68" s="154"/>
      <c r="T68" s="155"/>
      <c r="U68" s="156"/>
    </row>
    <row r="69" spans="5:21" ht="15.75" outlineLevel="1" x14ac:dyDescent="0.25">
      <c r="E69" s="145" t="s">
        <v>290</v>
      </c>
      <c r="F69" s="146">
        <f>IFERROR(F66/F63,0)</f>
        <v>1199.8401957482399</v>
      </c>
      <c r="G69" s="146">
        <f t="shared" ref="G69:T69" si="53">IFERROR(G66/G63,0)</f>
        <v>1158.138590136143</v>
      </c>
      <c r="H69" s="146">
        <f t="shared" si="53"/>
        <v>1124.8656706483278</v>
      </c>
      <c r="I69" s="146">
        <f t="shared" si="53"/>
        <v>1175.9240700209855</v>
      </c>
      <c r="J69" s="146">
        <f t="shared" si="53"/>
        <v>1164.2838586973126</v>
      </c>
      <c r="K69" s="146">
        <f t="shared" si="53"/>
        <v>1174.6851782508618</v>
      </c>
      <c r="L69" s="146">
        <f t="shared" si="53"/>
        <v>1169.8196597564354</v>
      </c>
      <c r="M69" s="146">
        <f t="shared" si="53"/>
        <v>1218.9786016186511</v>
      </c>
      <c r="N69" s="146">
        <f t="shared" si="53"/>
        <v>1182.1266311534243</v>
      </c>
      <c r="O69" s="146">
        <f t="shared" si="53"/>
        <v>1191.6769045087501</v>
      </c>
      <c r="P69" s="146">
        <f t="shared" si="53"/>
        <v>1160.9162911071821</v>
      </c>
      <c r="Q69" s="146">
        <f t="shared" si="53"/>
        <v>1298.1914736233487</v>
      </c>
      <c r="R69" s="146">
        <f t="shared" si="53"/>
        <v>1254.5672289827876</v>
      </c>
      <c r="S69" s="147">
        <f t="shared" si="53"/>
        <v>1222.2411534415817</v>
      </c>
      <c r="T69" s="146">
        <f t="shared" si="53"/>
        <v>1185.4892308291244</v>
      </c>
      <c r="U69" s="148"/>
    </row>
    <row r="70" spans="5:21" ht="15.75" outlineLevel="1" x14ac:dyDescent="0.25">
      <c r="E70" s="149" t="s">
        <v>291</v>
      </c>
      <c r="F70" s="7">
        <f t="shared" ref="F70:T70" si="54">IFERROR(F67/F64,0)</f>
        <v>1191.6607546066632</v>
      </c>
      <c r="G70" s="7">
        <f t="shared" si="54"/>
        <v>1137.6723001733117</v>
      </c>
      <c r="H70" s="7">
        <f t="shared" si="54"/>
        <v>1100.0421283896192</v>
      </c>
      <c r="I70" s="7">
        <f t="shared" si="54"/>
        <v>1159.1556102795842</v>
      </c>
      <c r="J70" s="7">
        <f t="shared" si="54"/>
        <v>1143.1651113902933</v>
      </c>
      <c r="K70" s="7">
        <f t="shared" si="54"/>
        <v>1159.8247030081939</v>
      </c>
      <c r="L70" s="7">
        <f t="shared" si="54"/>
        <v>1141.8973424222934</v>
      </c>
      <c r="M70" s="7">
        <f t="shared" si="54"/>
        <v>1216.427483306308</v>
      </c>
      <c r="N70" s="7">
        <f t="shared" si="54"/>
        <v>1174.1794552670788</v>
      </c>
      <c r="O70" s="7">
        <f t="shared" si="54"/>
        <v>1163.5018953191293</v>
      </c>
      <c r="P70" s="7">
        <f t="shared" si="54"/>
        <v>1160.6615652186122</v>
      </c>
      <c r="Q70" s="7">
        <f t="shared" si="54"/>
        <v>1271.4083454733402</v>
      </c>
      <c r="R70" s="7">
        <f t="shared" si="54"/>
        <v>1254.0281296228075</v>
      </c>
      <c r="S70" s="150">
        <f t="shared" si="54"/>
        <v>1209.544961385772</v>
      </c>
      <c r="T70" s="7">
        <f t="shared" si="54"/>
        <v>1170.7697747532434</v>
      </c>
      <c r="U70" s="151"/>
    </row>
    <row r="71" spans="5:21" ht="15.75" outlineLevel="1" x14ac:dyDescent="0.25">
      <c r="E71" s="152" t="s">
        <v>292</v>
      </c>
      <c r="F71" s="153">
        <f t="shared" ref="F71:R71" ca="1" si="55">IFERROR(F68/F65,0)</f>
        <v>1206.6071327266213</v>
      </c>
      <c r="G71" s="153">
        <f t="shared" ca="1" si="55"/>
        <v>1152.1634125965149</v>
      </c>
      <c r="H71" s="153">
        <f t="shared" ca="1" si="55"/>
        <v>1114.4396882328135</v>
      </c>
      <c r="I71" s="153">
        <f t="shared" ca="1" si="55"/>
        <v>1174.4901713008876</v>
      </c>
      <c r="J71" s="153">
        <f t="shared" ca="1" si="55"/>
        <v>1158.4482747807861</v>
      </c>
      <c r="K71" s="153">
        <f t="shared" ca="1" si="55"/>
        <v>1175.4921436265431</v>
      </c>
      <c r="L71" s="153">
        <f t="shared" ca="1" si="55"/>
        <v>1198.0606826110184</v>
      </c>
      <c r="M71" s="153">
        <f t="shared" ca="1" si="55"/>
        <v>1261.6884520724489</v>
      </c>
      <c r="N71" s="153">
        <f t="shared" ca="1" si="55"/>
        <v>1204.1237494857698</v>
      </c>
      <c r="O71" s="153">
        <f t="shared" ca="1" si="55"/>
        <v>1179.8581610475742</v>
      </c>
      <c r="P71" s="153">
        <f t="shared" ca="1" si="55"/>
        <v>1163.987889605625</v>
      </c>
      <c r="Q71" s="153">
        <f t="shared" ca="1" si="55"/>
        <v>1261.133243408879</v>
      </c>
      <c r="R71" s="153">
        <f t="shared" ca="1" si="55"/>
        <v>1230.4614378591943</v>
      </c>
      <c r="S71" s="154"/>
      <c r="T71" s="155"/>
      <c r="U71" s="156"/>
    </row>
    <row r="72" spans="5:21" ht="15.75" outlineLevel="1" x14ac:dyDescent="0.25">
      <c r="E72" s="145" t="s">
        <v>293</v>
      </c>
      <c r="F72" s="146">
        <v>679198.26785708999</v>
      </c>
      <c r="G72" s="146">
        <v>747692.65178569022</v>
      </c>
      <c r="H72" s="146">
        <v>717862.10714331979</v>
      </c>
      <c r="I72" s="146">
        <v>672913.49107170012</v>
      </c>
      <c r="J72" s="146">
        <v>605989.06250074017</v>
      </c>
      <c r="K72" s="146">
        <v>672616.71428572002</v>
      </c>
      <c r="L72" s="146">
        <v>762913.21428558999</v>
      </c>
      <c r="M72" s="146">
        <v>697176.31249997998</v>
      </c>
      <c r="N72" s="146">
        <v>580728.44642908021</v>
      </c>
      <c r="O72" s="146">
        <v>579589.75892808998</v>
      </c>
      <c r="P72" s="146">
        <v>648453.36607123003</v>
      </c>
      <c r="Q72" s="146">
        <v>582761.3124997199</v>
      </c>
      <c r="R72" s="146">
        <v>584548.18750026997</v>
      </c>
      <c r="S72" s="147">
        <f t="shared" ref="S72:S73" si="56">AVERAGE(O72:R72)</f>
        <v>598838.15624982747</v>
      </c>
      <c r="T72" s="146">
        <f>AVERAGE(G72:R72)</f>
        <v>654437.05208342755</v>
      </c>
      <c r="U72" s="148"/>
    </row>
    <row r="73" spans="5:21" ht="15.75" outlineLevel="1" x14ac:dyDescent="0.25">
      <c r="E73" s="149" t="s">
        <v>294</v>
      </c>
      <c r="F73" s="7">
        <v>565424.72321232001</v>
      </c>
      <c r="G73" s="7">
        <v>602648.26786019956</v>
      </c>
      <c r="H73" s="7">
        <v>595569.28571549628</v>
      </c>
      <c r="I73" s="7">
        <v>562910.2321385158</v>
      </c>
      <c r="J73" s="7">
        <v>513807.08928724896</v>
      </c>
      <c r="K73" s="7">
        <v>594838.14285454294</v>
      </c>
      <c r="L73" s="7">
        <v>677380.86607043736</v>
      </c>
      <c r="M73" s="7">
        <v>620229.18749945133</v>
      </c>
      <c r="N73" s="7">
        <v>516977.24107328232</v>
      </c>
      <c r="O73" s="7">
        <v>518185.95535379404</v>
      </c>
      <c r="P73" s="7">
        <v>618383.82142773399</v>
      </c>
      <c r="Q73" s="7">
        <v>544868.09821356903</v>
      </c>
      <c r="R73" s="7">
        <v>565657.93750075006</v>
      </c>
      <c r="S73" s="150">
        <f t="shared" si="56"/>
        <v>561773.95312396181</v>
      </c>
      <c r="T73" s="7">
        <f t="shared" ref="T73" si="57">AVERAGE(G73:R73)</f>
        <v>577621.3437495851</v>
      </c>
      <c r="U73" s="151"/>
    </row>
    <row r="74" spans="5:21" ht="15.75" outlineLevel="1" x14ac:dyDescent="0.25">
      <c r="E74" s="152" t="s">
        <v>295</v>
      </c>
      <c r="F74" s="153">
        <f ca="1">F73/VLOOKUP(COUNTA(F$4:$R$4),'Dev Patterns'!$K$6:$W$57,$B115,0)</f>
        <v>550736.10580285953</v>
      </c>
      <c r="G74" s="153">
        <f ca="1">G73/VLOOKUP(COUNTA(G$4:$R$4),'Dev Patterns'!$K$6:$W$57,$B115,0)</f>
        <v>585597.28399246919</v>
      </c>
      <c r="H74" s="153">
        <f ca="1">H73/VLOOKUP(COUNTA(H$4:$R$4),'Dev Patterns'!$K$6:$W$57,$B115,0)</f>
        <v>578196.34155372297</v>
      </c>
      <c r="I74" s="153">
        <f ca="1">I73/VLOOKUP(COUNTA(I$4:$R$4),'Dev Patterns'!$K$6:$W$57,$B115,0)</f>
        <v>544928.26846036583</v>
      </c>
      <c r="J74" s="153">
        <f ca="1">J73/VLOOKUP(COUNTA(J$4:$R$4),'Dev Patterns'!$K$6:$W$57,$B115,0)</f>
        <v>495976.36510509276</v>
      </c>
      <c r="K74" s="153">
        <f ca="1">K73/VLOOKUP(COUNTA(K$4:$R$4),'Dev Patterns'!$K$6:$W$57,$B115,0)</f>
        <v>572563.84306787222</v>
      </c>
      <c r="L74" s="153">
        <f ca="1">L73/VLOOKUP(COUNTA(L$4:$R$4),'Dev Patterns'!$K$6:$W$57,$B115,0)</f>
        <v>667019.96514608362</v>
      </c>
      <c r="M74" s="153">
        <f ca="1">M73/VLOOKUP(COUNTA(M$4:$R$4),'Dev Patterns'!$K$6:$W$57,$B115,0)</f>
        <v>603771.01316493587</v>
      </c>
      <c r="N74" s="153">
        <f ca="1">N73/VLOOKUP(COUNTA(N$4:$R$4),'Dev Patterns'!$K$6:$W$57,$B115,0)</f>
        <v>497579.20768686698</v>
      </c>
      <c r="O74" s="153">
        <f ca="1">O73/VLOOKUP(COUNTA(O$4:$R$4),'Dev Patterns'!$K$6:$W$57,$B115,0)</f>
        <v>493176.64103015419</v>
      </c>
      <c r="P74" s="153">
        <f ca="1">P73/VLOOKUP(COUNTA(P$4:$R$4),'Dev Patterns'!$K$6:$W$57,$B115,0)</f>
        <v>582043.08242221794</v>
      </c>
      <c r="Q74" s="153">
        <f ca="1">Q73/VLOOKUP(COUNTA(Q$4:$R$4),'Dev Patterns'!$K$6:$W$57,$B115,0)</f>
        <v>507249.29436476406</v>
      </c>
      <c r="R74" s="153">
        <f ca="1">R73/VLOOKUP(COUNTA(R$4:$R$4),'Dev Patterns'!$K$6:$W$57,$B115,0)</f>
        <v>520917.28636709694</v>
      </c>
      <c r="S74" s="154"/>
      <c r="T74" s="155"/>
      <c r="U74" s="156"/>
    </row>
    <row r="75" spans="5:21" outlineLevel="1" x14ac:dyDescent="0.25">
      <c r="E75" s="190" t="s">
        <v>17</v>
      </c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69"/>
      <c r="S75" s="144"/>
      <c r="T75" s="144"/>
      <c r="U75" s="180"/>
    </row>
    <row r="76" spans="5:21" ht="15.75" outlineLevel="1" x14ac:dyDescent="0.25">
      <c r="E76" s="145" t="s">
        <v>439</v>
      </c>
      <c r="F76" s="206">
        <f>IFERROR((F72-F66)/F72,"-")</f>
        <v>2.6628925390038513E-2</v>
      </c>
      <c r="G76" s="207">
        <f t="shared" ref="G76:T76" si="58">IFERROR((G72-G66)/G72,"-")</f>
        <v>2.4161451843582191E-2</v>
      </c>
      <c r="H76" s="207">
        <f t="shared" si="58"/>
        <v>2.5347012774456338E-2</v>
      </c>
      <c r="I76" s="207">
        <f t="shared" si="58"/>
        <v>2.4888578134043819E-2</v>
      </c>
      <c r="J76" s="207">
        <f t="shared" si="58"/>
        <v>2.782464411208652E-2</v>
      </c>
      <c r="K76" s="207">
        <f t="shared" si="58"/>
        <v>2.7232552523530018E-2</v>
      </c>
      <c r="L76" s="207">
        <f t="shared" si="58"/>
        <v>2.7850546565649215E-2</v>
      </c>
      <c r="M76" s="207">
        <f t="shared" si="58"/>
        <v>2.7861259270782427E-2</v>
      </c>
      <c r="N76" s="207">
        <f t="shared" si="58"/>
        <v>3.1057837980824368E-2</v>
      </c>
      <c r="O76" s="207">
        <f t="shared" si="58"/>
        <v>2.9535131938181528E-2</v>
      </c>
      <c r="P76" s="207">
        <f t="shared" si="58"/>
        <v>2.7875281316751686E-2</v>
      </c>
      <c r="Q76" s="207">
        <f t="shared" si="58"/>
        <v>2.874217907172405E-2</v>
      </c>
      <c r="R76" s="208">
        <f t="shared" si="58"/>
        <v>2.9909937921143437E-2</v>
      </c>
      <c r="S76" s="206">
        <f t="shared" si="58"/>
        <v>2.8984337953164595E-2</v>
      </c>
      <c r="T76" s="207">
        <f t="shared" si="58"/>
        <v>2.7545684660227807E-2</v>
      </c>
      <c r="U76" s="208"/>
    </row>
    <row r="77" spans="5:21" ht="16.5" outlineLevel="1" thickBot="1" x14ac:dyDescent="0.3">
      <c r="E77" s="175" t="s">
        <v>441</v>
      </c>
      <c r="F77" s="197">
        <f t="shared" ref="F77:T77" si="59">F66/F$8</f>
        <v>0.86974631982283057</v>
      </c>
      <c r="G77" s="197">
        <f t="shared" si="59"/>
        <v>0.87093025730670615</v>
      </c>
      <c r="H77" s="197">
        <f t="shared" si="59"/>
        <v>0.86150228476362711</v>
      </c>
      <c r="I77" s="197">
        <f t="shared" si="59"/>
        <v>0.86449922353558184</v>
      </c>
      <c r="J77" s="197">
        <f t="shared" si="59"/>
        <v>0.84867604548362441</v>
      </c>
      <c r="K77" s="197">
        <f t="shared" si="59"/>
        <v>0.84080541734826952</v>
      </c>
      <c r="L77" s="197">
        <f t="shared" si="59"/>
        <v>0.83857220348774864</v>
      </c>
      <c r="M77" s="197">
        <f t="shared" si="59"/>
        <v>0.84662399670531419</v>
      </c>
      <c r="N77" s="197">
        <f t="shared" si="59"/>
        <v>0.83379832612158233</v>
      </c>
      <c r="O77" s="197">
        <f t="shared" si="59"/>
        <v>0.82083804909787605</v>
      </c>
      <c r="P77" s="197">
        <f t="shared" si="59"/>
        <v>0.86486424928870687</v>
      </c>
      <c r="Q77" s="197">
        <f t="shared" si="59"/>
        <v>0.8412733719170542</v>
      </c>
      <c r="R77" s="197">
        <f t="shared" si="59"/>
        <v>0.84228501216972107</v>
      </c>
      <c r="S77" s="198">
        <f t="shared" si="59"/>
        <v>0.84267646296446597</v>
      </c>
      <c r="T77" s="197">
        <f t="shared" si="59"/>
        <v>0.84842791570804932</v>
      </c>
      <c r="U77" s="199"/>
    </row>
    <row r="78" spans="5:21" ht="15.75" x14ac:dyDescent="0.25">
      <c r="E78" s="11"/>
      <c r="F78" s="255"/>
      <c r="G78" s="255"/>
      <c r="H78" s="255"/>
      <c r="I78" s="255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</row>
    <row r="79" spans="5:21" ht="15.75" hidden="1" thickBot="1" x14ac:dyDescent="0.3"/>
    <row r="80" spans="5:21" ht="18.75" hidden="1" x14ac:dyDescent="0.25">
      <c r="E80" s="205" t="s">
        <v>303</v>
      </c>
      <c r="F80" s="186" t="s">
        <v>564</v>
      </c>
      <c r="G80" s="186"/>
      <c r="H80" s="186"/>
      <c r="I80" s="186"/>
      <c r="J80" s="186"/>
      <c r="K80" s="186"/>
      <c r="L80" s="186"/>
      <c r="M80" s="186"/>
      <c r="N80" s="186"/>
      <c r="O80" s="186"/>
      <c r="P80" s="186"/>
      <c r="Q80" s="186"/>
      <c r="R80" s="187"/>
      <c r="S80" s="186"/>
      <c r="T80" s="186"/>
      <c r="U80" s="187"/>
    </row>
    <row r="81" spans="2:22" hidden="1" x14ac:dyDescent="0.25">
      <c r="E81" s="188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7"/>
      <c r="S81" s="271" t="s">
        <v>8</v>
      </c>
      <c r="T81" s="272"/>
      <c r="U81" s="273"/>
    </row>
    <row r="82" spans="2:22" hidden="1" x14ac:dyDescent="0.25">
      <c r="E82" s="193" t="s">
        <v>286</v>
      </c>
      <c r="F82" s="139">
        <f>F$4</f>
        <v>45800</v>
      </c>
      <c r="G82" s="139">
        <f t="shared" ref="G82:R82" si="60">G$4</f>
        <v>45807</v>
      </c>
      <c r="H82" s="139">
        <f t="shared" si="60"/>
        <v>45814</v>
      </c>
      <c r="I82" s="139">
        <f t="shared" si="60"/>
        <v>45821</v>
      </c>
      <c r="J82" s="139">
        <f t="shared" si="60"/>
        <v>45828</v>
      </c>
      <c r="K82" s="139">
        <f t="shared" si="60"/>
        <v>45835</v>
      </c>
      <c r="L82" s="139">
        <f t="shared" si="60"/>
        <v>45842</v>
      </c>
      <c r="M82" s="139">
        <f t="shared" si="60"/>
        <v>45849</v>
      </c>
      <c r="N82" s="139">
        <f t="shared" si="60"/>
        <v>45856</v>
      </c>
      <c r="O82" s="139">
        <f t="shared" si="60"/>
        <v>45863</v>
      </c>
      <c r="P82" s="139">
        <f t="shared" si="60"/>
        <v>45870</v>
      </c>
      <c r="Q82" s="139">
        <f t="shared" si="60"/>
        <v>45877</v>
      </c>
      <c r="R82" s="140">
        <f t="shared" si="60"/>
        <v>45884</v>
      </c>
      <c r="S82" s="141" t="s">
        <v>9</v>
      </c>
      <c r="T82" s="142" t="s">
        <v>10</v>
      </c>
      <c r="U82" s="177" t="s">
        <v>11</v>
      </c>
    </row>
    <row r="83" spans="2:22" ht="15.75" hidden="1" x14ac:dyDescent="0.25">
      <c r="C83" t="str">
        <f>$E$2</f>
        <v>PC Annual Direct</v>
      </c>
      <c r="D83" t="s">
        <v>72</v>
      </c>
      <c r="E83" s="145" t="s">
        <v>438</v>
      </c>
      <c r="F83" s="146">
        <v>0</v>
      </c>
      <c r="G83" s="146">
        <v>0</v>
      </c>
      <c r="H83" s="146">
        <v>0</v>
      </c>
      <c r="I83" s="146">
        <v>0</v>
      </c>
      <c r="J83" s="146">
        <v>0</v>
      </c>
      <c r="K83" s="146">
        <v>0</v>
      </c>
      <c r="L83" s="146">
        <v>0</v>
      </c>
      <c r="M83" s="146">
        <v>0</v>
      </c>
      <c r="N83" s="146">
        <v>0</v>
      </c>
      <c r="O83" s="146">
        <v>0</v>
      </c>
      <c r="P83" s="146">
        <v>0</v>
      </c>
      <c r="Q83" s="146">
        <v>0</v>
      </c>
      <c r="R83" s="146">
        <v>0</v>
      </c>
      <c r="S83" s="147">
        <f t="shared" ref="S83:S88" si="61">AVERAGE(O83:R83)</f>
        <v>0</v>
      </c>
      <c r="T83" s="146">
        <f>AVERAGE(G83:R83)</f>
        <v>0</v>
      </c>
      <c r="U83" s="148"/>
    </row>
    <row r="84" spans="2:22" ht="15.75" hidden="1" x14ac:dyDescent="0.25">
      <c r="C84" t="str">
        <f>C83</f>
        <v>PC Annual Direct</v>
      </c>
      <c r="D84" t="str">
        <f>D83</f>
        <v>Boom Subscription</v>
      </c>
      <c r="E84" s="149" t="s">
        <v>437</v>
      </c>
      <c r="F84" s="150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150"/>
      <c r="T84" s="7"/>
      <c r="U84" s="151"/>
    </row>
    <row r="85" spans="2:22" ht="15.75" hidden="1" x14ac:dyDescent="0.25">
      <c r="C85" t="str">
        <f t="shared" ref="C85:C98" si="62">$E$2</f>
        <v>PC Annual Direct</v>
      </c>
      <c r="D85" t="str">
        <f>$D83</f>
        <v>Boom Subscription</v>
      </c>
      <c r="E85" s="174" t="s">
        <v>435</v>
      </c>
      <c r="F85" s="213">
        <v>0</v>
      </c>
      <c r="G85" s="213">
        <v>0</v>
      </c>
      <c r="H85" s="213">
        <v>0</v>
      </c>
      <c r="I85" s="213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4">
        <f t="shared" si="61"/>
        <v>0</v>
      </c>
      <c r="T85" s="213">
        <f t="shared" ref="T85:T88" si="63">AVERAGE(G85:R85)</f>
        <v>0</v>
      </c>
      <c r="U85" s="215"/>
    </row>
    <row r="86" spans="2:22" ht="15.75" hidden="1" x14ac:dyDescent="0.25">
      <c r="B86">
        <v>7</v>
      </c>
      <c r="C86" t="str">
        <f t="shared" si="62"/>
        <v>PC Annual Direct</v>
      </c>
      <c r="D86" t="str">
        <f t="shared" ref="D86:D95" si="64">$D85</f>
        <v>Boom Subscription</v>
      </c>
      <c r="E86" s="209" t="s">
        <v>436</v>
      </c>
      <c r="F86" s="210">
        <f ca="1">F85/VLOOKUP(COUNTA(F$4:$R$4),'Dev Patterns'!$K$6:$W$57,$B86,0)</f>
        <v>0</v>
      </c>
      <c r="G86" s="210">
        <f ca="1">G85/VLOOKUP(COUNTA(G$4:$R$4),'Dev Patterns'!$K$6:$W$57,$B86,0)</f>
        <v>0</v>
      </c>
      <c r="H86" s="210">
        <f ca="1">H85/VLOOKUP(COUNTA(H$4:$R$4),'Dev Patterns'!$K$6:$W$57,$B86,0)</f>
        <v>0</v>
      </c>
      <c r="I86" s="210">
        <f ca="1">I85/VLOOKUP(COUNTA(I$4:$R$4),'Dev Patterns'!$K$6:$W$57,$B86,0)</f>
        <v>0</v>
      </c>
      <c r="J86" s="210">
        <f ca="1">J85/VLOOKUP(COUNTA(J$4:$R$4),'Dev Patterns'!$K$6:$W$57,$B86,0)</f>
        <v>0</v>
      </c>
      <c r="K86" s="210">
        <f ca="1">K85/VLOOKUP(COUNTA(K$4:$R$4),'Dev Patterns'!$K$6:$W$57,$B86,0)</f>
        <v>0</v>
      </c>
      <c r="L86" s="210">
        <f ca="1">L85/VLOOKUP(COUNTA(L$4:$R$4),'Dev Patterns'!$K$6:$W$57,$B86,0)</f>
        <v>0</v>
      </c>
      <c r="M86" s="210">
        <f ca="1">M85/VLOOKUP(COUNTA(M$4:$R$4),'Dev Patterns'!$K$6:$W$57,$B86,0)</f>
        <v>0</v>
      </c>
      <c r="N86" s="210">
        <f ca="1">N85/VLOOKUP(COUNTA(N$4:$R$4),'Dev Patterns'!$K$6:$W$57,$B86,0)</f>
        <v>0</v>
      </c>
      <c r="O86" s="210">
        <f ca="1">O85/VLOOKUP(COUNTA(O$4:$R$4),'Dev Patterns'!$K$6:$W$57,$B86,0)</f>
        <v>0</v>
      </c>
      <c r="P86" s="210">
        <f ca="1">P85/VLOOKUP(COUNTA(P$4:$R$4),'Dev Patterns'!$K$6:$W$57,$B86,0)</f>
        <v>0</v>
      </c>
      <c r="Q86" s="210">
        <f ca="1">Q85/VLOOKUP(COUNTA(Q$4:$R$4),'Dev Patterns'!$K$6:$W$57,$B86,0)</f>
        <v>0</v>
      </c>
      <c r="R86" s="210">
        <f ca="1">R85/VLOOKUP(COUNTA(R$4:$R$4),'Dev Patterns'!$K$6:$W$57,$B86,0)</f>
        <v>0</v>
      </c>
      <c r="S86" s="211"/>
      <c r="T86" s="210"/>
      <c r="U86" s="212"/>
    </row>
    <row r="87" spans="2:22" ht="15.75" hidden="1" x14ac:dyDescent="0.25">
      <c r="C87" t="str">
        <f t="shared" si="62"/>
        <v>PC Annual Direct</v>
      </c>
      <c r="D87" t="str">
        <f t="shared" si="64"/>
        <v>Boom Subscription</v>
      </c>
      <c r="E87" s="145" t="s">
        <v>287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7">
        <f t="shared" si="61"/>
        <v>0</v>
      </c>
      <c r="T87" s="146">
        <f t="shared" si="63"/>
        <v>0</v>
      </c>
      <c r="U87" s="148"/>
    </row>
    <row r="88" spans="2:22" ht="15.75" hidden="1" x14ac:dyDescent="0.25">
      <c r="C88" t="str">
        <f t="shared" si="62"/>
        <v>PC Annual Direct</v>
      </c>
      <c r="D88" t="str">
        <f t="shared" si="64"/>
        <v>Boom Subscription</v>
      </c>
      <c r="E88" s="149" t="s">
        <v>288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150">
        <f t="shared" si="61"/>
        <v>0</v>
      </c>
      <c r="T88" s="7">
        <f t="shared" si="63"/>
        <v>0</v>
      </c>
      <c r="U88" s="151"/>
    </row>
    <row r="89" spans="2:22" ht="15.75" hidden="1" x14ac:dyDescent="0.25">
      <c r="B89">
        <v>4</v>
      </c>
      <c r="C89" t="str">
        <f t="shared" si="62"/>
        <v>PC Annual Direct</v>
      </c>
      <c r="D89" t="str">
        <f t="shared" si="64"/>
        <v>Boom Subscription</v>
      </c>
      <c r="E89" s="152" t="s">
        <v>289</v>
      </c>
      <c r="F89" s="153">
        <f ca="1">F88/VLOOKUP(COUNTA(F$4:$R$4),'Dev Patterns'!$K$6:$W$57,$B89,0)</f>
        <v>0</v>
      </c>
      <c r="G89" s="153">
        <f ca="1">G88/VLOOKUP(COUNTA(G$4:$R$4),'Dev Patterns'!$K$6:$W$57,$B89,0)</f>
        <v>0</v>
      </c>
      <c r="H89" s="153">
        <f ca="1">H88/VLOOKUP(COUNTA(H$4:$R$4),'Dev Patterns'!$K$6:$W$57,$B89,0)</f>
        <v>0</v>
      </c>
      <c r="I89" s="153">
        <f ca="1">I88/VLOOKUP(COUNTA(I$4:$R$4),'Dev Patterns'!$K$6:$W$57,$B89,0)</f>
        <v>0</v>
      </c>
      <c r="J89" s="153">
        <f ca="1">J88/VLOOKUP(COUNTA(J$4:$R$4),'Dev Patterns'!$K$6:$W$57,$B89,0)</f>
        <v>0</v>
      </c>
      <c r="K89" s="153">
        <f ca="1">K88/VLOOKUP(COUNTA(K$4:$R$4),'Dev Patterns'!$K$6:$W$57,$B89,0)</f>
        <v>0</v>
      </c>
      <c r="L89" s="153">
        <f ca="1">L88/VLOOKUP(COUNTA(L$4:$R$4),'Dev Patterns'!$K$6:$W$57,$B89,0)</f>
        <v>0</v>
      </c>
      <c r="M89" s="153">
        <f ca="1">M88/VLOOKUP(COUNTA(M$4:$R$4),'Dev Patterns'!$K$6:$W$57,$B89,0)</f>
        <v>0</v>
      </c>
      <c r="N89" s="153">
        <f ca="1">N88/VLOOKUP(COUNTA(N$4:$R$4),'Dev Patterns'!$K$6:$W$57,$B89,0)</f>
        <v>0</v>
      </c>
      <c r="O89" s="153">
        <f ca="1">O88/VLOOKUP(COUNTA(O$4:$R$4),'Dev Patterns'!$K$6:$W$57,$B89,0)</f>
        <v>0</v>
      </c>
      <c r="P89" s="153">
        <f ca="1">P88/VLOOKUP(COUNTA(P$4:$R$4),'Dev Patterns'!$K$6:$W$57,$B89,0)</f>
        <v>0</v>
      </c>
      <c r="Q89" s="153">
        <f ca="1">Q88/VLOOKUP(COUNTA(Q$4:$R$4),'Dev Patterns'!$K$6:$W$57,$B89,0)</f>
        <v>0</v>
      </c>
      <c r="R89" s="153">
        <f ca="1">R88/VLOOKUP(COUNTA(R$4:$R$4),'Dev Patterns'!$K$6:$W$57,$B89,0)</f>
        <v>0</v>
      </c>
      <c r="S89" s="154"/>
      <c r="T89" s="155"/>
      <c r="U89" s="156"/>
    </row>
    <row r="90" spans="2:22" ht="15.75" hidden="1" x14ac:dyDescent="0.25">
      <c r="C90" t="str">
        <f t="shared" si="62"/>
        <v>PC Annual Direct</v>
      </c>
      <c r="D90" t="str">
        <f t="shared" si="64"/>
        <v>Boom Subscription</v>
      </c>
      <c r="E90" s="145" t="s">
        <v>440</v>
      </c>
      <c r="F90" s="146">
        <f t="shared" ref="F90:R90" si="65">IFERROR(F87/F84,0)</f>
        <v>0</v>
      </c>
      <c r="G90" s="146">
        <f t="shared" si="65"/>
        <v>0</v>
      </c>
      <c r="H90" s="146">
        <f t="shared" si="65"/>
        <v>0</v>
      </c>
      <c r="I90" s="146">
        <f t="shared" si="65"/>
        <v>0</v>
      </c>
      <c r="J90" s="146">
        <f t="shared" si="65"/>
        <v>0</v>
      </c>
      <c r="K90" s="146">
        <f t="shared" si="65"/>
        <v>0</v>
      </c>
      <c r="L90" s="146">
        <f t="shared" si="65"/>
        <v>0</v>
      </c>
      <c r="M90" s="146">
        <f t="shared" si="65"/>
        <v>0</v>
      </c>
      <c r="N90" s="146">
        <f t="shared" si="65"/>
        <v>0</v>
      </c>
      <c r="O90" s="146">
        <f t="shared" si="65"/>
        <v>0</v>
      </c>
      <c r="P90" s="146">
        <f t="shared" si="65"/>
        <v>0</v>
      </c>
      <c r="Q90" s="146">
        <f t="shared" si="65"/>
        <v>0</v>
      </c>
      <c r="R90" s="146">
        <f t="shared" si="65"/>
        <v>0</v>
      </c>
      <c r="S90" s="147">
        <f>IFERROR(S87/S83,0)</f>
        <v>0</v>
      </c>
      <c r="T90" s="146">
        <f>IFERROR(T87/T83,0)</f>
        <v>0</v>
      </c>
      <c r="U90" s="148"/>
    </row>
    <row r="91" spans="2:22" ht="15.75" hidden="1" x14ac:dyDescent="0.25">
      <c r="C91" t="str">
        <f t="shared" si="62"/>
        <v>PC Annual Direct</v>
      </c>
      <c r="D91" t="str">
        <f t="shared" si="64"/>
        <v>Boom Subscription</v>
      </c>
      <c r="E91" s="149" t="s">
        <v>291</v>
      </c>
      <c r="F91" s="7">
        <f t="shared" ref="F91:R91" si="66">IFERROR(F88/F85,0)</f>
        <v>0</v>
      </c>
      <c r="G91" s="7">
        <f t="shared" si="66"/>
        <v>0</v>
      </c>
      <c r="H91" s="7">
        <f t="shared" si="66"/>
        <v>0</v>
      </c>
      <c r="I91" s="7">
        <f t="shared" si="66"/>
        <v>0</v>
      </c>
      <c r="J91" s="7">
        <f t="shared" si="66"/>
        <v>0</v>
      </c>
      <c r="K91" s="7">
        <f t="shared" si="66"/>
        <v>0</v>
      </c>
      <c r="L91" s="7">
        <f t="shared" si="66"/>
        <v>0</v>
      </c>
      <c r="M91" s="7">
        <f t="shared" si="66"/>
        <v>0</v>
      </c>
      <c r="N91" s="7">
        <f t="shared" si="66"/>
        <v>0</v>
      </c>
      <c r="O91" s="7">
        <f t="shared" si="66"/>
        <v>0</v>
      </c>
      <c r="P91" s="7">
        <f t="shared" si="66"/>
        <v>0</v>
      </c>
      <c r="Q91" s="7">
        <f t="shared" si="66"/>
        <v>0</v>
      </c>
      <c r="R91" s="7">
        <f t="shared" si="66"/>
        <v>0</v>
      </c>
      <c r="S91" s="150">
        <f t="shared" ref="S91:T91" si="67">IFERROR(S88/S85,0)</f>
        <v>0</v>
      </c>
      <c r="T91" s="7">
        <f t="shared" si="67"/>
        <v>0</v>
      </c>
      <c r="U91" s="151"/>
      <c r="V91" s="1"/>
    </row>
    <row r="92" spans="2:22" ht="15.75" hidden="1" x14ac:dyDescent="0.25">
      <c r="C92" t="str">
        <f t="shared" si="62"/>
        <v>PC Annual Direct</v>
      </c>
      <c r="D92" t="str">
        <f t="shared" si="64"/>
        <v>Boom Subscription</v>
      </c>
      <c r="E92" s="152" t="s">
        <v>292</v>
      </c>
      <c r="F92" s="153">
        <f t="shared" ref="F92:R92" ca="1" si="68">IFERROR(F89/F86,0)</f>
        <v>0</v>
      </c>
      <c r="G92" s="153">
        <f t="shared" ca="1" si="68"/>
        <v>0</v>
      </c>
      <c r="H92" s="153">
        <f t="shared" ca="1" si="68"/>
        <v>0</v>
      </c>
      <c r="I92" s="153">
        <f t="shared" ca="1" si="68"/>
        <v>0</v>
      </c>
      <c r="J92" s="153">
        <f t="shared" ca="1" si="68"/>
        <v>0</v>
      </c>
      <c r="K92" s="153">
        <f t="shared" ca="1" si="68"/>
        <v>0</v>
      </c>
      <c r="L92" s="153">
        <f t="shared" ca="1" si="68"/>
        <v>0</v>
      </c>
      <c r="M92" s="153">
        <f t="shared" ca="1" si="68"/>
        <v>0</v>
      </c>
      <c r="N92" s="153">
        <f t="shared" ca="1" si="68"/>
        <v>0</v>
      </c>
      <c r="O92" s="153">
        <f t="shared" ca="1" si="68"/>
        <v>0</v>
      </c>
      <c r="P92" s="153">
        <f t="shared" ca="1" si="68"/>
        <v>0</v>
      </c>
      <c r="Q92" s="153">
        <f t="shared" ca="1" si="68"/>
        <v>0</v>
      </c>
      <c r="R92" s="153">
        <f t="shared" ca="1" si="68"/>
        <v>0</v>
      </c>
      <c r="S92" s="154"/>
      <c r="T92" s="155"/>
      <c r="U92" s="156"/>
    </row>
    <row r="93" spans="2:22" ht="15.75" hidden="1" x14ac:dyDescent="0.25">
      <c r="C93" t="str">
        <f t="shared" si="62"/>
        <v>PC Annual Direct</v>
      </c>
      <c r="D93" t="str">
        <f t="shared" si="64"/>
        <v>Boom Subscription</v>
      </c>
      <c r="E93" s="145" t="s">
        <v>293</v>
      </c>
      <c r="F93" s="146">
        <v>0</v>
      </c>
      <c r="G93" s="146">
        <v>0</v>
      </c>
      <c r="H93" s="146">
        <v>0</v>
      </c>
      <c r="I93" s="146">
        <v>0</v>
      </c>
      <c r="J93" s="146">
        <v>0</v>
      </c>
      <c r="K93" s="146">
        <v>0</v>
      </c>
      <c r="L93" s="146">
        <v>0</v>
      </c>
      <c r="M93" s="146">
        <v>0</v>
      </c>
      <c r="N93" s="146">
        <v>0</v>
      </c>
      <c r="O93" s="146">
        <v>0</v>
      </c>
      <c r="P93" s="146">
        <v>0</v>
      </c>
      <c r="Q93" s="146">
        <v>0</v>
      </c>
      <c r="R93" s="146">
        <v>0</v>
      </c>
      <c r="S93" s="147">
        <f t="shared" ref="S93:S94" si="69">AVERAGE(O93:R93)</f>
        <v>0</v>
      </c>
      <c r="T93" s="146">
        <f t="shared" ref="T93:T94" si="70">AVERAGE(G93:R93)</f>
        <v>0</v>
      </c>
      <c r="U93" s="148"/>
    </row>
    <row r="94" spans="2:22" ht="15.75" hidden="1" x14ac:dyDescent="0.25">
      <c r="C94" t="str">
        <f t="shared" si="62"/>
        <v>PC Annual Direct</v>
      </c>
      <c r="D94" t="str">
        <f t="shared" si="64"/>
        <v>Boom Subscription</v>
      </c>
      <c r="E94" s="149" t="s">
        <v>294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150">
        <f t="shared" si="69"/>
        <v>0</v>
      </c>
      <c r="T94" s="7">
        <f t="shared" si="70"/>
        <v>0</v>
      </c>
      <c r="U94" s="151"/>
    </row>
    <row r="95" spans="2:22" ht="15.75" hidden="1" x14ac:dyDescent="0.25">
      <c r="B95">
        <v>4</v>
      </c>
      <c r="C95" t="str">
        <f t="shared" si="62"/>
        <v>PC Annual Direct</v>
      </c>
      <c r="D95" t="str">
        <f t="shared" si="64"/>
        <v>Boom Subscription</v>
      </c>
      <c r="E95" s="152" t="s">
        <v>295</v>
      </c>
      <c r="F95" s="153">
        <f ca="1">F94/VLOOKUP(COUNTA(F$4:$R$4),'Dev Patterns'!$K$6:$W$57,$B95,0)</f>
        <v>0</v>
      </c>
      <c r="G95" s="153">
        <f ca="1">G94/VLOOKUP(COUNTA(G$4:$R$4),'Dev Patterns'!$K$6:$W$57,$B95,0)</f>
        <v>0</v>
      </c>
      <c r="H95" s="153">
        <f ca="1">H94/VLOOKUP(COUNTA(H$4:$R$4),'Dev Patterns'!$K$6:$W$57,$B95,0)</f>
        <v>0</v>
      </c>
      <c r="I95" s="153">
        <f ca="1">I94/VLOOKUP(COUNTA(I$4:$R$4),'Dev Patterns'!$K$6:$W$57,$B95,0)</f>
        <v>0</v>
      </c>
      <c r="J95" s="153">
        <f ca="1">J94/VLOOKUP(COUNTA(J$4:$R$4),'Dev Patterns'!$K$6:$W$57,$B95,0)</f>
        <v>0</v>
      </c>
      <c r="K95" s="153">
        <f ca="1">K94/VLOOKUP(COUNTA(K$4:$R$4),'Dev Patterns'!$K$6:$W$57,$B95,0)</f>
        <v>0</v>
      </c>
      <c r="L95" s="153">
        <f ca="1">L94/VLOOKUP(COUNTA(L$4:$R$4),'Dev Patterns'!$K$6:$W$57,$B95,0)</f>
        <v>0</v>
      </c>
      <c r="M95" s="153">
        <f ca="1">M94/VLOOKUP(COUNTA(M$4:$R$4),'Dev Patterns'!$K$6:$W$57,$B95,0)</f>
        <v>0</v>
      </c>
      <c r="N95" s="153">
        <f ca="1">N94/VLOOKUP(COUNTA(N$4:$R$4),'Dev Patterns'!$K$6:$W$57,$B95,0)</f>
        <v>0</v>
      </c>
      <c r="O95" s="153">
        <f ca="1">O94/VLOOKUP(COUNTA(O$4:$R$4),'Dev Patterns'!$K$6:$W$57,$B95,0)</f>
        <v>0</v>
      </c>
      <c r="P95" s="153">
        <f ca="1">P94/VLOOKUP(COUNTA(P$4:$R$4),'Dev Patterns'!$K$6:$W$57,$B95,0)</f>
        <v>0</v>
      </c>
      <c r="Q95" s="153">
        <f ca="1">Q94/VLOOKUP(COUNTA(Q$4:$R$4),'Dev Patterns'!$K$6:$W$57,$B95,0)</f>
        <v>0</v>
      </c>
      <c r="R95" s="153">
        <f ca="1">R94/VLOOKUP(COUNTA(R$4:$R$4),'Dev Patterns'!$K$6:$W$57,$B95,0)</f>
        <v>0</v>
      </c>
      <c r="S95" s="154"/>
      <c r="T95" s="155"/>
      <c r="U95" s="156"/>
    </row>
    <row r="96" spans="2:22" hidden="1" x14ac:dyDescent="0.25">
      <c r="C96" t="str">
        <f t="shared" si="62"/>
        <v>PC Annual Direct</v>
      </c>
      <c r="D96" t="str">
        <f>$D92</f>
        <v>Boom Subscription</v>
      </c>
      <c r="E96" s="190" t="s">
        <v>17</v>
      </c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69"/>
      <c r="S96" s="144"/>
      <c r="T96" s="144"/>
      <c r="U96" s="180"/>
    </row>
    <row r="97" spans="2:21" ht="15.75" hidden="1" x14ac:dyDescent="0.25">
      <c r="C97" t="str">
        <f t="shared" si="62"/>
        <v>PC Annual Direct</v>
      </c>
      <c r="D97" t="e">
        <f>#REF!</f>
        <v>#REF!</v>
      </c>
      <c r="E97" s="145" t="s">
        <v>439</v>
      </c>
      <c r="F97" s="206">
        <v>0</v>
      </c>
      <c r="G97" s="207">
        <v>0</v>
      </c>
      <c r="H97" s="207">
        <v>0</v>
      </c>
      <c r="I97" s="207">
        <v>0</v>
      </c>
      <c r="J97" s="207">
        <v>0</v>
      </c>
      <c r="K97" s="207">
        <v>0</v>
      </c>
      <c r="L97" s="207">
        <v>0</v>
      </c>
      <c r="M97" s="207">
        <v>0</v>
      </c>
      <c r="N97" s="207">
        <v>0</v>
      </c>
      <c r="O97" s="207">
        <v>0</v>
      </c>
      <c r="P97" s="207">
        <v>0</v>
      </c>
      <c r="Q97" s="207">
        <v>0</v>
      </c>
      <c r="R97" s="208">
        <v>0</v>
      </c>
      <c r="S97" s="206">
        <f>AVERAGE(O97:R97)</f>
        <v>0</v>
      </c>
      <c r="T97" s="207">
        <f>AVERAGE(G97:R97)</f>
        <v>0</v>
      </c>
      <c r="U97" s="208"/>
    </row>
    <row r="98" spans="2:21" ht="16.5" hidden="1" thickBot="1" x14ac:dyDescent="0.3">
      <c r="C98" t="str">
        <f t="shared" si="62"/>
        <v>PC Annual Direct</v>
      </c>
      <c r="D98" t="e">
        <f>#REF!</f>
        <v>#REF!</v>
      </c>
      <c r="E98" s="175" t="s">
        <v>441</v>
      </c>
      <c r="F98" s="197">
        <f>F87/F$8</f>
        <v>0</v>
      </c>
      <c r="G98" s="197">
        <f t="shared" ref="G98:T98" si="71">G87/G$8</f>
        <v>0</v>
      </c>
      <c r="H98" s="197">
        <f t="shared" si="71"/>
        <v>0</v>
      </c>
      <c r="I98" s="197">
        <f t="shared" si="71"/>
        <v>0</v>
      </c>
      <c r="J98" s="197">
        <f t="shared" si="71"/>
        <v>0</v>
      </c>
      <c r="K98" s="197">
        <f t="shared" si="71"/>
        <v>0</v>
      </c>
      <c r="L98" s="197">
        <f t="shared" si="71"/>
        <v>0</v>
      </c>
      <c r="M98" s="197">
        <f t="shared" si="71"/>
        <v>0</v>
      </c>
      <c r="N98" s="197">
        <f t="shared" si="71"/>
        <v>0</v>
      </c>
      <c r="O98" s="197">
        <f t="shared" si="71"/>
        <v>0</v>
      </c>
      <c r="P98" s="197">
        <f t="shared" si="71"/>
        <v>0</v>
      </c>
      <c r="Q98" s="197">
        <f t="shared" si="71"/>
        <v>0</v>
      </c>
      <c r="R98" s="197">
        <f t="shared" si="71"/>
        <v>0</v>
      </c>
      <c r="S98" s="198">
        <f t="shared" si="71"/>
        <v>0</v>
      </c>
      <c r="T98" s="197">
        <f t="shared" si="71"/>
        <v>0</v>
      </c>
      <c r="U98" s="199"/>
    </row>
    <row r="104" spans="2:21" x14ac:dyDescent="0.25">
      <c r="C104" t="str">
        <f>$E$2</f>
        <v>PC Annual Direct</v>
      </c>
      <c r="D104" t="s">
        <v>454</v>
      </c>
    </row>
    <row r="105" spans="2:21" x14ac:dyDescent="0.25">
      <c r="C105" t="str">
        <f t="shared" ref="C105:C118" si="72">$E$2</f>
        <v>PC Annual Direct</v>
      </c>
      <c r="D105" t="str">
        <f>$D104</f>
        <v>Boom Premium Finance</v>
      </c>
    </row>
    <row r="106" spans="2:21" x14ac:dyDescent="0.25">
      <c r="B106">
        <v>13</v>
      </c>
      <c r="C106" t="str">
        <f t="shared" si="72"/>
        <v>PC Annual Direct</v>
      </c>
      <c r="D106" t="str">
        <f t="shared" ref="D106:D115" si="73">$D105</f>
        <v>Boom Premium Finance</v>
      </c>
    </row>
    <row r="107" spans="2:21" x14ac:dyDescent="0.25">
      <c r="C107" t="str">
        <f t="shared" si="72"/>
        <v>PC Annual Direct</v>
      </c>
      <c r="D107" t="str">
        <f t="shared" si="73"/>
        <v>Boom Premium Finance</v>
      </c>
    </row>
    <row r="108" spans="2:21" x14ac:dyDescent="0.25">
      <c r="C108" t="str">
        <f t="shared" si="72"/>
        <v>PC Annual Direct</v>
      </c>
      <c r="D108" t="str">
        <f t="shared" si="73"/>
        <v>Boom Premium Finance</v>
      </c>
    </row>
    <row r="109" spans="2:21" x14ac:dyDescent="0.25">
      <c r="B109">
        <v>10</v>
      </c>
      <c r="C109" t="str">
        <f t="shared" si="72"/>
        <v>PC Annual Direct</v>
      </c>
      <c r="D109" t="str">
        <f t="shared" si="73"/>
        <v>Boom Premium Finance</v>
      </c>
    </row>
    <row r="110" spans="2:21" x14ac:dyDescent="0.25">
      <c r="C110" t="str">
        <f t="shared" si="72"/>
        <v>PC Annual Direct</v>
      </c>
      <c r="D110" t="str">
        <f t="shared" si="73"/>
        <v>Boom Premium Finance</v>
      </c>
    </row>
    <row r="111" spans="2:21" x14ac:dyDescent="0.25">
      <c r="C111" t="str">
        <f t="shared" si="72"/>
        <v>PC Annual Direct</v>
      </c>
      <c r="D111" t="str">
        <f t="shared" si="73"/>
        <v>Boom Premium Finance</v>
      </c>
    </row>
    <row r="112" spans="2:21" x14ac:dyDescent="0.25">
      <c r="C112" t="str">
        <f t="shared" si="72"/>
        <v>PC Annual Direct</v>
      </c>
      <c r="D112" t="str">
        <f t="shared" si="73"/>
        <v>Boom Premium Finance</v>
      </c>
    </row>
    <row r="113" spans="2:4" x14ac:dyDescent="0.25">
      <c r="C113" t="str">
        <f t="shared" si="72"/>
        <v>PC Annual Direct</v>
      </c>
      <c r="D113" t="str">
        <f t="shared" si="73"/>
        <v>Boom Premium Finance</v>
      </c>
    </row>
    <row r="114" spans="2:4" x14ac:dyDescent="0.25">
      <c r="C114" t="str">
        <f t="shared" si="72"/>
        <v>PC Annual Direct</v>
      </c>
      <c r="D114" t="str">
        <f t="shared" si="73"/>
        <v>Boom Premium Finance</v>
      </c>
    </row>
    <row r="115" spans="2:4" x14ac:dyDescent="0.25">
      <c r="B115">
        <v>10</v>
      </c>
      <c r="C115" t="str">
        <f t="shared" si="72"/>
        <v>PC Annual Direct</v>
      </c>
      <c r="D115" t="str">
        <f t="shared" si="73"/>
        <v>Boom Premium Finance</v>
      </c>
    </row>
    <row r="116" spans="2:4" x14ac:dyDescent="0.25">
      <c r="C116" t="str">
        <f t="shared" si="72"/>
        <v>PC Annual Direct</v>
      </c>
      <c r="D116" t="str">
        <f>$D112</f>
        <v>Boom Premium Finance</v>
      </c>
    </row>
    <row r="117" spans="2:4" x14ac:dyDescent="0.25">
      <c r="C117" t="str">
        <f t="shared" si="72"/>
        <v>PC Annual Direct</v>
      </c>
      <c r="D117" t="str">
        <f t="shared" ref="D117:D118" si="74">$D113</f>
        <v>Boom Premium Finance</v>
      </c>
    </row>
    <row r="118" spans="2:4" x14ac:dyDescent="0.25">
      <c r="C118" t="str">
        <f t="shared" si="72"/>
        <v>PC Annual Direct</v>
      </c>
      <c r="D118" t="str">
        <f t="shared" si="74"/>
        <v>Boom Premium Finance</v>
      </c>
    </row>
  </sheetData>
  <mergeCells count="10">
    <mergeCell ref="F61:R61"/>
    <mergeCell ref="S61:U61"/>
    <mergeCell ref="S3:U3"/>
    <mergeCell ref="S42:U42"/>
    <mergeCell ref="S81:U81"/>
    <mergeCell ref="F3:R3"/>
    <mergeCell ref="F42:R42"/>
    <mergeCell ref="F81:R81"/>
    <mergeCell ref="F22:R22"/>
    <mergeCell ref="S22:U22"/>
  </mergeCells>
  <conditionalFormatting sqref="F18:R18">
    <cfRule type="cellIs" dxfId="129" priority="16" operator="lessThan">
      <formula>0</formula>
    </cfRule>
  </conditionalFormatting>
  <conditionalFormatting sqref="F7:U7">
    <cfRule type="cellIs" dxfId="128" priority="20" operator="lessThan">
      <formula>0</formula>
    </cfRule>
  </conditionalFormatting>
  <conditionalFormatting sqref="F10:U10 F13:U13">
    <cfRule type="cellIs" dxfId="127" priority="19" operator="lessThan">
      <formula>0</formula>
    </cfRule>
  </conditionalFormatting>
  <conditionalFormatting sqref="F16:U16">
    <cfRule type="cellIs" dxfId="126" priority="18" operator="lessThan">
      <formula>0</formula>
    </cfRule>
  </conditionalFormatting>
  <conditionalFormatting sqref="F26:U26">
    <cfRule type="cellIs" dxfId="125" priority="4" operator="lessThan">
      <formula>0</formula>
    </cfRule>
  </conditionalFormatting>
  <conditionalFormatting sqref="F29:U29 F32:U32">
    <cfRule type="cellIs" dxfId="124" priority="3" operator="lessThan">
      <formula>0</formula>
    </cfRule>
  </conditionalFormatting>
  <conditionalFormatting sqref="F35:U35">
    <cfRule type="cellIs" dxfId="123" priority="2" operator="lessThan">
      <formula>0</formula>
    </cfRule>
  </conditionalFormatting>
  <conditionalFormatting sqref="F46:U46">
    <cfRule type="cellIs" dxfId="122" priority="15" operator="lessThan">
      <formula>0</formula>
    </cfRule>
  </conditionalFormatting>
  <conditionalFormatting sqref="F49:U49 F52:U52">
    <cfRule type="cellIs" dxfId="121" priority="14" operator="lessThan">
      <formula>0</formula>
    </cfRule>
  </conditionalFormatting>
  <conditionalFormatting sqref="F55:U55">
    <cfRule type="cellIs" dxfId="120" priority="13" operator="lessThan">
      <formula>0</formula>
    </cfRule>
  </conditionalFormatting>
  <conditionalFormatting sqref="F65:U65">
    <cfRule type="cellIs" dxfId="119" priority="8" operator="lessThan">
      <formula>0</formula>
    </cfRule>
  </conditionalFormatting>
  <conditionalFormatting sqref="F68:U68 F71:U71">
    <cfRule type="cellIs" dxfId="118" priority="7" operator="lessThan">
      <formula>0</formula>
    </cfRule>
  </conditionalFormatting>
  <conditionalFormatting sqref="F74:U74">
    <cfRule type="cellIs" dxfId="117" priority="6" operator="lessThan">
      <formula>0</formula>
    </cfRule>
  </conditionalFormatting>
  <conditionalFormatting sqref="F89:U89 F92:U92">
    <cfRule type="cellIs" dxfId="116" priority="11" operator="lessThan">
      <formula>0</formula>
    </cfRule>
  </conditionalFormatting>
  <conditionalFormatting sqref="F95:U95">
    <cfRule type="cellIs" dxfId="115" priority="10" operator="lessThan">
      <formula>0</formula>
    </cfRule>
  </conditionalFormatting>
  <conditionalFormatting sqref="S17:U17">
    <cfRule type="cellIs" dxfId="114" priority="17" operator="lessThan">
      <formula>0</formula>
    </cfRule>
  </conditionalFormatting>
  <conditionalFormatting sqref="S36:U36">
    <cfRule type="cellIs" dxfId="113" priority="1" operator="lessThan">
      <formula>0</formula>
    </cfRule>
  </conditionalFormatting>
  <conditionalFormatting sqref="S56:U56">
    <cfRule type="cellIs" dxfId="112" priority="12" operator="lessThan">
      <formula>0</formula>
    </cfRule>
  </conditionalFormatting>
  <conditionalFormatting sqref="S75:U75">
    <cfRule type="cellIs" dxfId="111" priority="5" operator="lessThan">
      <formula>0</formula>
    </cfRule>
  </conditionalFormatting>
  <conditionalFormatting sqref="S96:U96">
    <cfRule type="cellIs" dxfId="110" priority="9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952E-4A16-4F3E-8225-25B72A98578C}">
  <sheetPr codeName="Sheet7">
    <tabColor rgb="FF0043CE"/>
  </sheetPr>
  <dimension ref="A1"/>
  <sheetViews>
    <sheetView showGridLines="0" workbookViewId="0">
      <selection activeCell="AA23" sqref="AA23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BDB6-DEA9-47A8-9F7D-57C2C3D4E45B}">
  <sheetPr codeName="Sheet36"/>
  <dimension ref="B1:V117"/>
  <sheetViews>
    <sheetView showGridLines="0" zoomScale="70" zoomScaleNormal="70" workbookViewId="0">
      <selection activeCell="AC19" sqref="AC19"/>
    </sheetView>
  </sheetViews>
  <sheetFormatPr defaultRowHeight="15" outlineLevelRow="1" x14ac:dyDescent="0.25"/>
  <cols>
    <col min="2" max="2" width="9.140625" hidden="1" customWidth="1"/>
    <col min="3" max="3" width="18.7109375" hidden="1" customWidth="1"/>
    <col min="4" max="4" width="23.28515625" hidden="1" customWidth="1"/>
    <col min="5" max="5" width="55.28515625" customWidth="1"/>
    <col min="6" max="6" width="16.7109375" customWidth="1"/>
    <col min="7" max="7" width="13.140625" bestFit="1" customWidth="1"/>
    <col min="8" max="8" width="19" customWidth="1"/>
    <col min="9" max="15" width="13.140625" bestFit="1" customWidth="1"/>
    <col min="16" max="16" width="13.28515625" bestFit="1" customWidth="1"/>
    <col min="17" max="17" width="13.140625" bestFit="1" customWidth="1"/>
    <col min="18" max="18" width="13.42578125" bestFit="1" customWidth="1"/>
    <col min="19" max="21" width="16" customWidth="1"/>
    <col min="24" max="24" width="17.140625" bestFit="1" customWidth="1"/>
  </cols>
  <sheetData>
    <row r="1" spans="3:22" ht="15.75" thickBot="1" x14ac:dyDescent="0.3">
      <c r="E1" s="12" t="s">
        <v>434</v>
      </c>
    </row>
    <row r="2" spans="3:22" ht="18.75" x14ac:dyDescent="0.25">
      <c r="E2" s="185" t="s">
        <v>1</v>
      </c>
      <c r="F2" s="186" t="s">
        <v>564</v>
      </c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7"/>
      <c r="S2" s="186"/>
      <c r="T2" s="186"/>
      <c r="U2" s="187"/>
    </row>
    <row r="3" spans="3:22" x14ac:dyDescent="0.25">
      <c r="E3" s="188"/>
      <c r="F3" s="266" t="s">
        <v>337</v>
      </c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7"/>
      <c r="S3" s="271" t="s">
        <v>8</v>
      </c>
      <c r="T3" s="272"/>
      <c r="U3" s="273"/>
    </row>
    <row r="4" spans="3:22" x14ac:dyDescent="0.25">
      <c r="E4" s="193" t="s">
        <v>296</v>
      </c>
      <c r="F4" s="139">
        <f t="shared" ref="F4:Q4" si="0">G4-7</f>
        <v>45800</v>
      </c>
      <c r="G4" s="139">
        <f t="shared" si="0"/>
        <v>45807</v>
      </c>
      <c r="H4" s="139">
        <f t="shared" si="0"/>
        <v>45814</v>
      </c>
      <c r="I4" s="139">
        <f t="shared" si="0"/>
        <v>45821</v>
      </c>
      <c r="J4" s="139">
        <f t="shared" si="0"/>
        <v>45828</v>
      </c>
      <c r="K4" s="139">
        <f t="shared" si="0"/>
        <v>45835</v>
      </c>
      <c r="L4" s="139">
        <f t="shared" si="0"/>
        <v>45842</v>
      </c>
      <c r="M4" s="139">
        <f t="shared" si="0"/>
        <v>45849</v>
      </c>
      <c r="N4" s="139">
        <f t="shared" si="0"/>
        <v>45856</v>
      </c>
      <c r="O4" s="139">
        <f t="shared" si="0"/>
        <v>45863</v>
      </c>
      <c r="P4" s="139">
        <f t="shared" si="0"/>
        <v>45870</v>
      </c>
      <c r="Q4" s="139">
        <f t="shared" si="0"/>
        <v>45877</v>
      </c>
      <c r="R4" s="140">
        <v>45884</v>
      </c>
      <c r="S4" s="141" t="s">
        <v>9</v>
      </c>
      <c r="T4" s="142" t="s">
        <v>10</v>
      </c>
      <c r="U4" s="177" t="s">
        <v>11</v>
      </c>
    </row>
    <row r="5" spans="3:22" ht="15.75" x14ac:dyDescent="0.25">
      <c r="C5" t="str">
        <f>$E$2</f>
        <v>PC Annual Direct</v>
      </c>
      <c r="E5" s="145" t="s">
        <v>437</v>
      </c>
      <c r="F5" s="146">
        <v>225.38082192399997</v>
      </c>
      <c r="G5" s="146">
        <v>237.34794521200013</v>
      </c>
      <c r="H5" s="146">
        <v>244.32876713000019</v>
      </c>
      <c r="I5" s="146">
        <v>214.41095891000006</v>
      </c>
      <c r="J5" s="146">
        <v>188.48219178600002</v>
      </c>
      <c r="K5" s="146">
        <v>178.509589046</v>
      </c>
      <c r="L5" s="146">
        <v>213.41369863600011</v>
      </c>
      <c r="M5" s="146">
        <v>195.46301370400008</v>
      </c>
      <c r="N5" s="146">
        <v>156.56986301799998</v>
      </c>
      <c r="O5" s="146">
        <v>140.613698634</v>
      </c>
      <c r="P5" s="146">
        <v>180.504109594</v>
      </c>
      <c r="Q5" s="146">
        <v>75.791780823999957</v>
      </c>
      <c r="R5" s="146">
        <v>180.504109594</v>
      </c>
      <c r="S5" s="147">
        <f t="shared" ref="S5:S9" si="1">AVERAGE(O5:R5)</f>
        <v>144.35342466149999</v>
      </c>
      <c r="T5" s="146">
        <f>AVERAGE(G5:R5)</f>
        <v>183.82831050733338</v>
      </c>
      <c r="U5" s="148">
        <v>104.88493150973083</v>
      </c>
    </row>
    <row r="6" spans="3:22" ht="15.75" x14ac:dyDescent="0.25">
      <c r="C6" t="str">
        <f t="shared" ref="C6:C18" si="2">$E$2</f>
        <v>PC Annual Direct</v>
      </c>
      <c r="E6" s="149" t="s">
        <v>435</v>
      </c>
      <c r="F6" s="7">
        <v>207.97260274399997</v>
      </c>
      <c r="G6" s="7">
        <v>219.4191780890001</v>
      </c>
      <c r="H6" s="7">
        <v>229.38082192400014</v>
      </c>
      <c r="I6" s="7">
        <v>198.72054794900006</v>
      </c>
      <c r="J6" s="7">
        <v>180.74520548500001</v>
      </c>
      <c r="K6" s="7">
        <v>173.09589041600006</v>
      </c>
      <c r="L6" s="7">
        <v>205.70136986800011</v>
      </c>
      <c r="M6" s="7">
        <v>185.78630137500005</v>
      </c>
      <c r="N6" s="7">
        <v>150.78356164799996</v>
      </c>
      <c r="O6" s="7">
        <v>133.86575342799995</v>
      </c>
      <c r="P6" s="7">
        <v>177.57260274400005</v>
      </c>
      <c r="Q6" s="7">
        <v>73.830136987999964</v>
      </c>
      <c r="R6" s="7">
        <v>173.528767128</v>
      </c>
      <c r="S6" s="150">
        <f t="shared" si="1"/>
        <v>139.69931507199999</v>
      </c>
      <c r="T6" s="7">
        <f t="shared" ref="T6:T9" si="3">AVERAGE(G6:R6)</f>
        <v>175.2025114201667</v>
      </c>
      <c r="U6" s="151"/>
    </row>
    <row r="7" spans="3:22" ht="15.75" x14ac:dyDescent="0.25">
      <c r="C7" t="str">
        <f t="shared" si="2"/>
        <v>PC Annual Direct</v>
      </c>
      <c r="E7" s="152" t="s">
        <v>436</v>
      </c>
      <c r="F7" s="153">
        <f t="shared" ref="F7:R7" ca="1" si="4">F45+F85</f>
        <v>79.773879483653289</v>
      </c>
      <c r="G7" s="153">
        <f t="shared" ca="1" si="4"/>
        <v>74.098538764709929</v>
      </c>
      <c r="H7" s="153">
        <f t="shared" ca="1" si="4"/>
        <v>75.137611366265517</v>
      </c>
      <c r="I7" s="153">
        <f t="shared" ca="1" si="4"/>
        <v>62.196278478956295</v>
      </c>
      <c r="J7" s="153">
        <f t="shared" ca="1" si="4"/>
        <v>60.916985508951647</v>
      </c>
      <c r="K7" s="153">
        <f t="shared" ca="1" si="4"/>
        <v>53.317284550537835</v>
      </c>
      <c r="L7" s="153">
        <f t="shared" ca="1" si="4"/>
        <v>57.243406275475152</v>
      </c>
      <c r="M7" s="153">
        <f t="shared" ca="1" si="4"/>
        <v>63.700067543980268</v>
      </c>
      <c r="N7" s="153">
        <f t="shared" ca="1" si="4"/>
        <v>39.416232809390699</v>
      </c>
      <c r="O7" s="153">
        <f t="shared" ca="1" si="4"/>
        <v>38.477689854162776</v>
      </c>
      <c r="P7" s="153">
        <f t="shared" ca="1" si="4"/>
        <v>44.000950866641148</v>
      </c>
      <c r="Q7" s="153">
        <f t="shared" ca="1" si="4"/>
        <v>24.34811849900629</v>
      </c>
      <c r="R7" s="153">
        <f t="shared" ca="1" si="4"/>
        <v>50.542466703875967</v>
      </c>
      <c r="S7" s="154"/>
      <c r="T7" s="155"/>
      <c r="U7" s="156"/>
    </row>
    <row r="8" spans="3:22" ht="15.75" x14ac:dyDescent="0.25">
      <c r="C8" t="str">
        <f t="shared" si="2"/>
        <v>PC Annual Direct</v>
      </c>
      <c r="E8" s="145" t="s">
        <v>287</v>
      </c>
      <c r="F8" s="146">
        <v>192983.50607122993</v>
      </c>
      <c r="G8" s="146">
        <v>188504.96250009004</v>
      </c>
      <c r="H8" s="146">
        <v>196470.29892881992</v>
      </c>
      <c r="I8" s="146">
        <v>182516.76000042999</v>
      </c>
      <c r="J8" s="146">
        <v>143769.38250001997</v>
      </c>
      <c r="K8" s="146">
        <v>142398.07178585001</v>
      </c>
      <c r="L8" s="146">
        <v>169068.81571462005</v>
      </c>
      <c r="M8" s="146">
        <v>156919.33714312001</v>
      </c>
      <c r="N8" s="146">
        <v>120668.44357139998</v>
      </c>
      <c r="O8" s="146">
        <v>121629.36142867002</v>
      </c>
      <c r="P8" s="146">
        <v>142298.66321423996</v>
      </c>
      <c r="Q8" s="146">
        <v>68147.845357120023</v>
      </c>
      <c r="R8" s="146">
        <v>153671.41928541</v>
      </c>
      <c r="S8" s="147">
        <f t="shared" si="1"/>
        <v>121436.82232136</v>
      </c>
      <c r="T8" s="146">
        <f t="shared" si="3"/>
        <v>148838.6134524825</v>
      </c>
      <c r="U8" s="148">
        <v>89673.394134565955</v>
      </c>
    </row>
    <row r="9" spans="3:22" ht="15.75" x14ac:dyDescent="0.25">
      <c r="C9" t="str">
        <f t="shared" si="2"/>
        <v>PC Annual Direct</v>
      </c>
      <c r="E9" s="149" t="s">
        <v>288</v>
      </c>
      <c r="F9" s="7">
        <v>177345.63607140363</v>
      </c>
      <c r="G9" s="7">
        <v>178473.02285877409</v>
      </c>
      <c r="H9" s="7">
        <v>186210.61357173024</v>
      </c>
      <c r="I9" s="7">
        <v>168488.83464361617</v>
      </c>
      <c r="J9" s="7">
        <v>137606.05642853101</v>
      </c>
      <c r="K9" s="7">
        <v>137306.15964328896</v>
      </c>
      <c r="L9" s="7">
        <v>160743.57535799607</v>
      </c>
      <c r="M9" s="7">
        <v>148858.77142829497</v>
      </c>
      <c r="N9" s="7">
        <v>116785.72750026998</v>
      </c>
      <c r="O9" s="7">
        <v>112129.92785760001</v>
      </c>
      <c r="P9" s="7">
        <v>140215.24357139706</v>
      </c>
      <c r="Q9" s="7">
        <v>66256.469285650019</v>
      </c>
      <c r="R9" s="7">
        <v>142314.27071427004</v>
      </c>
      <c r="S9" s="150">
        <f t="shared" si="1"/>
        <v>115228.97785722927</v>
      </c>
      <c r="T9" s="7">
        <f t="shared" si="3"/>
        <v>141282.38940511821</v>
      </c>
      <c r="U9" s="151"/>
    </row>
    <row r="10" spans="3:22" ht="15.75" x14ac:dyDescent="0.25">
      <c r="C10" t="str">
        <f t="shared" si="2"/>
        <v>PC Annual Direct</v>
      </c>
      <c r="E10" s="152" t="s">
        <v>289</v>
      </c>
      <c r="F10" s="153">
        <f t="shared" ref="F10:R10" ca="1" si="5">F48+F88</f>
        <v>57254.884614415132</v>
      </c>
      <c r="G10" s="153">
        <f t="shared" ca="1" si="5"/>
        <v>61719.209768929715</v>
      </c>
      <c r="H10" s="153">
        <f t="shared" ca="1" si="5"/>
        <v>57369.750639871971</v>
      </c>
      <c r="I10" s="153">
        <f t="shared" ca="1" si="5"/>
        <v>49870.838915451699</v>
      </c>
      <c r="J10" s="153">
        <f t="shared" ca="1" si="5"/>
        <v>46592.047211349629</v>
      </c>
      <c r="K10" s="153">
        <f t="shared" ca="1" si="5"/>
        <v>40425.557030108917</v>
      </c>
      <c r="L10" s="153">
        <f t="shared" ca="1" si="5"/>
        <v>43705.011963968609</v>
      </c>
      <c r="M10" s="153">
        <f t="shared" ca="1" si="5"/>
        <v>47924.722274274507</v>
      </c>
      <c r="N10" s="153">
        <f t="shared" ca="1" si="5"/>
        <v>30384.070832582493</v>
      </c>
      <c r="O10" s="153">
        <f t="shared" ca="1" si="5"/>
        <v>33713.737933972567</v>
      </c>
      <c r="P10" s="153">
        <f t="shared" ca="1" si="5"/>
        <v>27064.742628048058</v>
      </c>
      <c r="Q10" s="153">
        <f t="shared" ca="1" si="5"/>
        <v>20593.894970739635</v>
      </c>
      <c r="R10" s="153">
        <f t="shared" ca="1" si="5"/>
        <v>35528.360699145785</v>
      </c>
      <c r="S10" s="154"/>
      <c r="T10" s="155"/>
      <c r="U10" s="156"/>
    </row>
    <row r="11" spans="3:22" ht="15.75" x14ac:dyDescent="0.25">
      <c r="C11" t="str">
        <f t="shared" si="2"/>
        <v>PC Annual Direct</v>
      </c>
      <c r="E11" s="145" t="s">
        <v>290</v>
      </c>
      <c r="F11" s="146">
        <f>IFERROR(F8/F5,0)</f>
        <v>856.2552235979748</v>
      </c>
      <c r="G11" s="146">
        <f t="shared" ref="G11:U12" si="6">IFERROR(G8/G5,0)</f>
        <v>794.21358517225269</v>
      </c>
      <c r="H11" s="146">
        <f t="shared" si="6"/>
        <v>804.12266323221706</v>
      </c>
      <c r="I11" s="146">
        <f t="shared" si="6"/>
        <v>851.24734728247824</v>
      </c>
      <c r="J11" s="146">
        <f t="shared" si="6"/>
        <v>762.77435622806036</v>
      </c>
      <c r="K11" s="146">
        <f t="shared" si="6"/>
        <v>797.70544846840448</v>
      </c>
      <c r="L11" s="146">
        <f t="shared" si="6"/>
        <v>792.21163774957574</v>
      </c>
      <c r="M11" s="146">
        <f t="shared" si="6"/>
        <v>802.80833785132984</v>
      </c>
      <c r="N11" s="146">
        <f t="shared" si="6"/>
        <v>770.70032026231888</v>
      </c>
      <c r="O11" s="146">
        <f t="shared" si="6"/>
        <v>864.98941860036086</v>
      </c>
      <c r="P11" s="146">
        <f t="shared" si="6"/>
        <v>788.34029615340125</v>
      </c>
      <c r="Q11" s="146">
        <f t="shared" si="6"/>
        <v>899.14558829762404</v>
      </c>
      <c r="R11" s="146">
        <f t="shared" si="6"/>
        <v>851.3458204971422</v>
      </c>
      <c r="S11" s="147">
        <f t="shared" si="6"/>
        <v>841.24656277550719</v>
      </c>
      <c r="T11" s="146">
        <f t="shared" si="6"/>
        <v>809.66099857913321</v>
      </c>
      <c r="U11" s="148">
        <f t="shared" si="6"/>
        <v>854.96927770073808</v>
      </c>
    </row>
    <row r="12" spans="3:22" ht="15.75" x14ac:dyDescent="0.25">
      <c r="C12" t="str">
        <f t="shared" si="2"/>
        <v>PC Annual Direct</v>
      </c>
      <c r="E12" s="149" t="s">
        <v>291</v>
      </c>
      <c r="F12" s="7">
        <f t="shared" ref="F12:R13" si="7">IFERROR(F9/F6,0)</f>
        <v>852.73557060640314</v>
      </c>
      <c r="G12" s="7">
        <f t="shared" si="7"/>
        <v>813.38843948445765</v>
      </c>
      <c r="H12" s="7">
        <f t="shared" si="7"/>
        <v>811.7967840983091</v>
      </c>
      <c r="I12" s="7">
        <f t="shared" si="7"/>
        <v>847.86820679891332</v>
      </c>
      <c r="J12" s="7">
        <f t="shared" si="7"/>
        <v>761.32617769466026</v>
      </c>
      <c r="K12" s="7">
        <f t="shared" si="7"/>
        <v>793.23754777367674</v>
      </c>
      <c r="L12" s="7">
        <f t="shared" si="7"/>
        <v>781.44144329785581</v>
      </c>
      <c r="M12" s="7">
        <f t="shared" si="7"/>
        <v>801.23652996262217</v>
      </c>
      <c r="N12" s="7">
        <f t="shared" si="7"/>
        <v>774.52559300133134</v>
      </c>
      <c r="O12" s="7">
        <f t="shared" si="7"/>
        <v>837.62967739100941</v>
      </c>
      <c r="P12" s="7">
        <f t="shared" si="7"/>
        <v>789.62205545604502</v>
      </c>
      <c r="Q12" s="7">
        <f t="shared" si="7"/>
        <v>897.41766694025046</v>
      </c>
      <c r="R12" s="7">
        <f t="shared" si="7"/>
        <v>820.11918294385612</v>
      </c>
      <c r="S12" s="150">
        <f t="shared" si="6"/>
        <v>824.83566793324007</v>
      </c>
      <c r="T12" s="7">
        <f t="shared" si="6"/>
        <v>806.39477288255296</v>
      </c>
      <c r="U12" s="151">
        <f t="shared" si="6"/>
        <v>0</v>
      </c>
      <c r="V12" s="1"/>
    </row>
    <row r="13" spans="3:22" ht="15.75" x14ac:dyDescent="0.25">
      <c r="C13" t="str">
        <f t="shared" si="2"/>
        <v>PC Annual Direct</v>
      </c>
      <c r="E13" s="152" t="s">
        <v>292</v>
      </c>
      <c r="F13" s="153">
        <f t="shared" ca="1" si="7"/>
        <v>717.71468286367349</v>
      </c>
      <c r="G13" s="153">
        <f t="shared" ca="1" si="7"/>
        <v>832.93423592212628</v>
      </c>
      <c r="H13" s="153">
        <f t="shared" ca="1" si="7"/>
        <v>763.5290714821582</v>
      </c>
      <c r="I13" s="153">
        <f t="shared" ca="1" si="7"/>
        <v>801.82995084384629</v>
      </c>
      <c r="J13" s="153">
        <f t="shared" ca="1" si="7"/>
        <v>764.84492497585927</v>
      </c>
      <c r="K13" s="153">
        <f t="shared" ca="1" si="7"/>
        <v>758.20735003469201</v>
      </c>
      <c r="L13" s="153">
        <f t="shared" ca="1" si="7"/>
        <v>763.49425737603576</v>
      </c>
      <c r="M13" s="153">
        <f t="shared" ca="1" si="7"/>
        <v>752.34963041736137</v>
      </c>
      <c r="N13" s="153">
        <f t="shared" ca="1" si="7"/>
        <v>770.85171937952566</v>
      </c>
      <c r="O13" s="153">
        <f t="shared" ca="1" si="7"/>
        <v>876.18924269501554</v>
      </c>
      <c r="P13" s="153">
        <f t="shared" ca="1" si="7"/>
        <v>615.09449443663959</v>
      </c>
      <c r="Q13" s="153">
        <f t="shared" ca="1" si="7"/>
        <v>845.81052829934788</v>
      </c>
      <c r="R13" s="153">
        <f t="shared" ca="1" si="7"/>
        <v>702.94077468168393</v>
      </c>
      <c r="S13" s="154"/>
      <c r="T13" s="155"/>
      <c r="U13" s="156"/>
    </row>
    <row r="14" spans="3:22" ht="15.75" x14ac:dyDescent="0.25">
      <c r="C14" t="str">
        <f t="shared" si="2"/>
        <v>PC Annual Direct</v>
      </c>
      <c r="E14" s="145" t="s">
        <v>293</v>
      </c>
      <c r="F14" s="146">
        <v>204413.8660712</v>
      </c>
      <c r="G14" s="146">
        <v>199803.81250013001</v>
      </c>
      <c r="H14" s="146">
        <v>207543.50892882998</v>
      </c>
      <c r="I14" s="146">
        <v>193070.25000033004</v>
      </c>
      <c r="J14" s="146">
        <v>152397.81250003996</v>
      </c>
      <c r="K14" s="146">
        <v>150594.15178583999</v>
      </c>
      <c r="L14" s="146">
        <v>178953.28571474002</v>
      </c>
      <c r="M14" s="146">
        <v>165833.1071431</v>
      </c>
      <c r="N14" s="146">
        <v>127835.80357141</v>
      </c>
      <c r="O14" s="146">
        <v>128310.0714287</v>
      </c>
      <c r="P14" s="146">
        <v>149680.72321424997</v>
      </c>
      <c r="Q14" s="146">
        <v>72285.705357159997</v>
      </c>
      <c r="R14" s="146">
        <v>161696.08928538</v>
      </c>
      <c r="S14" s="147">
        <f t="shared" ref="S14:S15" si="8">AVERAGE(O14:R14)</f>
        <v>127993.1473213725</v>
      </c>
      <c r="T14" s="146">
        <f>AVERAGE(G14:R14)</f>
        <v>157333.6934524925</v>
      </c>
      <c r="U14" s="148">
        <v>98133.579326873252</v>
      </c>
    </row>
    <row r="15" spans="3:22" ht="15.75" x14ac:dyDescent="0.25">
      <c r="C15" t="str">
        <f t="shared" si="2"/>
        <v>PC Annual Direct</v>
      </c>
      <c r="E15" s="149" t="s">
        <v>294</v>
      </c>
      <c r="F15" s="7">
        <v>187965.11607137366</v>
      </c>
      <c r="G15" s="7">
        <v>189165.64285891401</v>
      </c>
      <c r="H15" s="7">
        <v>196678.80357214031</v>
      </c>
      <c r="I15" s="7">
        <v>178212.29464351613</v>
      </c>
      <c r="J15" s="7">
        <v>145647.69642855099</v>
      </c>
      <c r="K15" s="7">
        <v>145127.91964297902</v>
      </c>
      <c r="L15" s="7">
        <v>169894.95535781601</v>
      </c>
      <c r="M15" s="7">
        <v>157201.32142826499</v>
      </c>
      <c r="N15" s="7">
        <v>123521.68750027999</v>
      </c>
      <c r="O15" s="7">
        <v>118292.26785763001</v>
      </c>
      <c r="P15" s="7">
        <v>147482.8035714071</v>
      </c>
      <c r="Q15" s="7">
        <v>70277.339285690003</v>
      </c>
      <c r="R15" s="7">
        <v>149962.66071394001</v>
      </c>
      <c r="S15" s="150">
        <f t="shared" si="8"/>
        <v>121503.76785716679</v>
      </c>
      <c r="T15" s="7">
        <f t="shared" ref="T15" si="9">AVERAGE(G15:R15)</f>
        <v>149288.78273842737</v>
      </c>
      <c r="U15" s="151"/>
      <c r="V15" s="1"/>
    </row>
    <row r="16" spans="3:22" ht="15.75" x14ac:dyDescent="0.25">
      <c r="C16" t="str">
        <f t="shared" si="2"/>
        <v>PC Annual Direct</v>
      </c>
      <c r="E16" s="152" t="s">
        <v>295</v>
      </c>
      <c r="F16" s="153">
        <f t="shared" ref="F16:R16" ca="1" si="10">F54+F94</f>
        <v>62741.034169784172</v>
      </c>
      <c r="G16" s="153">
        <f t="shared" ca="1" si="10"/>
        <v>67857.966053380194</v>
      </c>
      <c r="H16" s="153">
        <f t="shared" ca="1" si="10"/>
        <v>62877.908186198474</v>
      </c>
      <c r="I16" s="153">
        <f t="shared" ca="1" si="10"/>
        <v>54824.804146363895</v>
      </c>
      <c r="J16" s="153">
        <f t="shared" ca="1" si="10"/>
        <v>51482.849193468064</v>
      </c>
      <c r="K16" s="153">
        <f t="shared" ca="1" si="10"/>
        <v>44468.216516779248</v>
      </c>
      <c r="L16" s="153">
        <f t="shared" ca="1" si="10"/>
        <v>48252.593830804683</v>
      </c>
      <c r="M16" s="153">
        <f t="shared" ca="1" si="10"/>
        <v>52501.036669542264</v>
      </c>
      <c r="N16" s="153">
        <f t="shared" ca="1" si="10"/>
        <v>33468.100506137722</v>
      </c>
      <c r="O16" s="153">
        <f t="shared" ca="1" si="10"/>
        <v>37107.631349613766</v>
      </c>
      <c r="P16" s="153">
        <f t="shared" ca="1" si="10"/>
        <v>29830.639668540061</v>
      </c>
      <c r="Q16" s="153">
        <f t="shared" ca="1" si="10"/>
        <v>22754.732187191818</v>
      </c>
      <c r="R16" s="153">
        <f t="shared" ca="1" si="10"/>
        <v>39055.141798076242</v>
      </c>
      <c r="S16" s="154"/>
      <c r="T16" s="155"/>
      <c r="U16" s="156"/>
    </row>
    <row r="17" spans="3:21" x14ac:dyDescent="0.25">
      <c r="C17" t="str">
        <f t="shared" si="2"/>
        <v>PC Annual Direct</v>
      </c>
      <c r="E17" s="200" t="s">
        <v>17</v>
      </c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69"/>
      <c r="S17" s="144"/>
      <c r="T17" s="144"/>
      <c r="U17" s="180"/>
    </row>
    <row r="18" spans="3:21" ht="16.5" thickBot="1" x14ac:dyDescent="0.3">
      <c r="C18" t="str">
        <f t="shared" si="2"/>
        <v>PC Annual Direct</v>
      </c>
      <c r="E18" s="194" t="s">
        <v>439</v>
      </c>
      <c r="F18" s="195">
        <f>1-(F8/F14)</f>
        <v>5.5917733075841025E-2</v>
      </c>
      <c r="G18" s="195">
        <f t="shared" ref="G18:U18" si="11">1-(G8/G14)</f>
        <v>5.6549721742835235E-2</v>
      </c>
      <c r="H18" s="195">
        <f t="shared" si="11"/>
        <v>5.3353680185715846E-2</v>
      </c>
      <c r="I18" s="195">
        <f t="shared" si="11"/>
        <v>5.4661399153323798E-2</v>
      </c>
      <c r="J18" s="195">
        <f t="shared" si="11"/>
        <v>5.6617807424353406E-2</v>
      </c>
      <c r="K18" s="195">
        <f t="shared" si="11"/>
        <v>5.4424955436819467E-2</v>
      </c>
      <c r="L18" s="195">
        <f t="shared" si="11"/>
        <v>5.5234917652622895E-2</v>
      </c>
      <c r="M18" s="195">
        <f t="shared" si="11"/>
        <v>5.3751450199194362E-2</v>
      </c>
      <c r="N18" s="195">
        <f t="shared" si="11"/>
        <v>5.606692178381989E-2</v>
      </c>
      <c r="O18" s="195">
        <f t="shared" si="11"/>
        <v>5.2066918252339667E-2</v>
      </c>
      <c r="P18" s="195">
        <f t="shared" si="11"/>
        <v>4.9318708792203458E-2</v>
      </c>
      <c r="Q18" s="195">
        <f t="shared" si="11"/>
        <v>5.7243129600728415E-2</v>
      </c>
      <c r="R18" s="196">
        <f t="shared" si="11"/>
        <v>4.9628101925255241E-2</v>
      </c>
      <c r="S18" s="195">
        <f t="shared" si="11"/>
        <v>5.1224031420608052E-2</v>
      </c>
      <c r="T18" s="195">
        <f t="shared" si="11"/>
        <v>5.3994028955883677E-2</v>
      </c>
      <c r="U18" s="196">
        <f t="shared" si="11"/>
        <v>8.6210910173033173E-2</v>
      </c>
    </row>
    <row r="19" spans="3:21" ht="15.75" x14ac:dyDescent="0.25">
      <c r="E19" s="11"/>
      <c r="F19" s="259"/>
      <c r="G19" s="259"/>
      <c r="H19" s="259"/>
      <c r="I19" s="259"/>
      <c r="J19" s="259"/>
      <c r="K19" s="259"/>
      <c r="L19" s="259"/>
      <c r="M19" s="259"/>
      <c r="N19" s="259"/>
      <c r="O19" s="259"/>
      <c r="P19" s="259"/>
      <c r="Q19" s="259"/>
      <c r="R19" s="259"/>
      <c r="S19" s="259"/>
      <c r="T19" s="259"/>
      <c r="U19" s="259"/>
    </row>
    <row r="20" spans="3:21" ht="16.5" thickBot="1" x14ac:dyDescent="0.3">
      <c r="E20" s="11"/>
      <c r="F20" s="259"/>
      <c r="G20" s="259"/>
      <c r="H20" s="259"/>
      <c r="I20" s="259"/>
      <c r="J20" s="259"/>
      <c r="K20" s="259"/>
      <c r="L20" s="259"/>
      <c r="M20" s="259"/>
      <c r="N20" s="259"/>
      <c r="O20" s="259"/>
      <c r="P20" s="259"/>
      <c r="Q20" s="259"/>
      <c r="R20" s="259"/>
      <c r="S20" s="259"/>
      <c r="T20" s="259"/>
      <c r="U20" s="259"/>
    </row>
    <row r="21" spans="3:21" ht="18.75" x14ac:dyDescent="0.25">
      <c r="E21" s="205" t="s">
        <v>283</v>
      </c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7"/>
      <c r="S21" s="186"/>
      <c r="T21" s="186"/>
      <c r="U21" s="187"/>
    </row>
    <row r="22" spans="3:21" x14ac:dyDescent="0.25">
      <c r="E22" s="188"/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S22" s="271" t="s">
        <v>8</v>
      </c>
      <c r="T22" s="272"/>
      <c r="U22" s="273"/>
    </row>
    <row r="23" spans="3:21" x14ac:dyDescent="0.25">
      <c r="E23" s="193" t="s">
        <v>296</v>
      </c>
      <c r="F23" s="139">
        <f>F$4</f>
        <v>45800</v>
      </c>
      <c r="G23" s="139">
        <f t="shared" ref="G23:R23" si="12">G$4</f>
        <v>45807</v>
      </c>
      <c r="H23" s="139">
        <f t="shared" si="12"/>
        <v>45814</v>
      </c>
      <c r="I23" s="139">
        <f t="shared" si="12"/>
        <v>45821</v>
      </c>
      <c r="J23" s="139">
        <f t="shared" si="12"/>
        <v>45828</v>
      </c>
      <c r="K23" s="139">
        <f t="shared" si="12"/>
        <v>45835</v>
      </c>
      <c r="L23" s="139">
        <f t="shared" si="12"/>
        <v>45842</v>
      </c>
      <c r="M23" s="139">
        <f t="shared" si="12"/>
        <v>45849</v>
      </c>
      <c r="N23" s="139">
        <f t="shared" si="12"/>
        <v>45856</v>
      </c>
      <c r="O23" s="139">
        <f t="shared" si="12"/>
        <v>45863</v>
      </c>
      <c r="P23" s="139">
        <f t="shared" si="12"/>
        <v>45870</v>
      </c>
      <c r="Q23" s="139">
        <f t="shared" si="12"/>
        <v>45877</v>
      </c>
      <c r="R23" s="140">
        <f t="shared" si="12"/>
        <v>45884</v>
      </c>
      <c r="S23" s="141" t="s">
        <v>9</v>
      </c>
      <c r="T23" s="142" t="s">
        <v>10</v>
      </c>
      <c r="U23" s="177" t="s">
        <v>11</v>
      </c>
    </row>
    <row r="24" spans="3:21" ht="15.75" x14ac:dyDescent="0.25">
      <c r="E24" s="145" t="s">
        <v>437</v>
      </c>
      <c r="F24" s="146">
        <f>F43+F62</f>
        <v>226</v>
      </c>
      <c r="G24" s="146">
        <f t="shared" ref="G24:R24" si="13">G43+G62</f>
        <v>238</v>
      </c>
      <c r="H24" s="146">
        <f t="shared" si="13"/>
        <v>245</v>
      </c>
      <c r="I24" s="146">
        <f t="shared" si="13"/>
        <v>215</v>
      </c>
      <c r="J24" s="146">
        <f t="shared" si="13"/>
        <v>189</v>
      </c>
      <c r="K24" s="146">
        <f t="shared" si="13"/>
        <v>179</v>
      </c>
      <c r="L24" s="146">
        <f t="shared" si="13"/>
        <v>214</v>
      </c>
      <c r="M24" s="146">
        <f t="shared" si="13"/>
        <v>196</v>
      </c>
      <c r="N24" s="146">
        <f t="shared" si="13"/>
        <v>157</v>
      </c>
      <c r="O24" s="146">
        <f t="shared" si="13"/>
        <v>141</v>
      </c>
      <c r="P24" s="146">
        <f t="shared" si="13"/>
        <v>181</v>
      </c>
      <c r="Q24" s="146">
        <f t="shared" si="13"/>
        <v>76</v>
      </c>
      <c r="R24" s="146">
        <f t="shared" si="13"/>
        <v>181</v>
      </c>
      <c r="S24" s="147">
        <f t="shared" ref="S24:S25" si="14">AVERAGE(O24:R24)</f>
        <v>144.75</v>
      </c>
      <c r="T24" s="146">
        <f>AVERAGE(G24:R24)</f>
        <v>184.33333333333334</v>
      </c>
      <c r="U24" s="148"/>
    </row>
    <row r="25" spans="3:21" ht="15.75" x14ac:dyDescent="0.25">
      <c r="E25" s="149" t="s">
        <v>435</v>
      </c>
      <c r="F25" s="7">
        <f t="shared" ref="F25:R29" si="15">F44+F63</f>
        <v>207.97260274399997</v>
      </c>
      <c r="G25" s="7">
        <f t="shared" si="15"/>
        <v>219.41917808899996</v>
      </c>
      <c r="H25" s="7">
        <f t="shared" si="15"/>
        <v>229.380821924</v>
      </c>
      <c r="I25" s="7">
        <f t="shared" si="15"/>
        <v>198.72054794899992</v>
      </c>
      <c r="J25" s="7">
        <f t="shared" si="15"/>
        <v>180.74520548499999</v>
      </c>
      <c r="K25" s="7">
        <f t="shared" si="15"/>
        <v>173.09589041599995</v>
      </c>
      <c r="L25" s="7">
        <f t="shared" si="15"/>
        <v>205.70136986799997</v>
      </c>
      <c r="M25" s="7">
        <f t="shared" si="15"/>
        <v>185.78630137499994</v>
      </c>
      <c r="N25" s="7">
        <f t="shared" si="15"/>
        <v>150.78356164799999</v>
      </c>
      <c r="O25" s="7">
        <f t="shared" si="15"/>
        <v>133.86575342799995</v>
      </c>
      <c r="P25" s="7">
        <f t="shared" si="15"/>
        <v>177.57260274399999</v>
      </c>
      <c r="Q25" s="7">
        <f t="shared" si="15"/>
        <v>73.830136987999978</v>
      </c>
      <c r="R25" s="7">
        <f t="shared" si="15"/>
        <v>173.52876712799994</v>
      </c>
      <c r="S25" s="150">
        <f t="shared" si="14"/>
        <v>139.69931507199996</v>
      </c>
      <c r="T25" s="7">
        <f t="shared" ref="T25" si="16">AVERAGE(G25:R25)</f>
        <v>175.20251142016664</v>
      </c>
      <c r="U25" s="151"/>
    </row>
    <row r="26" spans="3:21" ht="15.75" x14ac:dyDescent="0.25">
      <c r="E26" s="152" t="s">
        <v>436</v>
      </c>
      <c r="F26" s="153">
        <f t="shared" ca="1" si="15"/>
        <v>200.06062940974368</v>
      </c>
      <c r="G26" s="153">
        <f t="shared" ca="1" si="15"/>
        <v>210.52943708810807</v>
      </c>
      <c r="H26" s="153">
        <f t="shared" ca="1" si="15"/>
        <v>219.81275984643611</v>
      </c>
      <c r="I26" s="153">
        <f t="shared" ca="1" si="15"/>
        <v>189.86080833845509</v>
      </c>
      <c r="J26" s="153">
        <f t="shared" ca="1" si="15"/>
        <v>172.17099511452486</v>
      </c>
      <c r="K26" s="153">
        <f t="shared" ca="1" si="15"/>
        <v>164.39344287272041</v>
      </c>
      <c r="L26" s="153">
        <f t="shared" ca="1" si="15"/>
        <v>193.05957176340291</v>
      </c>
      <c r="M26" s="153">
        <f t="shared" ca="1" si="15"/>
        <v>174.36842450772514</v>
      </c>
      <c r="N26" s="153">
        <f t="shared" ca="1" si="15"/>
        <v>141.51684969042145</v>
      </c>
      <c r="O26" s="153">
        <f t="shared" ca="1" si="15"/>
        <v>125.63875995176539</v>
      </c>
      <c r="P26" s="153">
        <f t="shared" ca="1" si="15"/>
        <v>166.65951551352603</v>
      </c>
      <c r="Q26" s="153">
        <f t="shared" ca="1" si="15"/>
        <v>69.292755022892138</v>
      </c>
      <c r="R26" s="153">
        <f t="shared" ca="1" si="15"/>
        <v>162.86420208023415</v>
      </c>
      <c r="S26" s="154"/>
      <c r="T26" s="155"/>
      <c r="U26" s="156"/>
    </row>
    <row r="27" spans="3:21" ht="15.75" x14ac:dyDescent="0.25">
      <c r="E27" s="145" t="s">
        <v>287</v>
      </c>
      <c r="F27" s="146">
        <f t="shared" si="15"/>
        <v>192983.50607122999</v>
      </c>
      <c r="G27" s="146">
        <f t="shared" si="15"/>
        <v>188504.96250008998</v>
      </c>
      <c r="H27" s="146">
        <f t="shared" si="15"/>
        <v>196470.29892881995</v>
      </c>
      <c r="I27" s="146">
        <f t="shared" si="15"/>
        <v>182516.76000042999</v>
      </c>
      <c r="J27" s="146">
        <f t="shared" si="15"/>
        <v>143769.38250002003</v>
      </c>
      <c r="K27" s="146">
        <f t="shared" si="15"/>
        <v>142398.07178584998</v>
      </c>
      <c r="L27" s="146">
        <f t="shared" si="15"/>
        <v>169068.81571462</v>
      </c>
      <c r="M27" s="146">
        <f t="shared" si="15"/>
        <v>156919.33714312001</v>
      </c>
      <c r="N27" s="146">
        <f t="shared" si="15"/>
        <v>120668.44357140001</v>
      </c>
      <c r="O27" s="146">
        <f t="shared" si="15"/>
        <v>121629.36142867</v>
      </c>
      <c r="P27" s="146">
        <f t="shared" si="15"/>
        <v>142298.66321423999</v>
      </c>
      <c r="Q27" s="146">
        <f t="shared" si="15"/>
        <v>68147.845357120008</v>
      </c>
      <c r="R27" s="146">
        <f t="shared" si="15"/>
        <v>153671.41928541003</v>
      </c>
      <c r="S27" s="147">
        <f t="shared" ref="S27:S28" si="17">AVERAGE(O27:R27)</f>
        <v>121436.82232136001</v>
      </c>
      <c r="T27" s="146">
        <f t="shared" ref="T27:T28" si="18">AVERAGE(G27:R27)</f>
        <v>148838.61345248253</v>
      </c>
      <c r="U27" s="148"/>
    </row>
    <row r="28" spans="3:21" ht="15.75" x14ac:dyDescent="0.25">
      <c r="E28" s="149" t="s">
        <v>288</v>
      </c>
      <c r="F28" s="7">
        <f t="shared" si="15"/>
        <v>177345.63607140371</v>
      </c>
      <c r="G28" s="7">
        <f t="shared" si="15"/>
        <v>178473.02285877394</v>
      </c>
      <c r="H28" s="7">
        <f t="shared" si="15"/>
        <v>186210.61357173027</v>
      </c>
      <c r="I28" s="7">
        <f t="shared" si="15"/>
        <v>168488.83464361611</v>
      </c>
      <c r="J28" s="7">
        <f t="shared" si="15"/>
        <v>137606.05642853101</v>
      </c>
      <c r="K28" s="7">
        <f t="shared" si="15"/>
        <v>137306.15964328899</v>
      </c>
      <c r="L28" s="7">
        <f t="shared" si="15"/>
        <v>160743.57535799601</v>
      </c>
      <c r="M28" s="7">
        <f t="shared" si="15"/>
        <v>148858.77142829497</v>
      </c>
      <c r="N28" s="7">
        <f t="shared" si="15"/>
        <v>116785.72750027</v>
      </c>
      <c r="O28" s="7">
        <f t="shared" si="15"/>
        <v>112129.92785760001</v>
      </c>
      <c r="P28" s="7">
        <f t="shared" si="15"/>
        <v>140215.24357139709</v>
      </c>
      <c r="Q28" s="7">
        <f t="shared" si="15"/>
        <v>66256.469285650004</v>
      </c>
      <c r="R28" s="7">
        <f t="shared" si="15"/>
        <v>142314.27071427001</v>
      </c>
      <c r="S28" s="150">
        <f t="shared" si="17"/>
        <v>115228.97785722929</v>
      </c>
      <c r="T28" s="7">
        <f t="shared" si="18"/>
        <v>141282.38940511821</v>
      </c>
      <c r="U28" s="151"/>
    </row>
    <row r="29" spans="3:21" ht="15.75" x14ac:dyDescent="0.25">
      <c r="E29" s="152" t="s">
        <v>289</v>
      </c>
      <c r="F29" s="153">
        <f t="shared" ca="1" si="15"/>
        <v>172738.54676216585</v>
      </c>
      <c r="G29" s="153">
        <f t="shared" ca="1" si="15"/>
        <v>173423.40968325583</v>
      </c>
      <c r="H29" s="153">
        <f t="shared" ca="1" si="15"/>
        <v>180778.7911633185</v>
      </c>
      <c r="I29" s="153">
        <f t="shared" ca="1" si="15"/>
        <v>163106.5197881459</v>
      </c>
      <c r="J29" s="153">
        <f t="shared" ca="1" si="15"/>
        <v>132830.6928939893</v>
      </c>
      <c r="K29" s="153">
        <f t="shared" ca="1" si="15"/>
        <v>132164.59533846105</v>
      </c>
      <c r="L29" s="153">
        <f t="shared" ca="1" si="15"/>
        <v>158284.91680719866</v>
      </c>
      <c r="M29" s="153">
        <f t="shared" ca="1" si="15"/>
        <v>144908.70964344736</v>
      </c>
      <c r="N29" s="153">
        <f t="shared" ca="1" si="15"/>
        <v>112403.6904179337</v>
      </c>
      <c r="O29" s="153">
        <f t="shared" ca="1" si="15"/>
        <v>106718.1783072612</v>
      </c>
      <c r="P29" s="153">
        <f t="shared" ca="1" si="15"/>
        <v>131975.17422505101</v>
      </c>
      <c r="Q29" s="153">
        <f t="shared" ca="1" si="15"/>
        <v>61681.987626798553</v>
      </c>
      <c r="R29" s="153">
        <f t="shared" ca="1" si="15"/>
        <v>131057.93943126919</v>
      </c>
      <c r="S29" s="154"/>
      <c r="T29" s="155"/>
      <c r="U29" s="156"/>
    </row>
    <row r="30" spans="3:21" ht="15.75" x14ac:dyDescent="0.25">
      <c r="E30" s="145" t="s">
        <v>290</v>
      </c>
      <c r="F30" s="146">
        <f>IFERROR(F27/F24,0)</f>
        <v>853.90931889924775</v>
      </c>
      <c r="G30" s="146">
        <f t="shared" ref="G30:R30" si="19">IFERROR(G27/G24,0)</f>
        <v>792.03765756340329</v>
      </c>
      <c r="H30" s="146">
        <f t="shared" si="19"/>
        <v>801.91958746457124</v>
      </c>
      <c r="I30" s="146">
        <f t="shared" si="19"/>
        <v>848.91516279269763</v>
      </c>
      <c r="J30" s="146">
        <f t="shared" si="19"/>
        <v>760.68456349216945</v>
      </c>
      <c r="K30" s="146">
        <f t="shared" si="19"/>
        <v>795.51995411089376</v>
      </c>
      <c r="L30" s="146">
        <f t="shared" si="19"/>
        <v>790.04119492813084</v>
      </c>
      <c r="M30" s="146">
        <f t="shared" si="19"/>
        <v>800.60886297510206</v>
      </c>
      <c r="N30" s="146">
        <f t="shared" si="19"/>
        <v>768.58881255668803</v>
      </c>
      <c r="O30" s="146">
        <f t="shared" si="19"/>
        <v>862.61958460049652</v>
      </c>
      <c r="P30" s="146">
        <f t="shared" si="19"/>
        <v>786.18045974718223</v>
      </c>
      <c r="Q30" s="146">
        <f t="shared" si="19"/>
        <v>896.68217575157905</v>
      </c>
      <c r="R30" s="146">
        <f t="shared" si="19"/>
        <v>849.01336621773498</v>
      </c>
      <c r="S30" s="147">
        <f t="shared" ref="S30:T30" si="20">IFERROR(S27/S24,0)</f>
        <v>838.94177769506052</v>
      </c>
      <c r="T30" s="146">
        <f t="shared" si="20"/>
        <v>807.44274929014023</v>
      </c>
      <c r="U30" s="148"/>
    </row>
    <row r="31" spans="3:21" ht="15.75" x14ac:dyDescent="0.25">
      <c r="E31" s="149" t="s">
        <v>291</v>
      </c>
      <c r="F31" s="7">
        <f t="shared" ref="F31:T31" si="21">IFERROR(F28/F25,0)</f>
        <v>852.7355706064036</v>
      </c>
      <c r="G31" s="7">
        <f t="shared" ref="G31:R31" si="22">IFERROR(G28/G25,0)</f>
        <v>813.38843948445754</v>
      </c>
      <c r="H31" s="7">
        <f t="shared" si="22"/>
        <v>811.79678409830979</v>
      </c>
      <c r="I31" s="7">
        <f t="shared" si="22"/>
        <v>847.86820679891366</v>
      </c>
      <c r="J31" s="7">
        <f t="shared" si="22"/>
        <v>761.32617769466037</v>
      </c>
      <c r="K31" s="7">
        <f t="shared" si="22"/>
        <v>793.23754777367742</v>
      </c>
      <c r="L31" s="7">
        <f t="shared" si="22"/>
        <v>781.44144329785604</v>
      </c>
      <c r="M31" s="7">
        <f t="shared" si="22"/>
        <v>801.23652996262263</v>
      </c>
      <c r="N31" s="7">
        <f t="shared" si="22"/>
        <v>774.52559300133146</v>
      </c>
      <c r="O31" s="7">
        <f t="shared" si="22"/>
        <v>837.62967739100941</v>
      </c>
      <c r="P31" s="7">
        <f t="shared" si="22"/>
        <v>789.62205545604547</v>
      </c>
      <c r="Q31" s="7">
        <f t="shared" si="22"/>
        <v>897.41766694025011</v>
      </c>
      <c r="R31" s="7">
        <f t="shared" si="22"/>
        <v>820.11918294385623</v>
      </c>
      <c r="S31" s="150">
        <f t="shared" si="21"/>
        <v>824.83566793324042</v>
      </c>
      <c r="T31" s="7">
        <f t="shared" si="21"/>
        <v>806.39477288255318</v>
      </c>
      <c r="U31" s="151"/>
    </row>
    <row r="32" spans="3:21" ht="15.75" x14ac:dyDescent="0.25">
      <c r="E32" s="152" t="s">
        <v>292</v>
      </c>
      <c r="F32" s="153">
        <f t="shared" ref="F32" ca="1" si="23">IFERROR(F29/F26,0)</f>
        <v>863.43098725527079</v>
      </c>
      <c r="G32" s="153">
        <f t="shared" ref="G32:R32" ca="1" si="24">IFERROR(G29/G26,0)</f>
        <v>823.74898295423122</v>
      </c>
      <c r="H32" s="153">
        <f t="shared" ca="1" si="24"/>
        <v>822.42173425060844</v>
      </c>
      <c r="I32" s="153">
        <f t="shared" ca="1" si="24"/>
        <v>859.08472220019371</v>
      </c>
      <c r="J32" s="153">
        <f t="shared" ca="1" si="24"/>
        <v>771.50447324552465</v>
      </c>
      <c r="K32" s="153">
        <f t="shared" ca="1" si="24"/>
        <v>803.95296204598526</v>
      </c>
      <c r="L32" s="153">
        <f t="shared" ca="1" si="24"/>
        <v>819.87603806134484</v>
      </c>
      <c r="M32" s="153">
        <f t="shared" ca="1" si="24"/>
        <v>831.04902766972816</v>
      </c>
      <c r="N32" s="153">
        <f t="shared" ca="1" si="24"/>
        <v>794.27778857305725</v>
      </c>
      <c r="O32" s="153">
        <f t="shared" ca="1" si="24"/>
        <v>849.4048997955083</v>
      </c>
      <c r="P32" s="153">
        <f t="shared" ca="1" si="24"/>
        <v>791.88502269670857</v>
      </c>
      <c r="Q32" s="153">
        <f t="shared" ca="1" si="24"/>
        <v>890.16503394071674</v>
      </c>
      <c r="R32" s="153">
        <f t="shared" ca="1" si="24"/>
        <v>804.70685244080971</v>
      </c>
      <c r="S32" s="154"/>
      <c r="T32" s="155"/>
      <c r="U32" s="156"/>
    </row>
    <row r="33" spans="2:21" ht="15.75" x14ac:dyDescent="0.25">
      <c r="E33" s="145" t="s">
        <v>293</v>
      </c>
      <c r="F33" s="146">
        <f t="shared" ref="F33:R35" si="25">F52+F71</f>
        <v>204413.86607119994</v>
      </c>
      <c r="G33" s="146">
        <f t="shared" si="25"/>
        <v>199803.81250012998</v>
      </c>
      <c r="H33" s="146">
        <f t="shared" si="25"/>
        <v>207543.50892882998</v>
      </c>
      <c r="I33" s="146">
        <f t="shared" si="25"/>
        <v>193070.25000033004</v>
      </c>
      <c r="J33" s="146">
        <f t="shared" si="25"/>
        <v>152397.81250004002</v>
      </c>
      <c r="K33" s="146">
        <f t="shared" si="25"/>
        <v>150594.15178584002</v>
      </c>
      <c r="L33" s="146">
        <f t="shared" si="25"/>
        <v>178953.28571474002</v>
      </c>
      <c r="M33" s="146">
        <f t="shared" si="25"/>
        <v>165833.1071431</v>
      </c>
      <c r="N33" s="146">
        <f t="shared" si="25"/>
        <v>127835.80357141</v>
      </c>
      <c r="O33" s="146">
        <f t="shared" si="25"/>
        <v>128310.0714287</v>
      </c>
      <c r="P33" s="146">
        <f t="shared" si="25"/>
        <v>149680.72321424997</v>
      </c>
      <c r="Q33" s="146">
        <f t="shared" si="25"/>
        <v>72285.705357159997</v>
      </c>
      <c r="R33" s="146">
        <f t="shared" si="25"/>
        <v>161696.08928538</v>
      </c>
      <c r="S33" s="147">
        <f t="shared" ref="S33:S34" si="26">AVERAGE(O33:R33)</f>
        <v>127993.1473213725</v>
      </c>
      <c r="T33" s="146">
        <f>AVERAGE(G33:R33)</f>
        <v>157333.6934524925</v>
      </c>
      <c r="U33" s="148"/>
    </row>
    <row r="34" spans="2:21" ht="15.75" x14ac:dyDescent="0.25">
      <c r="E34" s="149" t="s">
        <v>294</v>
      </c>
      <c r="F34" s="7">
        <f t="shared" si="25"/>
        <v>187965.11607137366</v>
      </c>
      <c r="G34" s="7">
        <f t="shared" si="25"/>
        <v>189165.64285891398</v>
      </c>
      <c r="H34" s="7">
        <f t="shared" si="25"/>
        <v>196678.80357214028</v>
      </c>
      <c r="I34" s="7">
        <f t="shared" si="25"/>
        <v>178212.29464351613</v>
      </c>
      <c r="J34" s="7">
        <f t="shared" si="25"/>
        <v>145647.69642855099</v>
      </c>
      <c r="K34" s="7">
        <f t="shared" si="25"/>
        <v>145127.91964297902</v>
      </c>
      <c r="L34" s="7">
        <f t="shared" si="25"/>
        <v>169894.95535781601</v>
      </c>
      <c r="M34" s="7">
        <f t="shared" si="25"/>
        <v>157201.32142826502</v>
      </c>
      <c r="N34" s="7">
        <f t="shared" si="25"/>
        <v>123521.68750028001</v>
      </c>
      <c r="O34" s="7">
        <f t="shared" si="25"/>
        <v>118292.26785763001</v>
      </c>
      <c r="P34" s="7">
        <f t="shared" si="25"/>
        <v>147482.80357140707</v>
      </c>
      <c r="Q34" s="7">
        <f t="shared" si="25"/>
        <v>70277.339285690003</v>
      </c>
      <c r="R34" s="7">
        <f t="shared" si="25"/>
        <v>149962.66071394001</v>
      </c>
      <c r="S34" s="150">
        <f t="shared" si="26"/>
        <v>121503.76785716676</v>
      </c>
      <c r="T34" s="7">
        <f t="shared" ref="T34" si="27">AVERAGE(G34:R34)</f>
        <v>149288.78273842737</v>
      </c>
      <c r="U34" s="151"/>
    </row>
    <row r="35" spans="2:21" ht="15.75" x14ac:dyDescent="0.25">
      <c r="E35" s="152" t="s">
        <v>295</v>
      </c>
      <c r="F35" s="153">
        <f t="shared" ca="1" si="25"/>
        <v>183082.15364869853</v>
      </c>
      <c r="G35" s="153">
        <f t="shared" ca="1" si="25"/>
        <v>183813.49883605185</v>
      </c>
      <c r="H35" s="153">
        <f t="shared" ca="1" si="25"/>
        <v>190941.62075526913</v>
      </c>
      <c r="I35" s="153">
        <f t="shared" ca="1" si="25"/>
        <v>172519.3673767563</v>
      </c>
      <c r="J35" s="153">
        <f t="shared" ca="1" si="25"/>
        <v>140593.26265967003</v>
      </c>
      <c r="K35" s="153">
        <f t="shared" ca="1" si="25"/>
        <v>139693.46183563219</v>
      </c>
      <c r="L35" s="153">
        <f t="shared" ca="1" si="25"/>
        <v>167296.32157853417</v>
      </c>
      <c r="M35" s="153">
        <f t="shared" ca="1" si="25"/>
        <v>153029.8847951174</v>
      </c>
      <c r="N35" s="153">
        <f t="shared" ca="1" si="25"/>
        <v>118886.90355292022</v>
      </c>
      <c r="O35" s="153">
        <f t="shared" ca="1" si="25"/>
        <v>112583.10403653068</v>
      </c>
      <c r="P35" s="153">
        <f t="shared" ca="1" si="25"/>
        <v>138815.63944667968</v>
      </c>
      <c r="Q35" s="153">
        <f t="shared" ca="1" si="25"/>
        <v>65425.24856818936</v>
      </c>
      <c r="R35" s="153">
        <f t="shared" ca="1" si="25"/>
        <v>138101.38088160692</v>
      </c>
      <c r="S35" s="154"/>
      <c r="T35" s="155"/>
      <c r="U35" s="156"/>
    </row>
    <row r="36" spans="2:21" x14ac:dyDescent="0.25">
      <c r="E36" s="190" t="s">
        <v>17</v>
      </c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69"/>
      <c r="S36" s="144"/>
      <c r="T36" s="144"/>
      <c r="U36" s="180"/>
    </row>
    <row r="37" spans="2:21" ht="15.75" x14ac:dyDescent="0.25">
      <c r="E37" s="145" t="s">
        <v>439</v>
      </c>
      <c r="F37" s="206">
        <f>IFERROR((F33-F27)/F33,"-")</f>
        <v>5.5917733075840421E-2</v>
      </c>
      <c r="G37" s="207">
        <f t="shared" ref="G37:T37" si="28">IFERROR((G33-G27)/G33,"-")</f>
        <v>5.6549721742835332E-2</v>
      </c>
      <c r="H37" s="207">
        <f t="shared" si="28"/>
        <v>5.3353680185715735E-2</v>
      </c>
      <c r="I37" s="207">
        <f t="shared" si="28"/>
        <v>5.4661399153323763E-2</v>
      </c>
      <c r="J37" s="207">
        <f t="shared" si="28"/>
        <v>5.6617807424353427E-2</v>
      </c>
      <c r="K37" s="207">
        <f t="shared" si="28"/>
        <v>5.442495543681989E-2</v>
      </c>
      <c r="L37" s="207">
        <f t="shared" si="28"/>
        <v>5.5234917652623249E-2</v>
      </c>
      <c r="M37" s="207">
        <f t="shared" si="28"/>
        <v>5.375145019919432E-2</v>
      </c>
      <c r="N37" s="207">
        <f t="shared" si="28"/>
        <v>5.6066921783819695E-2</v>
      </c>
      <c r="O37" s="207">
        <f t="shared" si="28"/>
        <v>5.2066918252339757E-2</v>
      </c>
      <c r="P37" s="207">
        <f t="shared" si="28"/>
        <v>4.9318708792203313E-2</v>
      </c>
      <c r="Q37" s="207">
        <f t="shared" si="28"/>
        <v>5.7243129600728568E-2</v>
      </c>
      <c r="R37" s="208">
        <f t="shared" si="28"/>
        <v>4.962810192525504E-2</v>
      </c>
      <c r="S37" s="206">
        <f t="shared" si="28"/>
        <v>5.1224031420607913E-2</v>
      </c>
      <c r="T37" s="207">
        <f t="shared" si="28"/>
        <v>5.3994028955883448E-2</v>
      </c>
      <c r="U37" s="208"/>
    </row>
    <row r="38" spans="2:21" ht="16.5" thickBot="1" x14ac:dyDescent="0.3">
      <c r="E38" s="175" t="s">
        <v>441</v>
      </c>
      <c r="F38" s="197">
        <f t="shared" ref="F38:T38" si="29">F27/F$8</f>
        <v>1.0000000000000002</v>
      </c>
      <c r="G38" s="197">
        <f t="shared" ref="G38:R38" si="30">G27/G$8</f>
        <v>0.99999999999999967</v>
      </c>
      <c r="H38" s="197">
        <f t="shared" si="30"/>
        <v>1.0000000000000002</v>
      </c>
      <c r="I38" s="197">
        <f t="shared" si="30"/>
        <v>1</v>
      </c>
      <c r="J38" s="197">
        <f t="shared" si="30"/>
        <v>1.0000000000000004</v>
      </c>
      <c r="K38" s="197">
        <f t="shared" si="30"/>
        <v>0.99999999999999978</v>
      </c>
      <c r="L38" s="197">
        <f t="shared" si="30"/>
        <v>0.99999999999999967</v>
      </c>
      <c r="M38" s="197">
        <f t="shared" si="30"/>
        <v>1</v>
      </c>
      <c r="N38" s="197">
        <f t="shared" si="30"/>
        <v>1.0000000000000002</v>
      </c>
      <c r="O38" s="197">
        <f t="shared" si="30"/>
        <v>0.99999999999999989</v>
      </c>
      <c r="P38" s="197">
        <f t="shared" si="30"/>
        <v>1.0000000000000002</v>
      </c>
      <c r="Q38" s="197">
        <f t="shared" si="30"/>
        <v>0.99999999999999978</v>
      </c>
      <c r="R38" s="197">
        <f t="shared" si="30"/>
        <v>1.0000000000000002</v>
      </c>
      <c r="S38" s="198">
        <f t="shared" si="29"/>
        <v>1.0000000000000002</v>
      </c>
      <c r="T38" s="197">
        <f t="shared" si="29"/>
        <v>1.0000000000000002</v>
      </c>
      <c r="U38" s="199"/>
    </row>
    <row r="39" spans="2:21" ht="15.75" outlineLevel="1" thickBot="1" x14ac:dyDescent="0.3"/>
    <row r="40" spans="2:21" ht="18.75" outlineLevel="1" x14ac:dyDescent="0.25">
      <c r="E40" s="252" t="s">
        <v>537</v>
      </c>
      <c r="F40" s="186"/>
      <c r="G40" s="186"/>
      <c r="H40" s="186"/>
      <c r="I40" s="186"/>
      <c r="J40" s="186"/>
      <c r="K40" s="186"/>
      <c r="L40" s="186"/>
      <c r="M40" s="186"/>
      <c r="N40" s="186"/>
      <c r="O40" s="186"/>
      <c r="P40" s="186"/>
      <c r="Q40" s="186"/>
      <c r="R40" s="187"/>
      <c r="S40" s="186"/>
      <c r="T40" s="186"/>
      <c r="U40" s="187"/>
    </row>
    <row r="41" spans="2:21" outlineLevel="1" x14ac:dyDescent="0.25">
      <c r="E41" s="188"/>
      <c r="F41" s="266"/>
      <c r="G41" s="266"/>
      <c r="H41" s="266"/>
      <c r="I41" s="266"/>
      <c r="J41" s="266"/>
      <c r="K41" s="266"/>
      <c r="L41" s="266"/>
      <c r="M41" s="266"/>
      <c r="N41" s="266"/>
      <c r="O41" s="266"/>
      <c r="P41" s="266"/>
      <c r="Q41" s="266"/>
      <c r="R41" s="267"/>
      <c r="S41" s="271" t="s">
        <v>8</v>
      </c>
      <c r="T41" s="272"/>
      <c r="U41" s="273"/>
    </row>
    <row r="42" spans="2:21" outlineLevel="1" x14ac:dyDescent="0.25">
      <c r="E42" s="193" t="s">
        <v>296</v>
      </c>
      <c r="F42" s="139">
        <f>F$4</f>
        <v>45800</v>
      </c>
      <c r="G42" s="139">
        <f t="shared" ref="G42:R42" si="31">G$4</f>
        <v>45807</v>
      </c>
      <c r="H42" s="139">
        <f t="shared" si="31"/>
        <v>45814</v>
      </c>
      <c r="I42" s="139">
        <f t="shared" si="31"/>
        <v>45821</v>
      </c>
      <c r="J42" s="139">
        <f t="shared" si="31"/>
        <v>45828</v>
      </c>
      <c r="K42" s="139">
        <f t="shared" si="31"/>
        <v>45835</v>
      </c>
      <c r="L42" s="139">
        <f t="shared" si="31"/>
        <v>45842</v>
      </c>
      <c r="M42" s="139">
        <f t="shared" si="31"/>
        <v>45849</v>
      </c>
      <c r="N42" s="139">
        <f t="shared" si="31"/>
        <v>45856</v>
      </c>
      <c r="O42" s="139">
        <f t="shared" si="31"/>
        <v>45863</v>
      </c>
      <c r="P42" s="139">
        <f t="shared" si="31"/>
        <v>45870</v>
      </c>
      <c r="Q42" s="139">
        <f t="shared" si="31"/>
        <v>45877</v>
      </c>
      <c r="R42" s="140">
        <f t="shared" si="31"/>
        <v>45884</v>
      </c>
      <c r="S42" s="141" t="s">
        <v>9</v>
      </c>
      <c r="T42" s="142" t="s">
        <v>10</v>
      </c>
      <c r="U42" s="177" t="s">
        <v>11</v>
      </c>
    </row>
    <row r="43" spans="2:21" ht="15.75" outlineLevel="1" x14ac:dyDescent="0.25">
      <c r="C43" t="str">
        <f>$E$2</f>
        <v>PC Annual Direct</v>
      </c>
      <c r="D43" t="s">
        <v>71</v>
      </c>
      <c r="E43" s="145" t="s">
        <v>437</v>
      </c>
      <c r="F43" s="146">
        <v>87</v>
      </c>
      <c r="G43" s="146">
        <v>84</v>
      </c>
      <c r="H43" s="146">
        <v>86</v>
      </c>
      <c r="I43" s="146">
        <v>70</v>
      </c>
      <c r="J43" s="146">
        <v>69</v>
      </c>
      <c r="K43" s="146">
        <v>59</v>
      </c>
      <c r="L43" s="146">
        <v>65</v>
      </c>
      <c r="M43" s="146">
        <v>71</v>
      </c>
      <c r="N43" s="146">
        <v>46</v>
      </c>
      <c r="O43" s="146">
        <v>44</v>
      </c>
      <c r="P43" s="146">
        <v>48</v>
      </c>
      <c r="Q43" s="146">
        <v>27</v>
      </c>
      <c r="R43" s="146">
        <v>54</v>
      </c>
      <c r="S43" s="147">
        <f t="shared" ref="S43:S47" si="32">AVERAGE(O43:R43)</f>
        <v>43.25</v>
      </c>
      <c r="T43" s="146">
        <f>AVERAGE(G43:R43)</f>
        <v>60.25</v>
      </c>
      <c r="U43" s="148"/>
    </row>
    <row r="44" spans="2:21" ht="15.75" outlineLevel="1" x14ac:dyDescent="0.25">
      <c r="C44" t="str">
        <f t="shared" ref="C44:C57" si="33">$E$2</f>
        <v>PC Annual Direct</v>
      </c>
      <c r="D44" t="str">
        <f>$D43</f>
        <v>Boom Annual</v>
      </c>
      <c r="E44" s="149" t="s">
        <v>435</v>
      </c>
      <c r="F44" s="7">
        <v>82.928767124999979</v>
      </c>
      <c r="G44" s="7">
        <v>77.227397261999982</v>
      </c>
      <c r="H44" s="7">
        <v>78.408219180000003</v>
      </c>
      <c r="I44" s="7">
        <v>65.098630137999962</v>
      </c>
      <c r="J44" s="7">
        <v>63.950684933999995</v>
      </c>
      <c r="K44" s="7">
        <v>56.139726028999981</v>
      </c>
      <c r="L44" s="7">
        <v>60.991780822999978</v>
      </c>
      <c r="M44" s="7">
        <v>67.871232877999972</v>
      </c>
      <c r="N44" s="7">
        <v>41.997260274999995</v>
      </c>
      <c r="O44" s="7">
        <v>40.997260275999992</v>
      </c>
      <c r="P44" s="7">
        <v>46.882191781999992</v>
      </c>
      <c r="Q44" s="7">
        <v>25.942465754000001</v>
      </c>
      <c r="R44" s="7">
        <v>53.852054795999983</v>
      </c>
      <c r="S44" s="150">
        <f t="shared" si="32"/>
        <v>41.918493151999989</v>
      </c>
      <c r="T44" s="7">
        <f t="shared" ref="T44:T47" si="34">AVERAGE(G44:R44)</f>
        <v>56.613242010583299</v>
      </c>
      <c r="U44" s="151"/>
    </row>
    <row r="45" spans="2:21" ht="15.75" outlineLevel="1" x14ac:dyDescent="0.25">
      <c r="B45">
        <v>13</v>
      </c>
      <c r="C45" t="str">
        <f t="shared" si="33"/>
        <v>PC Annual Direct</v>
      </c>
      <c r="D45" t="str">
        <f t="shared" ref="D45:D54" si="35">$D44</f>
        <v>Boom Annual</v>
      </c>
      <c r="E45" s="152" t="s">
        <v>436</v>
      </c>
      <c r="F45" s="153">
        <f ca="1">F44/VLOOKUP(COUNTA(F$4:$R$4),'Dev Patterns'!$K$6:$W$57,$B45,0)</f>
        <v>79.773879483653289</v>
      </c>
      <c r="G45" s="153">
        <f ca="1">G44/VLOOKUP(COUNTA(G$4:$R$4),'Dev Patterns'!$K$6:$W$57,$B45,0)</f>
        <v>74.098538764709929</v>
      </c>
      <c r="H45" s="153">
        <f ca="1">H44/VLOOKUP(COUNTA(H$4:$R$4),'Dev Patterns'!$K$6:$W$57,$B45,0)</f>
        <v>75.137611366265517</v>
      </c>
      <c r="I45" s="153">
        <f ca="1">I44/VLOOKUP(COUNTA(I$4:$R$4),'Dev Patterns'!$K$6:$W$57,$B45,0)</f>
        <v>62.196278478956295</v>
      </c>
      <c r="J45" s="153">
        <f ca="1">J44/VLOOKUP(COUNTA(J$4:$R$4),'Dev Patterns'!$K$6:$W$57,$B45,0)</f>
        <v>60.916985508951647</v>
      </c>
      <c r="K45" s="153">
        <f ca="1">K44/VLOOKUP(COUNTA(K$4:$R$4),'Dev Patterns'!$K$6:$W$57,$B45,0)</f>
        <v>53.317284550537835</v>
      </c>
      <c r="L45" s="153">
        <f ca="1">L44/VLOOKUP(COUNTA(L$4:$R$4),'Dev Patterns'!$K$6:$W$57,$B45,0)</f>
        <v>57.243406275475152</v>
      </c>
      <c r="M45" s="153">
        <f ca="1">M44/VLOOKUP(COUNTA(M$4:$R$4),'Dev Patterns'!$K$6:$W$57,$B45,0)</f>
        <v>63.700067543980268</v>
      </c>
      <c r="N45" s="153">
        <f ca="1">N44/VLOOKUP(COUNTA(N$4:$R$4),'Dev Patterns'!$K$6:$W$57,$B45,0)</f>
        <v>39.416232809390699</v>
      </c>
      <c r="O45" s="153">
        <f ca="1">O44/VLOOKUP(COUNTA(O$4:$R$4),'Dev Patterns'!$K$6:$W$57,$B45,0)</f>
        <v>38.477689854162776</v>
      </c>
      <c r="P45" s="153">
        <f ca="1">P44/VLOOKUP(COUNTA(P$4:$R$4),'Dev Patterns'!$K$6:$W$57,$B45,0)</f>
        <v>44.000950866641148</v>
      </c>
      <c r="Q45" s="153">
        <f ca="1">Q44/VLOOKUP(COUNTA(Q$4:$R$4),'Dev Patterns'!$K$6:$W$57,$B45,0)</f>
        <v>24.34811849900629</v>
      </c>
      <c r="R45" s="153">
        <f ca="1">R44/VLOOKUP(COUNTA(R$4:$R$4),'Dev Patterns'!$K$6:$W$57,$B45,0)</f>
        <v>50.542466703875967</v>
      </c>
      <c r="S45" s="154"/>
      <c r="T45" s="155"/>
      <c r="U45" s="156"/>
    </row>
    <row r="46" spans="2:21" ht="15.75" outlineLevel="1" x14ac:dyDescent="0.25">
      <c r="C46" t="str">
        <f t="shared" si="33"/>
        <v>PC Annual Direct</v>
      </c>
      <c r="D46" t="str">
        <f t="shared" si="35"/>
        <v>Boom Annual</v>
      </c>
      <c r="E46" s="145" t="s">
        <v>287</v>
      </c>
      <c r="F46" s="146">
        <v>61098.465714280006</v>
      </c>
      <c r="G46" s="146">
        <v>66185.17142862</v>
      </c>
      <c r="H46" s="146">
        <v>63506.381785759993</v>
      </c>
      <c r="I46" s="146">
        <v>54944.909643079984</v>
      </c>
      <c r="J46" s="146">
        <v>52425.602142910015</v>
      </c>
      <c r="K46" s="146">
        <v>43677.417500019998</v>
      </c>
      <c r="L46" s="146">
        <v>51019.881428659981</v>
      </c>
      <c r="M46" s="146">
        <v>52443.840000000004</v>
      </c>
      <c r="N46" s="146">
        <v>35615.238928580002</v>
      </c>
      <c r="O46" s="146">
        <v>39499.061785699996</v>
      </c>
      <c r="P46" s="146">
        <v>29314.767857219998</v>
      </c>
      <c r="Q46" s="146">
        <v>22341.00392852</v>
      </c>
      <c r="R46" s="146">
        <v>38579.827857159995</v>
      </c>
      <c r="S46" s="147">
        <f t="shared" si="32"/>
        <v>32433.665357149999</v>
      </c>
      <c r="T46" s="146">
        <f t="shared" si="34"/>
        <v>45796.092023852492</v>
      </c>
      <c r="U46" s="148"/>
    </row>
    <row r="47" spans="2:21" ht="15.75" outlineLevel="1" x14ac:dyDescent="0.25">
      <c r="C47" t="str">
        <f t="shared" si="33"/>
        <v>PC Annual Direct</v>
      </c>
      <c r="D47" t="str">
        <f t="shared" si="35"/>
        <v>Boom Annual</v>
      </c>
      <c r="E47" s="149" t="s">
        <v>288</v>
      </c>
      <c r="F47" s="7">
        <v>58781.922856619996</v>
      </c>
      <c r="G47" s="7">
        <v>63516.303571899989</v>
      </c>
      <c r="H47" s="7">
        <v>59093.527500450306</v>
      </c>
      <c r="I47" s="7">
        <v>51516.515357435994</v>
      </c>
      <c r="J47" s="7">
        <v>48267.066428710001</v>
      </c>
      <c r="K47" s="7">
        <v>41998.221785723006</v>
      </c>
      <c r="L47" s="7">
        <v>44383.887143899992</v>
      </c>
      <c r="M47" s="7">
        <v>49231.100713988999</v>
      </c>
      <c r="N47" s="7">
        <v>31568.588214580002</v>
      </c>
      <c r="O47" s="7">
        <v>35423.383928670002</v>
      </c>
      <c r="P47" s="7">
        <v>28754.570714319998</v>
      </c>
      <c r="Q47" s="7">
        <v>22121.186785620001</v>
      </c>
      <c r="R47" s="7">
        <v>38579.827857159988</v>
      </c>
      <c r="S47" s="150">
        <f t="shared" si="32"/>
        <v>31219.7423214425</v>
      </c>
      <c r="T47" s="7">
        <f t="shared" si="34"/>
        <v>42871.181666871526</v>
      </c>
      <c r="U47" s="151"/>
    </row>
    <row r="48" spans="2:21" ht="15.75" outlineLevel="1" x14ac:dyDescent="0.25">
      <c r="B48">
        <v>10</v>
      </c>
      <c r="C48" t="str">
        <f t="shared" si="33"/>
        <v>PC Annual Direct</v>
      </c>
      <c r="D48" t="str">
        <f t="shared" si="35"/>
        <v>Boom Annual</v>
      </c>
      <c r="E48" s="152" t="s">
        <v>289</v>
      </c>
      <c r="F48" s="153">
        <f ca="1">F47/VLOOKUP(COUNTA(F$4:$R$4),'Dev Patterns'!$K$6:$W$57,$B48,0)</f>
        <v>57254.884614415132</v>
      </c>
      <c r="G48" s="153">
        <f ca="1">G47/VLOOKUP(COUNTA(G$4:$R$4),'Dev Patterns'!$K$6:$W$57,$B48,0)</f>
        <v>61719.209768929715</v>
      </c>
      <c r="H48" s="153">
        <f ca="1">H47/VLOOKUP(COUNTA(H$4:$R$4),'Dev Patterns'!$K$6:$W$57,$B48,0)</f>
        <v>57369.750639871971</v>
      </c>
      <c r="I48" s="153">
        <f ca="1">I47/VLOOKUP(COUNTA(I$4:$R$4),'Dev Patterns'!$K$6:$W$57,$B48,0)</f>
        <v>49870.838915451699</v>
      </c>
      <c r="J48" s="153">
        <f ca="1">J47/VLOOKUP(COUNTA(J$4:$R$4),'Dev Patterns'!$K$6:$W$57,$B48,0)</f>
        <v>46592.047211349629</v>
      </c>
      <c r="K48" s="153">
        <f ca="1">K47/VLOOKUP(COUNTA(K$4:$R$4),'Dev Patterns'!$K$6:$W$57,$B48,0)</f>
        <v>40425.557030108917</v>
      </c>
      <c r="L48" s="153">
        <f ca="1">L47/VLOOKUP(COUNTA(L$4:$R$4),'Dev Patterns'!$K$6:$W$57,$B48,0)</f>
        <v>43705.011963968609</v>
      </c>
      <c r="M48" s="153">
        <f ca="1">M47/VLOOKUP(COUNTA(M$4:$R$4),'Dev Patterns'!$K$6:$W$57,$B48,0)</f>
        <v>47924.722274274507</v>
      </c>
      <c r="N48" s="153">
        <f ca="1">N47/VLOOKUP(COUNTA(N$4:$R$4),'Dev Patterns'!$K$6:$W$57,$B48,0)</f>
        <v>30384.070832582493</v>
      </c>
      <c r="O48" s="153">
        <f ca="1">O47/VLOOKUP(COUNTA(O$4:$R$4),'Dev Patterns'!$K$6:$W$57,$B48,0)</f>
        <v>33713.737933972567</v>
      </c>
      <c r="P48" s="153">
        <f ca="1">P47/VLOOKUP(COUNTA(P$4:$R$4),'Dev Patterns'!$K$6:$W$57,$B48,0)</f>
        <v>27064.742628048058</v>
      </c>
      <c r="Q48" s="153">
        <f ca="1">Q47/VLOOKUP(COUNTA(Q$4:$R$4),'Dev Patterns'!$K$6:$W$57,$B48,0)</f>
        <v>20593.894970739635</v>
      </c>
      <c r="R48" s="153">
        <f ca="1">R47/VLOOKUP(COUNTA(R$4:$R$4),'Dev Patterns'!$K$6:$W$57,$B48,0)</f>
        <v>35528.360699145785</v>
      </c>
      <c r="S48" s="154"/>
      <c r="T48" s="155"/>
      <c r="U48" s="156"/>
    </row>
    <row r="49" spans="2:22" ht="15.75" outlineLevel="1" x14ac:dyDescent="0.25">
      <c r="C49" t="str">
        <f t="shared" si="33"/>
        <v>PC Annual Direct</v>
      </c>
      <c r="D49" t="str">
        <f t="shared" si="35"/>
        <v>Boom Annual</v>
      </c>
      <c r="E49" s="145" t="s">
        <v>290</v>
      </c>
      <c r="F49" s="146">
        <f>IFERROR(F46/F43,0)</f>
        <v>702.28121510666676</v>
      </c>
      <c r="G49" s="146">
        <f t="shared" ref="G49:T50" si="36">IFERROR(G46/G43,0)</f>
        <v>787.91870748357144</v>
      </c>
      <c r="H49" s="146">
        <f t="shared" si="36"/>
        <v>738.44629983441848</v>
      </c>
      <c r="I49" s="146">
        <f t="shared" si="36"/>
        <v>784.92728061542834</v>
      </c>
      <c r="J49" s="146">
        <f t="shared" si="36"/>
        <v>759.791335404493</v>
      </c>
      <c r="K49" s="146">
        <f t="shared" si="36"/>
        <v>740.29521186474574</v>
      </c>
      <c r="L49" s="146">
        <f t="shared" si="36"/>
        <v>784.92125274861507</v>
      </c>
      <c r="M49" s="146">
        <f t="shared" si="36"/>
        <v>738.64563380281697</v>
      </c>
      <c r="N49" s="146">
        <f t="shared" si="36"/>
        <v>774.24432453434781</v>
      </c>
      <c r="O49" s="146">
        <f t="shared" si="36"/>
        <v>897.70594967499994</v>
      </c>
      <c r="P49" s="146">
        <f t="shared" si="36"/>
        <v>610.72433035874997</v>
      </c>
      <c r="Q49" s="146">
        <f t="shared" si="36"/>
        <v>827.44458994518516</v>
      </c>
      <c r="R49" s="146">
        <f t="shared" si="36"/>
        <v>714.44125661407395</v>
      </c>
      <c r="S49" s="147">
        <f t="shared" si="36"/>
        <v>749.91133773757224</v>
      </c>
      <c r="T49" s="146">
        <f t="shared" si="36"/>
        <v>760.10111242908704</v>
      </c>
      <c r="U49" s="148"/>
    </row>
    <row r="50" spans="2:22" ht="15.75" outlineLevel="1" x14ac:dyDescent="0.25">
      <c r="C50" t="str">
        <f t="shared" si="33"/>
        <v>PC Annual Direct</v>
      </c>
      <c r="D50" t="str">
        <f t="shared" si="35"/>
        <v>Boom Annual</v>
      </c>
      <c r="E50" s="149" t="s">
        <v>291</v>
      </c>
      <c r="F50" s="7">
        <f t="shared" ref="F50:R51" si="37">IFERROR(F47/F44,0)</f>
        <v>708.82427044908286</v>
      </c>
      <c r="G50" s="7">
        <f t="shared" si="37"/>
        <v>822.45816671013733</v>
      </c>
      <c r="H50" s="7">
        <f t="shared" si="37"/>
        <v>753.66496163865941</v>
      </c>
      <c r="I50" s="7">
        <f t="shared" si="37"/>
        <v>791.3609740823764</v>
      </c>
      <c r="J50" s="7">
        <f t="shared" si="37"/>
        <v>754.7544874386225</v>
      </c>
      <c r="K50" s="7">
        <f t="shared" si="37"/>
        <v>748.10165201070049</v>
      </c>
      <c r="L50" s="7">
        <f t="shared" si="37"/>
        <v>727.70275838810801</v>
      </c>
      <c r="M50" s="7">
        <f t="shared" si="37"/>
        <v>725.3603423188581</v>
      </c>
      <c r="N50" s="7">
        <f t="shared" si="37"/>
        <v>751.68208611389014</v>
      </c>
      <c r="O50" s="7">
        <f t="shared" si="37"/>
        <v>864.0427113956938</v>
      </c>
      <c r="P50" s="7">
        <f t="shared" si="37"/>
        <v>613.33674091065132</v>
      </c>
      <c r="Q50" s="7">
        <f t="shared" si="37"/>
        <v>852.70178229720489</v>
      </c>
      <c r="R50" s="7">
        <f t="shared" si="37"/>
        <v>716.4040072993763</v>
      </c>
      <c r="S50" s="150">
        <f t="shared" si="36"/>
        <v>744.77253293044396</v>
      </c>
      <c r="T50" s="7">
        <f t="shared" si="36"/>
        <v>757.26420435093917</v>
      </c>
      <c r="U50" s="151"/>
      <c r="V50" s="1"/>
    </row>
    <row r="51" spans="2:22" ht="15.75" outlineLevel="1" x14ac:dyDescent="0.25">
      <c r="C51" t="str">
        <f t="shared" si="33"/>
        <v>PC Annual Direct</v>
      </c>
      <c r="D51" t="str">
        <f t="shared" si="35"/>
        <v>Boom Annual</v>
      </c>
      <c r="E51" s="152" t="s">
        <v>292</v>
      </c>
      <c r="F51" s="153">
        <f t="shared" ca="1" si="37"/>
        <v>717.71468286367349</v>
      </c>
      <c r="G51" s="153">
        <f t="shared" ca="1" si="37"/>
        <v>832.93423592212628</v>
      </c>
      <c r="H51" s="153">
        <f t="shared" ca="1" si="37"/>
        <v>763.5290714821582</v>
      </c>
      <c r="I51" s="153">
        <f t="shared" ca="1" si="37"/>
        <v>801.82995084384629</v>
      </c>
      <c r="J51" s="153">
        <f t="shared" ca="1" si="37"/>
        <v>764.84492497585927</v>
      </c>
      <c r="K51" s="153">
        <f t="shared" ca="1" si="37"/>
        <v>758.20735003469201</v>
      </c>
      <c r="L51" s="153">
        <f t="shared" ca="1" si="37"/>
        <v>763.49425737603576</v>
      </c>
      <c r="M51" s="153">
        <f t="shared" ca="1" si="37"/>
        <v>752.34963041736137</v>
      </c>
      <c r="N51" s="153">
        <f t="shared" ca="1" si="37"/>
        <v>770.85171937952566</v>
      </c>
      <c r="O51" s="153">
        <f t="shared" ca="1" si="37"/>
        <v>876.18924269501554</v>
      </c>
      <c r="P51" s="153">
        <f t="shared" ca="1" si="37"/>
        <v>615.09449443663959</v>
      </c>
      <c r="Q51" s="153">
        <f t="shared" ca="1" si="37"/>
        <v>845.81052829934788</v>
      </c>
      <c r="R51" s="153">
        <f t="shared" ca="1" si="37"/>
        <v>702.94077468168393</v>
      </c>
      <c r="S51" s="154"/>
      <c r="T51" s="155"/>
      <c r="U51" s="156"/>
    </row>
    <row r="52" spans="2:22" ht="15.75" outlineLevel="1" x14ac:dyDescent="0.25">
      <c r="C52" t="str">
        <f t="shared" si="33"/>
        <v>PC Annual Direct</v>
      </c>
      <c r="D52" t="str">
        <f t="shared" si="35"/>
        <v>Boom Annual</v>
      </c>
      <c r="E52" s="145" t="s">
        <v>293</v>
      </c>
      <c r="F52" s="146">
        <v>66985.285714269994</v>
      </c>
      <c r="G52" s="146">
        <v>72794.821428649986</v>
      </c>
      <c r="H52" s="146">
        <v>69585.651785800001</v>
      </c>
      <c r="I52" s="146">
        <v>60413.919643059999</v>
      </c>
      <c r="J52" s="146">
        <v>57915.732142870009</v>
      </c>
      <c r="K52" s="146">
        <v>48101.937500020002</v>
      </c>
      <c r="L52" s="146">
        <v>56299.821428729992</v>
      </c>
      <c r="M52" s="146">
        <v>57481.24999995</v>
      </c>
      <c r="N52" s="146">
        <v>39230.008928580006</v>
      </c>
      <c r="O52" s="146">
        <v>43497.651785780006</v>
      </c>
      <c r="P52" s="146">
        <v>32323.017857219995</v>
      </c>
      <c r="Q52" s="146">
        <v>24672.883928560004</v>
      </c>
      <c r="R52" s="146">
        <v>42409.517857179999</v>
      </c>
      <c r="S52" s="147">
        <f t="shared" ref="S52:S53" si="38">AVERAGE(O52:R52)</f>
        <v>35725.767857185005</v>
      </c>
      <c r="T52" s="146">
        <f>AVERAGE(G52:R52)</f>
        <v>50393.851190533336</v>
      </c>
      <c r="U52" s="148"/>
    </row>
    <row r="53" spans="2:22" ht="15.75" outlineLevel="1" x14ac:dyDescent="0.25">
      <c r="C53" t="str">
        <f t="shared" si="33"/>
        <v>PC Annual Direct</v>
      </c>
      <c r="D53" t="str">
        <f t="shared" si="35"/>
        <v>Boom Annual</v>
      </c>
      <c r="E53" s="149" t="s">
        <v>294</v>
      </c>
      <c r="F53" s="7">
        <v>64414.392856610008</v>
      </c>
      <c r="G53" s="7">
        <v>69833.803571929995</v>
      </c>
      <c r="H53" s="7">
        <v>64767.187500890301</v>
      </c>
      <c r="I53" s="7">
        <v>56633.955357416002</v>
      </c>
      <c r="J53" s="7">
        <v>53333.696428670009</v>
      </c>
      <c r="K53" s="7">
        <v>46198.151785423004</v>
      </c>
      <c r="L53" s="7">
        <v>49002.107143969995</v>
      </c>
      <c r="M53" s="7">
        <v>53932.160713938996</v>
      </c>
      <c r="N53" s="7">
        <v>34772.848214580001</v>
      </c>
      <c r="O53" s="7">
        <v>38989.383928750009</v>
      </c>
      <c r="P53" s="7">
        <v>31693.160714319998</v>
      </c>
      <c r="Q53" s="7">
        <v>24442.276785660008</v>
      </c>
      <c r="R53" s="7">
        <v>42409.517857179999</v>
      </c>
      <c r="S53" s="150">
        <f t="shared" si="38"/>
        <v>34383.584821477503</v>
      </c>
      <c r="T53" s="7">
        <f t="shared" ref="T53" si="39">AVERAGE(G53:R53)</f>
        <v>47167.354166894023</v>
      </c>
      <c r="U53" s="151"/>
    </row>
    <row r="54" spans="2:22" ht="15.75" outlineLevel="1" x14ac:dyDescent="0.25">
      <c r="B54">
        <v>10</v>
      </c>
      <c r="C54" t="str">
        <f t="shared" si="33"/>
        <v>PC Annual Direct</v>
      </c>
      <c r="D54" t="str">
        <f t="shared" si="35"/>
        <v>Boom Annual</v>
      </c>
      <c r="E54" s="152" t="s">
        <v>295</v>
      </c>
      <c r="F54" s="153">
        <f ca="1">F53/VLOOKUP(COUNTA(F$4:$R$4),'Dev Patterns'!$K$6:$W$57,$B54,0)</f>
        <v>62741.034169784172</v>
      </c>
      <c r="G54" s="153">
        <f ca="1">G53/VLOOKUP(COUNTA(G$4:$R$4),'Dev Patterns'!$K$6:$W$57,$B54,0)</f>
        <v>67857.966053380194</v>
      </c>
      <c r="H54" s="153">
        <f ca="1">H53/VLOOKUP(COUNTA(H$4:$R$4),'Dev Patterns'!$K$6:$W$57,$B54,0)</f>
        <v>62877.908186198474</v>
      </c>
      <c r="I54" s="153">
        <f ca="1">I53/VLOOKUP(COUNTA(I$4:$R$4),'Dev Patterns'!$K$6:$W$57,$B54,0)</f>
        <v>54824.804146363895</v>
      </c>
      <c r="J54" s="153">
        <f ca="1">J53/VLOOKUP(COUNTA(J$4:$R$4),'Dev Patterns'!$K$6:$W$57,$B54,0)</f>
        <v>51482.849193468064</v>
      </c>
      <c r="K54" s="153">
        <f ca="1">K53/VLOOKUP(COUNTA(K$4:$R$4),'Dev Patterns'!$K$6:$W$57,$B54,0)</f>
        <v>44468.216516779248</v>
      </c>
      <c r="L54" s="153">
        <f ca="1">L53/VLOOKUP(COUNTA(L$4:$R$4),'Dev Patterns'!$K$6:$W$57,$B54,0)</f>
        <v>48252.593830804683</v>
      </c>
      <c r="M54" s="153">
        <f ca="1">M53/VLOOKUP(COUNTA(M$4:$R$4),'Dev Patterns'!$K$6:$W$57,$B54,0)</f>
        <v>52501.036669542264</v>
      </c>
      <c r="N54" s="153">
        <f ca="1">N53/VLOOKUP(COUNTA(N$4:$R$4),'Dev Patterns'!$K$6:$W$57,$B54,0)</f>
        <v>33468.100506137722</v>
      </c>
      <c r="O54" s="153">
        <f ca="1">O53/VLOOKUP(COUNTA(O$4:$R$4),'Dev Patterns'!$K$6:$W$57,$B54,0)</f>
        <v>37107.631349613766</v>
      </c>
      <c r="P54" s="153">
        <f ca="1">P53/VLOOKUP(COUNTA(P$4:$R$4),'Dev Patterns'!$K$6:$W$57,$B54,0)</f>
        <v>29830.639668540061</v>
      </c>
      <c r="Q54" s="153">
        <f ca="1">Q53/VLOOKUP(COUNTA(Q$4:$R$4),'Dev Patterns'!$K$6:$W$57,$B54,0)</f>
        <v>22754.732187191818</v>
      </c>
      <c r="R54" s="153">
        <f ca="1">R53/VLOOKUP(COUNTA(R$4:$R$4),'Dev Patterns'!$K$6:$W$57,$B54,0)</f>
        <v>39055.141798076242</v>
      </c>
      <c r="S54" s="154"/>
      <c r="T54" s="155"/>
      <c r="U54" s="156"/>
    </row>
    <row r="55" spans="2:22" outlineLevel="1" x14ac:dyDescent="0.25">
      <c r="C55" t="str">
        <f t="shared" si="33"/>
        <v>PC Annual Direct</v>
      </c>
      <c r="D55" t="str">
        <f>$D51</f>
        <v>Boom Annual</v>
      </c>
      <c r="E55" s="190" t="s">
        <v>17</v>
      </c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69"/>
      <c r="S55" s="144"/>
      <c r="T55" s="144"/>
      <c r="U55" s="180"/>
    </row>
    <row r="56" spans="2:22" ht="15.75" outlineLevel="1" x14ac:dyDescent="0.25">
      <c r="C56" t="str">
        <f t="shared" si="33"/>
        <v>PC Annual Direct</v>
      </c>
      <c r="D56" t="str">
        <f t="shared" ref="D56:D57" si="40">$D52</f>
        <v>Boom Annual</v>
      </c>
      <c r="E56" s="145" t="s">
        <v>439</v>
      </c>
      <c r="F56" s="206">
        <f>IFERROR((F52-F46)/F52,"-")</f>
        <v>8.7882285448487807E-2</v>
      </c>
      <c r="G56" s="207">
        <f t="shared" ref="G56:T56" si="41">IFERROR((G52-G46)/G52,"-")</f>
        <v>9.0798354475097515E-2</v>
      </c>
      <c r="H56" s="207">
        <f t="shared" si="41"/>
        <v>8.7363843608928779E-2</v>
      </c>
      <c r="I56" s="207">
        <f t="shared" si="41"/>
        <v>9.0525660845915054E-2</v>
      </c>
      <c r="J56" s="207">
        <f t="shared" si="41"/>
        <v>9.4795141092520616E-2</v>
      </c>
      <c r="K56" s="207">
        <f t="shared" si="41"/>
        <v>9.1982157683319188E-2</v>
      </c>
      <c r="L56" s="207">
        <f t="shared" si="41"/>
        <v>9.3782535469564388E-2</v>
      </c>
      <c r="M56" s="207">
        <f t="shared" si="41"/>
        <v>8.7635707295063647E-2</v>
      </c>
      <c r="N56" s="207">
        <f t="shared" si="41"/>
        <v>9.2142981832628576E-2</v>
      </c>
      <c r="O56" s="207">
        <f t="shared" si="41"/>
        <v>9.1926571571553331E-2</v>
      </c>
      <c r="P56" s="207">
        <f t="shared" si="41"/>
        <v>9.3068351887447401E-2</v>
      </c>
      <c r="Q56" s="207">
        <f t="shared" si="41"/>
        <v>9.4511853855103869E-2</v>
      </c>
      <c r="R56" s="208">
        <f t="shared" si="41"/>
        <v>9.0302606431816132E-2</v>
      </c>
      <c r="S56" s="206">
        <f t="shared" si="41"/>
        <v>9.214924401891933E-2</v>
      </c>
      <c r="T56" s="207">
        <f t="shared" si="41"/>
        <v>9.1236511162785458E-2</v>
      </c>
      <c r="U56" s="208"/>
    </row>
    <row r="57" spans="2:22" ht="16.5" outlineLevel="1" thickBot="1" x14ac:dyDescent="0.3">
      <c r="C57" t="str">
        <f t="shared" si="33"/>
        <v>PC Annual Direct</v>
      </c>
      <c r="D57" t="str">
        <f t="shared" si="40"/>
        <v>Boom Annual</v>
      </c>
      <c r="E57" s="175" t="s">
        <v>441</v>
      </c>
      <c r="F57" s="197">
        <f t="shared" ref="F57:T57" si="42">F46/F$8</f>
        <v>0.31659941804419622</v>
      </c>
      <c r="G57" s="197">
        <f t="shared" si="42"/>
        <v>0.35110572449034805</v>
      </c>
      <c r="H57" s="197">
        <f t="shared" si="42"/>
        <v>0.32323655092909487</v>
      </c>
      <c r="I57" s="197">
        <f t="shared" si="42"/>
        <v>0.30104035181728261</v>
      </c>
      <c r="J57" s="197">
        <f t="shared" si="42"/>
        <v>0.36465067339982998</v>
      </c>
      <c r="K57" s="197">
        <f t="shared" si="42"/>
        <v>0.30672759084621387</v>
      </c>
      <c r="L57" s="197">
        <f t="shared" si="42"/>
        <v>0.30176991074911808</v>
      </c>
      <c r="M57" s="197">
        <f t="shared" si="42"/>
        <v>0.33420890602009123</v>
      </c>
      <c r="N57" s="197">
        <f t="shared" si="42"/>
        <v>0.29514956747997106</v>
      </c>
      <c r="O57" s="197">
        <f t="shared" si="42"/>
        <v>0.32474939703489575</v>
      </c>
      <c r="P57" s="197">
        <f t="shared" si="42"/>
        <v>0.20600873680088402</v>
      </c>
      <c r="Q57" s="197">
        <f t="shared" si="42"/>
        <v>0.32783140554840495</v>
      </c>
      <c r="R57" s="197">
        <f t="shared" si="42"/>
        <v>0.25105402186405701</v>
      </c>
      <c r="S57" s="198">
        <f t="shared" si="42"/>
        <v>0.26708262565797652</v>
      </c>
      <c r="T57" s="197">
        <f t="shared" si="42"/>
        <v>0.30768959050047273</v>
      </c>
      <c r="U57" s="199"/>
    </row>
    <row r="58" spans="2:22" ht="16.5" outlineLevel="1" thickBot="1" x14ac:dyDescent="0.3">
      <c r="E58" s="11"/>
      <c r="F58" s="255"/>
      <c r="G58" s="255"/>
      <c r="H58" s="255"/>
      <c r="I58" s="255"/>
      <c r="J58" s="255"/>
      <c r="K58" s="255"/>
      <c r="L58" s="255"/>
      <c r="M58" s="255"/>
      <c r="N58" s="255"/>
      <c r="O58" s="255"/>
      <c r="P58" s="255"/>
      <c r="Q58" s="255"/>
      <c r="R58" s="255"/>
      <c r="S58" s="255"/>
      <c r="T58" s="255"/>
      <c r="U58" s="255"/>
    </row>
    <row r="59" spans="2:22" ht="18.75" outlineLevel="1" x14ac:dyDescent="0.25">
      <c r="E59" s="252" t="s">
        <v>538</v>
      </c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7"/>
      <c r="S59" s="186"/>
      <c r="T59" s="186"/>
      <c r="U59" s="187"/>
    </row>
    <row r="60" spans="2:22" outlineLevel="1" x14ac:dyDescent="0.25">
      <c r="E60" s="188"/>
      <c r="F60" s="266"/>
      <c r="G60" s="266"/>
      <c r="H60" s="266"/>
      <c r="I60" s="266"/>
      <c r="J60" s="266"/>
      <c r="K60" s="266"/>
      <c r="L60" s="266"/>
      <c r="M60" s="266"/>
      <c r="N60" s="266"/>
      <c r="O60" s="266"/>
      <c r="P60" s="266"/>
      <c r="Q60" s="266"/>
      <c r="R60" s="267"/>
      <c r="S60" s="271" t="s">
        <v>8</v>
      </c>
      <c r="T60" s="272"/>
      <c r="U60" s="273"/>
    </row>
    <row r="61" spans="2:22" outlineLevel="1" x14ac:dyDescent="0.25">
      <c r="E61" s="193" t="s">
        <v>296</v>
      </c>
      <c r="F61" s="139">
        <f>F$4</f>
        <v>45800</v>
      </c>
      <c r="G61" s="139">
        <f t="shared" ref="G61:R61" si="43">G$4</f>
        <v>45807</v>
      </c>
      <c r="H61" s="139">
        <f t="shared" si="43"/>
        <v>45814</v>
      </c>
      <c r="I61" s="139">
        <f t="shared" si="43"/>
        <v>45821</v>
      </c>
      <c r="J61" s="139">
        <f t="shared" si="43"/>
        <v>45828</v>
      </c>
      <c r="K61" s="139">
        <f t="shared" si="43"/>
        <v>45835</v>
      </c>
      <c r="L61" s="139">
        <f t="shared" si="43"/>
        <v>45842</v>
      </c>
      <c r="M61" s="139">
        <f t="shared" si="43"/>
        <v>45849</v>
      </c>
      <c r="N61" s="139">
        <f t="shared" si="43"/>
        <v>45856</v>
      </c>
      <c r="O61" s="139">
        <f t="shared" si="43"/>
        <v>45863</v>
      </c>
      <c r="P61" s="139">
        <f t="shared" si="43"/>
        <v>45870</v>
      </c>
      <c r="Q61" s="139">
        <f t="shared" si="43"/>
        <v>45877</v>
      </c>
      <c r="R61" s="140">
        <f t="shared" si="43"/>
        <v>45884</v>
      </c>
      <c r="S61" s="141" t="s">
        <v>9</v>
      </c>
      <c r="T61" s="142" t="s">
        <v>10</v>
      </c>
      <c r="U61" s="177" t="s">
        <v>11</v>
      </c>
    </row>
    <row r="62" spans="2:22" ht="15.75" outlineLevel="1" x14ac:dyDescent="0.25">
      <c r="E62" s="145" t="s">
        <v>437</v>
      </c>
      <c r="F62" s="146">
        <v>139</v>
      </c>
      <c r="G62" s="146">
        <v>154</v>
      </c>
      <c r="H62" s="146">
        <v>159</v>
      </c>
      <c r="I62" s="146">
        <v>145</v>
      </c>
      <c r="J62" s="146">
        <v>120</v>
      </c>
      <c r="K62" s="146">
        <v>120</v>
      </c>
      <c r="L62" s="146">
        <v>149</v>
      </c>
      <c r="M62" s="146">
        <v>125</v>
      </c>
      <c r="N62" s="146">
        <v>111</v>
      </c>
      <c r="O62" s="146">
        <v>97</v>
      </c>
      <c r="P62" s="146">
        <v>133</v>
      </c>
      <c r="Q62" s="146">
        <v>49</v>
      </c>
      <c r="R62" s="146">
        <v>127</v>
      </c>
      <c r="S62" s="147">
        <f t="shared" ref="S62:S63" si="44">AVERAGE(O62:R62)</f>
        <v>101.5</v>
      </c>
      <c r="T62" s="146">
        <f>AVERAGE(G62:R62)</f>
        <v>124.08333333333333</v>
      </c>
      <c r="U62" s="148"/>
    </row>
    <row r="63" spans="2:22" ht="15.75" outlineLevel="1" x14ac:dyDescent="0.25">
      <c r="E63" s="149" t="s">
        <v>435</v>
      </c>
      <c r="F63" s="7">
        <v>125.04383561899999</v>
      </c>
      <c r="G63" s="7">
        <v>142.19178082699997</v>
      </c>
      <c r="H63" s="7">
        <v>150.972602744</v>
      </c>
      <c r="I63" s="7">
        <v>133.62191781099997</v>
      </c>
      <c r="J63" s="7">
        <v>116.79452055099999</v>
      </c>
      <c r="K63" s="7">
        <v>116.95616438699997</v>
      </c>
      <c r="L63" s="7">
        <v>144.709589045</v>
      </c>
      <c r="M63" s="7">
        <v>117.91506849699995</v>
      </c>
      <c r="N63" s="7">
        <v>108.78630137299999</v>
      </c>
      <c r="O63" s="7">
        <v>92.868493151999971</v>
      </c>
      <c r="P63" s="7">
        <v>130.69041096199999</v>
      </c>
      <c r="Q63" s="7">
        <v>47.887671233999981</v>
      </c>
      <c r="R63" s="7">
        <v>119.67671233199997</v>
      </c>
      <c r="S63" s="150">
        <f t="shared" si="44"/>
        <v>97.78082191999998</v>
      </c>
      <c r="T63" s="7">
        <f t="shared" ref="T63" si="45">AVERAGE(G63:R63)</f>
        <v>118.58926940958331</v>
      </c>
      <c r="U63" s="151"/>
    </row>
    <row r="64" spans="2:22" ht="15.75" outlineLevel="1" x14ac:dyDescent="0.25">
      <c r="E64" s="152" t="s">
        <v>436</v>
      </c>
      <c r="F64" s="153">
        <f ca="1">F63/VLOOKUP(COUNTA(F$4:$R$4),'Dev Patterns'!$K$6:$W$57,$B105,0)</f>
        <v>120.28674992609039</v>
      </c>
      <c r="G64" s="153">
        <f ca="1">G63/VLOOKUP(COUNTA(G$4:$R$4),'Dev Patterns'!$K$6:$W$57,$B105,0)</f>
        <v>136.43089832339814</v>
      </c>
      <c r="H64" s="153">
        <f ca="1">H63/VLOOKUP(COUNTA(H$4:$R$4),'Dev Patterns'!$K$6:$W$57,$B105,0)</f>
        <v>144.67514848017061</v>
      </c>
      <c r="I64" s="153">
        <f ca="1">I63/VLOOKUP(COUNTA(I$4:$R$4),'Dev Patterns'!$K$6:$W$57,$B105,0)</f>
        <v>127.6645298594988</v>
      </c>
      <c r="J64" s="153">
        <f ca="1">J63/VLOOKUP(COUNTA(J$4:$R$4),'Dev Patterns'!$K$6:$W$57,$B105,0)</f>
        <v>111.25400960557322</v>
      </c>
      <c r="K64" s="153">
        <f ca="1">K63/VLOOKUP(COUNTA(K$4:$R$4),'Dev Patterns'!$K$6:$W$57,$B105,0)</f>
        <v>111.07615832218259</v>
      </c>
      <c r="L64" s="153">
        <f ca="1">L63/VLOOKUP(COUNTA(L$4:$R$4),'Dev Patterns'!$K$6:$W$57,$B105,0)</f>
        <v>135.81616548792775</v>
      </c>
      <c r="M64" s="153">
        <f ca="1">M63/VLOOKUP(COUNTA(M$4:$R$4),'Dev Patterns'!$K$6:$W$57,$B105,0)</f>
        <v>110.66835696374486</v>
      </c>
      <c r="N64" s="153">
        <f ca="1">N63/VLOOKUP(COUNTA(N$4:$R$4),'Dev Patterns'!$K$6:$W$57,$B105,0)</f>
        <v>102.10061688103075</v>
      </c>
      <c r="O64" s="153">
        <f ca="1">O63/VLOOKUP(COUNTA(O$4:$R$4),'Dev Patterns'!$K$6:$W$57,$B105,0)</f>
        <v>87.161070097602618</v>
      </c>
      <c r="P64" s="153">
        <f ca="1">P63/VLOOKUP(COUNTA(P$4:$R$4),'Dev Patterns'!$K$6:$W$57,$B105,0)</f>
        <v>122.65856464688488</v>
      </c>
      <c r="Q64" s="153">
        <f ca="1">Q63/VLOOKUP(COUNTA(Q$4:$R$4),'Dev Patterns'!$K$6:$W$57,$B105,0)</f>
        <v>44.944636523885848</v>
      </c>
      <c r="R64" s="153">
        <f ca="1">R63/VLOOKUP(COUNTA(R$4:$R$4),'Dev Patterns'!$K$6:$W$57,$B105,0)</f>
        <v>112.32173537635818</v>
      </c>
      <c r="S64" s="154"/>
      <c r="T64" s="155"/>
      <c r="U64" s="156"/>
    </row>
    <row r="65" spans="5:21" ht="15.75" outlineLevel="1" x14ac:dyDescent="0.25">
      <c r="E65" s="145" t="s">
        <v>287</v>
      </c>
      <c r="F65" s="146">
        <v>131885.04035694999</v>
      </c>
      <c r="G65" s="146">
        <v>122319.79107146998</v>
      </c>
      <c r="H65" s="146">
        <v>132963.91714305995</v>
      </c>
      <c r="I65" s="146">
        <v>127571.85035735001</v>
      </c>
      <c r="J65" s="146">
        <v>91343.780357110023</v>
      </c>
      <c r="K65" s="146">
        <v>98720.65428582998</v>
      </c>
      <c r="L65" s="146">
        <v>118048.93428596003</v>
      </c>
      <c r="M65" s="146">
        <v>104475.49714312001</v>
      </c>
      <c r="N65" s="146">
        <v>85053.204642820012</v>
      </c>
      <c r="O65" s="146">
        <v>82130.29964297</v>
      </c>
      <c r="P65" s="146">
        <v>112983.89535701998</v>
      </c>
      <c r="Q65" s="146">
        <v>45806.841428600004</v>
      </c>
      <c r="R65" s="146">
        <v>115091.59142825002</v>
      </c>
      <c r="S65" s="147">
        <f t="shared" ref="S65:S66" si="46">AVERAGE(O65:R65)</f>
        <v>89003.156964210008</v>
      </c>
      <c r="T65" s="146">
        <f t="shared" ref="T65:T66" si="47">AVERAGE(G65:R65)</f>
        <v>103042.52142863</v>
      </c>
      <c r="U65" s="148"/>
    </row>
    <row r="66" spans="5:21" ht="15.75" outlineLevel="1" x14ac:dyDescent="0.25">
      <c r="E66" s="149" t="s">
        <v>288</v>
      </c>
      <c r="F66" s="7">
        <v>118563.71321478371</v>
      </c>
      <c r="G66" s="7">
        <v>114956.71928687397</v>
      </c>
      <c r="H66" s="7">
        <v>127117.08607127998</v>
      </c>
      <c r="I66" s="7">
        <v>116972.31928618011</v>
      </c>
      <c r="J66" s="7">
        <v>89338.989999821017</v>
      </c>
      <c r="K66" s="7">
        <v>95307.937857565994</v>
      </c>
      <c r="L66" s="7">
        <v>116359.68821409602</v>
      </c>
      <c r="M66" s="7">
        <v>99627.670714305976</v>
      </c>
      <c r="N66" s="7">
        <v>85217.139285690006</v>
      </c>
      <c r="O66" s="7">
        <v>76706.543928929997</v>
      </c>
      <c r="P66" s="7">
        <v>111460.67285707708</v>
      </c>
      <c r="Q66" s="7">
        <v>44135.28250003</v>
      </c>
      <c r="R66" s="7">
        <v>103734.44285711003</v>
      </c>
      <c r="S66" s="150">
        <f t="shared" si="46"/>
        <v>84009.235535786778</v>
      </c>
      <c r="T66" s="7">
        <f t="shared" si="47"/>
        <v>98411.207738246667</v>
      </c>
      <c r="U66" s="151"/>
    </row>
    <row r="67" spans="5:21" ht="15.75" outlineLevel="1" x14ac:dyDescent="0.25">
      <c r="E67" s="152" t="s">
        <v>289</v>
      </c>
      <c r="F67" s="153">
        <f ca="1">F66/VLOOKUP(COUNTA(F$4:$R$4),'Dev Patterns'!$K$6:$W$57,$B108,0)</f>
        <v>115483.6621477507</v>
      </c>
      <c r="G67" s="153">
        <f ca="1">G66/VLOOKUP(COUNTA(G$4:$R$4),'Dev Patterns'!$K$6:$W$57,$B108,0)</f>
        <v>111704.19991432612</v>
      </c>
      <c r="H67" s="153">
        <f ca="1">H66/VLOOKUP(COUNTA(H$4:$R$4),'Dev Patterns'!$K$6:$W$57,$B108,0)</f>
        <v>123409.04052344654</v>
      </c>
      <c r="I67" s="153">
        <f ca="1">I66/VLOOKUP(COUNTA(I$4:$R$4),'Dev Patterns'!$K$6:$W$57,$B108,0)</f>
        <v>113235.6808726942</v>
      </c>
      <c r="J67" s="153">
        <f ca="1">J66/VLOOKUP(COUNTA(J$4:$R$4),'Dev Patterns'!$K$6:$W$57,$B108,0)</f>
        <v>86238.645682639661</v>
      </c>
      <c r="K67" s="153">
        <f ca="1">K66/VLOOKUP(COUNTA(K$4:$R$4),'Dev Patterns'!$K$6:$W$57,$B108,0)</f>
        <v>91739.038308352116</v>
      </c>
      <c r="L67" s="153">
        <f ca="1">L66/VLOOKUP(COUNTA(L$4:$R$4),'Dev Patterns'!$K$6:$W$57,$B108,0)</f>
        <v>114579.90484323006</v>
      </c>
      <c r="M67" s="153">
        <f ca="1">M66/VLOOKUP(COUNTA(M$4:$R$4),'Dev Patterns'!$K$6:$W$57,$B108,0)</f>
        <v>96983.987369172857</v>
      </c>
      <c r="N67" s="153">
        <f ca="1">N66/VLOOKUP(COUNTA(N$4:$R$4),'Dev Patterns'!$K$6:$W$57,$B108,0)</f>
        <v>82019.619585351204</v>
      </c>
      <c r="O67" s="153">
        <f ca="1">O66/VLOOKUP(COUNTA(O$4:$R$4),'Dev Patterns'!$K$6:$W$57,$B108,0)</f>
        <v>73004.440373288642</v>
      </c>
      <c r="P67" s="153">
        <f ca="1">P66/VLOOKUP(COUNTA(P$4:$R$4),'Dev Patterns'!$K$6:$W$57,$B108,0)</f>
        <v>104910.43159700297</v>
      </c>
      <c r="Q67" s="153">
        <f ca="1">Q66/VLOOKUP(COUNTA(Q$4:$R$4),'Dev Patterns'!$K$6:$W$57,$B108,0)</f>
        <v>41088.092656058921</v>
      </c>
      <c r="R67" s="153">
        <f ca="1">R66/VLOOKUP(COUNTA(R$4:$R$4),'Dev Patterns'!$K$6:$W$57,$B108,0)</f>
        <v>95529.578732123395</v>
      </c>
      <c r="S67" s="154"/>
      <c r="T67" s="155"/>
      <c r="U67" s="156"/>
    </row>
    <row r="68" spans="5:21" ht="15.75" outlineLevel="1" x14ac:dyDescent="0.25">
      <c r="E68" s="145" t="s">
        <v>290</v>
      </c>
      <c r="F68" s="146">
        <f>IFERROR(F65/F62,0)</f>
        <v>948.81323997805748</v>
      </c>
      <c r="G68" s="146">
        <f t="shared" ref="G68:T68" si="48">IFERROR(G65/G62,0)</f>
        <v>794.28435760694799</v>
      </c>
      <c r="H68" s="146">
        <f t="shared" si="48"/>
        <v>836.25105121421359</v>
      </c>
      <c r="I68" s="146">
        <f t="shared" si="48"/>
        <v>879.80586453344836</v>
      </c>
      <c r="J68" s="146">
        <f t="shared" si="48"/>
        <v>761.19816964258348</v>
      </c>
      <c r="K68" s="146">
        <f t="shared" si="48"/>
        <v>822.67211904858311</v>
      </c>
      <c r="L68" s="146">
        <f t="shared" si="48"/>
        <v>792.27472675140962</v>
      </c>
      <c r="M68" s="146">
        <f t="shared" si="48"/>
        <v>835.80397714496007</v>
      </c>
      <c r="N68" s="146">
        <f t="shared" si="48"/>
        <v>766.24508687225239</v>
      </c>
      <c r="O68" s="146">
        <f t="shared" si="48"/>
        <v>846.70412003061858</v>
      </c>
      <c r="P68" s="146">
        <f t="shared" si="48"/>
        <v>849.50297260917284</v>
      </c>
      <c r="Q68" s="146">
        <f t="shared" si="48"/>
        <v>934.83349854285723</v>
      </c>
      <c r="R68" s="146">
        <f t="shared" si="48"/>
        <v>906.23300337204739</v>
      </c>
      <c r="S68" s="147">
        <f t="shared" si="48"/>
        <v>876.87839373605914</v>
      </c>
      <c r="T68" s="146">
        <f t="shared" si="48"/>
        <v>830.429991365722</v>
      </c>
      <c r="U68" s="148"/>
    </row>
    <row r="69" spans="5:21" ht="15.75" outlineLevel="1" x14ac:dyDescent="0.25">
      <c r="E69" s="149" t="s">
        <v>291</v>
      </c>
      <c r="F69" s="7">
        <f t="shared" ref="F69:T69" si="49">IFERROR(F66/F63,0)</f>
        <v>948.17719424441862</v>
      </c>
      <c r="G69" s="7">
        <f t="shared" si="49"/>
        <v>808.46247665143176</v>
      </c>
      <c r="H69" s="7">
        <f t="shared" si="49"/>
        <v>841.98777633070847</v>
      </c>
      <c r="I69" s="7">
        <f t="shared" si="49"/>
        <v>875.39769824012171</v>
      </c>
      <c r="J69" s="7">
        <f t="shared" si="49"/>
        <v>764.92449798455982</v>
      </c>
      <c r="K69" s="7">
        <f t="shared" si="49"/>
        <v>814.90307378924058</v>
      </c>
      <c r="L69" s="7">
        <f t="shared" si="49"/>
        <v>804.09106944469261</v>
      </c>
      <c r="M69" s="7">
        <f t="shared" si="49"/>
        <v>844.91042564963402</v>
      </c>
      <c r="N69" s="7">
        <f t="shared" si="49"/>
        <v>783.34439364293269</v>
      </c>
      <c r="O69" s="7">
        <f t="shared" si="49"/>
        <v>825.96951156925365</v>
      </c>
      <c r="P69" s="7">
        <f t="shared" si="49"/>
        <v>852.8603746566057</v>
      </c>
      <c r="Q69" s="7">
        <f t="shared" si="49"/>
        <v>921.64186235671855</v>
      </c>
      <c r="R69" s="7">
        <f t="shared" si="49"/>
        <v>866.78887509322738</v>
      </c>
      <c r="S69" s="150">
        <f t="shared" si="49"/>
        <v>859.1586150147059</v>
      </c>
      <c r="T69" s="7">
        <f t="shared" si="49"/>
        <v>829.84917799227094</v>
      </c>
      <c r="U69" s="151"/>
    </row>
    <row r="70" spans="5:21" ht="15.75" outlineLevel="1" x14ac:dyDescent="0.25">
      <c r="E70" s="152" t="s">
        <v>292</v>
      </c>
      <c r="F70" s="153">
        <f t="shared" ref="F70:R70" ca="1" si="50">IFERROR(F67/F64,0)</f>
        <v>960.06968530373524</v>
      </c>
      <c r="G70" s="153">
        <f t="shared" ca="1" si="50"/>
        <v>818.76027561982744</v>
      </c>
      <c r="H70" s="153">
        <f t="shared" ca="1" si="50"/>
        <v>853.00787191078064</v>
      </c>
      <c r="I70" s="153">
        <f t="shared" ca="1" si="50"/>
        <v>886.97840345564839</v>
      </c>
      <c r="J70" s="153">
        <f t="shared" ca="1" si="50"/>
        <v>775.15090007434287</v>
      </c>
      <c r="K70" s="153">
        <f t="shared" ca="1" si="50"/>
        <v>825.9111558599094</v>
      </c>
      <c r="L70" s="153">
        <f t="shared" ca="1" si="50"/>
        <v>843.63966860347489</v>
      </c>
      <c r="M70" s="153">
        <f t="shared" ca="1" si="50"/>
        <v>876.34794651324751</v>
      </c>
      <c r="N70" s="153">
        <f t="shared" ca="1" si="50"/>
        <v>803.32148904567111</v>
      </c>
      <c r="O70" s="153">
        <f t="shared" ca="1" si="50"/>
        <v>837.58081780706186</v>
      </c>
      <c r="P70" s="153">
        <f t="shared" ca="1" si="50"/>
        <v>855.30457574669936</v>
      </c>
      <c r="Q70" s="153">
        <f t="shared" ca="1" si="50"/>
        <v>914.19345741560585</v>
      </c>
      <c r="R70" s="153">
        <f t="shared" ca="1" si="50"/>
        <v>850.49949069991624</v>
      </c>
      <c r="S70" s="154"/>
      <c r="T70" s="155"/>
      <c r="U70" s="156"/>
    </row>
    <row r="71" spans="5:21" ht="15.75" outlineLevel="1" x14ac:dyDescent="0.25">
      <c r="E71" s="145" t="s">
        <v>293</v>
      </c>
      <c r="F71" s="146">
        <v>137428.58035692995</v>
      </c>
      <c r="G71" s="146">
        <v>127008.99107148001</v>
      </c>
      <c r="H71" s="146">
        <v>137957.85714302998</v>
      </c>
      <c r="I71" s="146">
        <v>132656.33035727002</v>
      </c>
      <c r="J71" s="146">
        <v>94482.080357170009</v>
      </c>
      <c r="K71" s="146">
        <v>102492.21428582001</v>
      </c>
      <c r="L71" s="146">
        <v>122653.46428601003</v>
      </c>
      <c r="M71" s="146">
        <v>108351.85714315</v>
      </c>
      <c r="N71" s="146">
        <v>88605.794642829991</v>
      </c>
      <c r="O71" s="146">
        <v>84812.419642919995</v>
      </c>
      <c r="P71" s="146">
        <v>117357.70535702998</v>
      </c>
      <c r="Q71" s="146">
        <v>47612.821428599993</v>
      </c>
      <c r="R71" s="146">
        <v>119286.57142820001</v>
      </c>
      <c r="S71" s="147">
        <f t="shared" ref="S71:S72" si="51">AVERAGE(O71:R71)</f>
        <v>92267.379464187499</v>
      </c>
      <c r="T71" s="146">
        <f>AVERAGE(G71:R71)</f>
        <v>106939.84226195917</v>
      </c>
      <c r="U71" s="148"/>
    </row>
    <row r="72" spans="5:21" ht="15.75" outlineLevel="1" x14ac:dyDescent="0.25">
      <c r="E72" s="149" t="s">
        <v>294</v>
      </c>
      <c r="F72" s="7">
        <v>123550.72321476365</v>
      </c>
      <c r="G72" s="7">
        <v>119331.839286984</v>
      </c>
      <c r="H72" s="7">
        <v>131911.61607125</v>
      </c>
      <c r="I72" s="7">
        <v>121578.33928610012</v>
      </c>
      <c r="J72" s="7">
        <v>92313.999999880994</v>
      </c>
      <c r="K72" s="7">
        <v>98929.767857556013</v>
      </c>
      <c r="L72" s="7">
        <v>120892.84821384602</v>
      </c>
      <c r="M72" s="7">
        <v>103269.160714326</v>
      </c>
      <c r="N72" s="7">
        <v>88748.8392857</v>
      </c>
      <c r="O72" s="7">
        <v>79302.883928879994</v>
      </c>
      <c r="P72" s="7">
        <v>115789.64285708708</v>
      </c>
      <c r="Q72" s="7">
        <v>45835.062500029999</v>
      </c>
      <c r="R72" s="7">
        <v>107553.14285676001</v>
      </c>
      <c r="S72" s="150">
        <f t="shared" si="51"/>
        <v>87120.183035689261</v>
      </c>
      <c r="T72" s="7">
        <f t="shared" ref="T72" si="52">AVERAGE(G72:R72)</f>
        <v>102121.42857153335</v>
      </c>
      <c r="U72" s="151"/>
    </row>
    <row r="73" spans="5:21" ht="15.75" outlineLevel="1" x14ac:dyDescent="0.25">
      <c r="E73" s="152" t="s">
        <v>295</v>
      </c>
      <c r="F73" s="153">
        <f ca="1">F72/VLOOKUP(COUNTA(F$4:$R$4),'Dev Patterns'!$K$6:$W$57,$B114,0)</f>
        <v>120341.11947891436</v>
      </c>
      <c r="G73" s="153">
        <f ca="1">G72/VLOOKUP(COUNTA(G$4:$R$4),'Dev Patterns'!$K$6:$W$57,$B114,0)</f>
        <v>115955.53278267165</v>
      </c>
      <c r="H73" s="153">
        <f ca="1">H72/VLOOKUP(COUNTA(H$4:$R$4),'Dev Patterns'!$K$6:$W$57,$B114,0)</f>
        <v>128063.71256907065</v>
      </c>
      <c r="I73" s="153">
        <f ca="1">I72/VLOOKUP(COUNTA(I$4:$R$4),'Dev Patterns'!$K$6:$W$57,$B114,0)</f>
        <v>117694.56323039241</v>
      </c>
      <c r="J73" s="153">
        <f ca="1">J72/VLOOKUP(COUNTA(J$4:$R$4),'Dev Patterns'!$K$6:$W$57,$B114,0)</f>
        <v>89110.413466201979</v>
      </c>
      <c r="K73" s="153">
        <f ca="1">K72/VLOOKUP(COUNTA(K$4:$R$4),'Dev Patterns'!$K$6:$W$57,$B114,0)</f>
        <v>95225.245318852933</v>
      </c>
      <c r="L73" s="153">
        <f ca="1">L72/VLOOKUP(COUNTA(L$4:$R$4),'Dev Patterns'!$K$6:$W$57,$B114,0)</f>
        <v>119043.72774772948</v>
      </c>
      <c r="M73" s="153">
        <f ca="1">M72/VLOOKUP(COUNTA(M$4:$R$4),'Dev Patterns'!$K$6:$W$57,$B114,0)</f>
        <v>100528.84812557514</v>
      </c>
      <c r="N73" s="153">
        <f ca="1">N72/VLOOKUP(COUNTA(N$4:$R$4),'Dev Patterns'!$K$6:$W$57,$B114,0)</f>
        <v>85418.803046782501</v>
      </c>
      <c r="O73" s="153">
        <f ca="1">O72/VLOOKUP(COUNTA(O$4:$R$4),'Dev Patterns'!$K$6:$W$57,$B114,0)</f>
        <v>75475.472686916924</v>
      </c>
      <c r="P73" s="153">
        <f ca="1">P72/VLOOKUP(COUNTA(P$4:$R$4),'Dev Patterns'!$K$6:$W$57,$B114,0)</f>
        <v>108984.99977813961</v>
      </c>
      <c r="Q73" s="153">
        <f ca="1">Q72/VLOOKUP(COUNTA(Q$4:$R$4),'Dev Patterns'!$K$6:$W$57,$B114,0)</f>
        <v>42670.516380997542</v>
      </c>
      <c r="R73" s="153">
        <f ca="1">R72/VLOOKUP(COUNTA(R$4:$R$4),'Dev Patterns'!$K$6:$W$57,$B114,0)</f>
        <v>99046.239083530672</v>
      </c>
      <c r="S73" s="154"/>
      <c r="T73" s="155"/>
      <c r="U73" s="156"/>
    </row>
    <row r="74" spans="5:21" outlineLevel="1" x14ac:dyDescent="0.25">
      <c r="E74" s="190" t="s">
        <v>17</v>
      </c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69"/>
      <c r="S74" s="144"/>
      <c r="T74" s="144"/>
      <c r="U74" s="180"/>
    </row>
    <row r="75" spans="5:21" ht="15.75" outlineLevel="1" x14ac:dyDescent="0.25">
      <c r="E75" s="145" t="s">
        <v>439</v>
      </c>
      <c r="F75" s="206">
        <f>IFERROR((F71-F65)/F71,"-")</f>
        <v>4.0337606526839292E-2</v>
      </c>
      <c r="G75" s="207">
        <f t="shared" ref="G75:T75" si="53">IFERROR((G71-G65)/G71,"-")</f>
        <v>3.692022084775845E-2</v>
      </c>
      <c r="H75" s="207">
        <f t="shared" si="53"/>
        <v>3.6199025582083953E-2</v>
      </c>
      <c r="I75" s="207">
        <f t="shared" si="53"/>
        <v>3.8328212353127042E-2</v>
      </c>
      <c r="J75" s="207">
        <f t="shared" si="53"/>
        <v>3.3215822388714247E-2</v>
      </c>
      <c r="K75" s="207">
        <f t="shared" si="53"/>
        <v>3.6798502464511905E-2</v>
      </c>
      <c r="L75" s="207">
        <f t="shared" si="53"/>
        <v>3.7540969811606019E-2</v>
      </c>
      <c r="M75" s="207">
        <f t="shared" si="53"/>
        <v>3.5775667369583757E-2</v>
      </c>
      <c r="N75" s="207">
        <f t="shared" si="53"/>
        <v>4.0094330335058465E-2</v>
      </c>
      <c r="O75" s="207">
        <f t="shared" si="53"/>
        <v>3.1624141974045117E-2</v>
      </c>
      <c r="P75" s="207">
        <f t="shared" si="53"/>
        <v>3.7269048391018106E-2</v>
      </c>
      <c r="Q75" s="207">
        <f t="shared" si="53"/>
        <v>3.7930539418005914E-2</v>
      </c>
      <c r="R75" s="208">
        <f t="shared" si="53"/>
        <v>3.5167244306916839E-2</v>
      </c>
      <c r="S75" s="206">
        <f t="shared" si="53"/>
        <v>3.5377860723187236E-2</v>
      </c>
      <c r="T75" s="207">
        <f t="shared" si="53"/>
        <v>3.6444048830578189E-2</v>
      </c>
      <c r="U75" s="208"/>
    </row>
    <row r="76" spans="5:21" ht="16.5" outlineLevel="1" thickBot="1" x14ac:dyDescent="0.3">
      <c r="E76" s="175" t="s">
        <v>441</v>
      </c>
      <c r="F76" s="197">
        <f t="shared" ref="F76:T76" si="54">F65/F$8</f>
        <v>0.68340058195580411</v>
      </c>
      <c r="G76" s="197">
        <f t="shared" si="54"/>
        <v>0.64889427550965162</v>
      </c>
      <c r="H76" s="197">
        <f t="shared" si="54"/>
        <v>0.67676344907090524</v>
      </c>
      <c r="I76" s="197">
        <f t="shared" si="54"/>
        <v>0.69895964818271739</v>
      </c>
      <c r="J76" s="197">
        <f t="shared" si="54"/>
        <v>0.63534932660017052</v>
      </c>
      <c r="K76" s="197">
        <f t="shared" si="54"/>
        <v>0.69327240915378585</v>
      </c>
      <c r="L76" s="197">
        <f t="shared" si="54"/>
        <v>0.6982300892508817</v>
      </c>
      <c r="M76" s="197">
        <f t="shared" si="54"/>
        <v>0.66579109397990888</v>
      </c>
      <c r="N76" s="197">
        <f t="shared" si="54"/>
        <v>0.70485043252002921</v>
      </c>
      <c r="O76" s="197">
        <f t="shared" si="54"/>
        <v>0.67525060296510409</v>
      </c>
      <c r="P76" s="197">
        <f t="shared" si="54"/>
        <v>0.79399126319911606</v>
      </c>
      <c r="Q76" s="197">
        <f t="shared" si="54"/>
        <v>0.67216859445159483</v>
      </c>
      <c r="R76" s="197">
        <f t="shared" si="54"/>
        <v>0.7489459781359431</v>
      </c>
      <c r="S76" s="198">
        <f t="shared" si="54"/>
        <v>0.73291737434202353</v>
      </c>
      <c r="T76" s="197">
        <f t="shared" si="54"/>
        <v>0.69231040949952727</v>
      </c>
      <c r="U76" s="199"/>
    </row>
    <row r="77" spans="5:21" ht="15.75" x14ac:dyDescent="0.25">
      <c r="E77" s="11"/>
      <c r="F77" s="255"/>
      <c r="G77" s="255"/>
      <c r="H77" s="255"/>
      <c r="I77" s="255"/>
      <c r="J77" s="255"/>
      <c r="K77" s="255"/>
      <c r="L77" s="255"/>
      <c r="M77" s="255"/>
      <c r="N77" s="255"/>
      <c r="O77" s="255"/>
      <c r="P77" s="255"/>
      <c r="Q77" s="255"/>
      <c r="R77" s="255"/>
      <c r="S77" s="255"/>
      <c r="T77" s="255"/>
      <c r="U77" s="255"/>
    </row>
    <row r="78" spans="5:21" ht="15.75" hidden="1" thickBot="1" x14ac:dyDescent="0.3"/>
    <row r="79" spans="5:21" ht="18.75" hidden="1" x14ac:dyDescent="0.25">
      <c r="E79" s="205" t="s">
        <v>73</v>
      </c>
      <c r="F79" s="186" t="s">
        <v>564</v>
      </c>
      <c r="G79" s="186"/>
      <c r="H79" s="186"/>
      <c r="I79" s="186"/>
      <c r="J79" s="186"/>
      <c r="K79" s="186"/>
      <c r="L79" s="186"/>
      <c r="M79" s="186"/>
      <c r="N79" s="186"/>
      <c r="O79" s="186"/>
      <c r="P79" s="186"/>
      <c r="Q79" s="186"/>
      <c r="R79" s="187"/>
      <c r="S79" s="186"/>
      <c r="T79" s="186"/>
      <c r="U79" s="187"/>
    </row>
    <row r="80" spans="5:21" hidden="1" x14ac:dyDescent="0.25">
      <c r="E80" s="188"/>
      <c r="F80" s="266"/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7"/>
      <c r="S80" s="271" t="s">
        <v>8</v>
      </c>
      <c r="T80" s="272"/>
      <c r="U80" s="273"/>
    </row>
    <row r="81" spans="2:22" hidden="1" x14ac:dyDescent="0.25">
      <c r="E81" s="193" t="s">
        <v>296</v>
      </c>
      <c r="F81" s="139">
        <f>F$4</f>
        <v>45800</v>
      </c>
      <c r="G81" s="139">
        <f t="shared" ref="G81:R81" si="55">G$4</f>
        <v>45807</v>
      </c>
      <c r="H81" s="139">
        <f t="shared" si="55"/>
        <v>45814</v>
      </c>
      <c r="I81" s="139">
        <f t="shared" si="55"/>
        <v>45821</v>
      </c>
      <c r="J81" s="139">
        <f t="shared" si="55"/>
        <v>45828</v>
      </c>
      <c r="K81" s="139">
        <f t="shared" si="55"/>
        <v>45835</v>
      </c>
      <c r="L81" s="139">
        <f t="shared" si="55"/>
        <v>45842</v>
      </c>
      <c r="M81" s="139">
        <f t="shared" si="55"/>
        <v>45849</v>
      </c>
      <c r="N81" s="139">
        <f t="shared" si="55"/>
        <v>45856</v>
      </c>
      <c r="O81" s="139">
        <f t="shared" si="55"/>
        <v>45863</v>
      </c>
      <c r="P81" s="139">
        <f t="shared" si="55"/>
        <v>45870</v>
      </c>
      <c r="Q81" s="139">
        <f t="shared" si="55"/>
        <v>45877</v>
      </c>
      <c r="R81" s="140">
        <f t="shared" si="55"/>
        <v>45884</v>
      </c>
      <c r="S81" s="141" t="s">
        <v>9</v>
      </c>
      <c r="T81" s="142" t="s">
        <v>10</v>
      </c>
      <c r="U81" s="177" t="s">
        <v>11</v>
      </c>
    </row>
    <row r="82" spans="2:22" ht="15.75" hidden="1" x14ac:dyDescent="0.25">
      <c r="C82" t="str">
        <f>$E$2</f>
        <v>PC Annual Direct</v>
      </c>
      <c r="D82" t="s">
        <v>72</v>
      </c>
      <c r="E82" s="145" t="s">
        <v>438</v>
      </c>
      <c r="F82" s="146">
        <v>0</v>
      </c>
      <c r="G82" s="146">
        <v>0</v>
      </c>
      <c r="H82" s="146">
        <v>0</v>
      </c>
      <c r="I82" s="146">
        <v>0</v>
      </c>
      <c r="J82" s="146">
        <v>0</v>
      </c>
      <c r="K82" s="146">
        <v>0</v>
      </c>
      <c r="L82" s="146">
        <v>0</v>
      </c>
      <c r="M82" s="146">
        <v>0</v>
      </c>
      <c r="N82" s="146">
        <v>0</v>
      </c>
      <c r="O82" s="146">
        <v>0</v>
      </c>
      <c r="P82" s="146">
        <v>0</v>
      </c>
      <c r="Q82" s="146">
        <v>0</v>
      </c>
      <c r="R82" s="146">
        <v>0</v>
      </c>
      <c r="S82" s="147">
        <f t="shared" ref="S82:S87" si="56">AVERAGE(O82:R82)</f>
        <v>0</v>
      </c>
      <c r="T82" s="146">
        <f>AVERAGE(G82:R82)</f>
        <v>0</v>
      </c>
      <c r="U82" s="148"/>
    </row>
    <row r="83" spans="2:22" ht="15.75" hidden="1" x14ac:dyDescent="0.25">
      <c r="C83" t="str">
        <f>C82</f>
        <v>PC Annual Direct</v>
      </c>
      <c r="D83" t="str">
        <f>D82</f>
        <v>Boom Subscription</v>
      </c>
      <c r="E83" s="149" t="s">
        <v>437</v>
      </c>
      <c r="F83" s="150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150"/>
      <c r="T83" s="7"/>
      <c r="U83" s="151"/>
    </row>
    <row r="84" spans="2:22" ht="15.75" hidden="1" x14ac:dyDescent="0.25">
      <c r="C84" t="str">
        <f t="shared" ref="C84:C97" si="57">$E$2</f>
        <v>PC Annual Direct</v>
      </c>
      <c r="D84" t="str">
        <f>$D82</f>
        <v>Boom Subscription</v>
      </c>
      <c r="E84" s="174" t="s">
        <v>435</v>
      </c>
      <c r="F84" s="213">
        <v>0</v>
      </c>
      <c r="G84" s="213">
        <v>0</v>
      </c>
      <c r="H84" s="213">
        <v>0</v>
      </c>
      <c r="I84" s="213">
        <v>0</v>
      </c>
      <c r="J84" s="213">
        <v>0</v>
      </c>
      <c r="K84" s="213">
        <v>0</v>
      </c>
      <c r="L84" s="213">
        <v>0</v>
      </c>
      <c r="M84" s="213">
        <v>0</v>
      </c>
      <c r="N84" s="213">
        <v>0</v>
      </c>
      <c r="O84" s="213">
        <v>0</v>
      </c>
      <c r="P84" s="213">
        <v>0</v>
      </c>
      <c r="Q84" s="213">
        <v>0</v>
      </c>
      <c r="R84" s="213">
        <v>0</v>
      </c>
      <c r="S84" s="214">
        <f t="shared" si="56"/>
        <v>0</v>
      </c>
      <c r="T84" s="213">
        <f t="shared" ref="T84:T87" si="58">AVERAGE(G84:R84)</f>
        <v>0</v>
      </c>
      <c r="U84" s="215"/>
    </row>
    <row r="85" spans="2:22" ht="15.75" hidden="1" x14ac:dyDescent="0.25">
      <c r="B85">
        <v>7</v>
      </c>
      <c r="C85" t="str">
        <f t="shared" si="57"/>
        <v>PC Annual Direct</v>
      </c>
      <c r="D85" t="str">
        <f t="shared" ref="D85:D94" si="59">$D84</f>
        <v>Boom Subscription</v>
      </c>
      <c r="E85" s="209" t="s">
        <v>436</v>
      </c>
      <c r="F85" s="210">
        <f ca="1">F84/VLOOKUP(COUNTA(F$4:$R$4),'Dev Patterns'!$K$6:$W$57,$B85,0)</f>
        <v>0</v>
      </c>
      <c r="G85" s="210">
        <f ca="1">G84/VLOOKUP(COUNTA(G$4:$R$4),'Dev Patterns'!$K$6:$W$57,$B85,0)</f>
        <v>0</v>
      </c>
      <c r="H85" s="210">
        <f ca="1">H84/VLOOKUP(COUNTA(H$4:$R$4),'Dev Patterns'!$K$6:$W$57,$B85,0)</f>
        <v>0</v>
      </c>
      <c r="I85" s="210">
        <f ca="1">I84/VLOOKUP(COUNTA(I$4:$R$4),'Dev Patterns'!$K$6:$W$57,$B85,0)</f>
        <v>0</v>
      </c>
      <c r="J85" s="210">
        <f ca="1">J84/VLOOKUP(COUNTA(J$4:$R$4),'Dev Patterns'!$K$6:$W$57,$B85,0)</f>
        <v>0</v>
      </c>
      <c r="K85" s="210">
        <f ca="1">K84/VLOOKUP(COUNTA(K$4:$R$4),'Dev Patterns'!$K$6:$W$57,$B85,0)</f>
        <v>0</v>
      </c>
      <c r="L85" s="210">
        <f ca="1">L84/VLOOKUP(COUNTA(L$4:$R$4),'Dev Patterns'!$K$6:$W$57,$B85,0)</f>
        <v>0</v>
      </c>
      <c r="M85" s="210">
        <f ca="1">M84/VLOOKUP(COUNTA(M$4:$R$4),'Dev Patterns'!$K$6:$W$57,$B85,0)</f>
        <v>0</v>
      </c>
      <c r="N85" s="210">
        <f ca="1">N84/VLOOKUP(COUNTA(N$4:$R$4),'Dev Patterns'!$K$6:$W$57,$B85,0)</f>
        <v>0</v>
      </c>
      <c r="O85" s="210">
        <f ca="1">O84/VLOOKUP(COUNTA(O$4:$R$4),'Dev Patterns'!$K$6:$W$57,$B85,0)</f>
        <v>0</v>
      </c>
      <c r="P85" s="210">
        <f ca="1">P84/VLOOKUP(COUNTA(P$4:$R$4),'Dev Patterns'!$K$6:$W$57,$B85,0)</f>
        <v>0</v>
      </c>
      <c r="Q85" s="210">
        <f ca="1">Q84/VLOOKUP(COUNTA(Q$4:$R$4),'Dev Patterns'!$K$6:$W$57,$B85,0)</f>
        <v>0</v>
      </c>
      <c r="R85" s="210">
        <f ca="1">R84/VLOOKUP(COUNTA(R$4:$R$4),'Dev Patterns'!$K$6:$W$57,$B85,0)</f>
        <v>0</v>
      </c>
      <c r="S85" s="211"/>
      <c r="T85" s="210"/>
      <c r="U85" s="212"/>
    </row>
    <row r="86" spans="2:22" ht="15.75" hidden="1" x14ac:dyDescent="0.25">
      <c r="C86" t="str">
        <f t="shared" si="57"/>
        <v>PC Annual Direct</v>
      </c>
      <c r="D86" t="str">
        <f t="shared" si="59"/>
        <v>Boom Subscription</v>
      </c>
      <c r="E86" s="145" t="s">
        <v>287</v>
      </c>
      <c r="F86" s="146">
        <v>0</v>
      </c>
      <c r="G86" s="146">
        <v>0</v>
      </c>
      <c r="H86" s="146">
        <v>0</v>
      </c>
      <c r="I86" s="146">
        <v>0</v>
      </c>
      <c r="J86" s="146">
        <v>0</v>
      </c>
      <c r="K86" s="146">
        <v>0</v>
      </c>
      <c r="L86" s="146">
        <v>0</v>
      </c>
      <c r="M86" s="146">
        <v>0</v>
      </c>
      <c r="N86" s="146">
        <v>0</v>
      </c>
      <c r="O86" s="146">
        <v>0</v>
      </c>
      <c r="P86" s="146">
        <v>0</v>
      </c>
      <c r="Q86" s="146">
        <v>0</v>
      </c>
      <c r="R86" s="146">
        <v>0</v>
      </c>
      <c r="S86" s="147">
        <f t="shared" si="56"/>
        <v>0</v>
      </c>
      <c r="T86" s="146">
        <f t="shared" si="58"/>
        <v>0</v>
      </c>
      <c r="U86" s="148"/>
    </row>
    <row r="87" spans="2:22" ht="15.75" hidden="1" x14ac:dyDescent="0.25">
      <c r="C87" t="str">
        <f t="shared" si="57"/>
        <v>PC Annual Direct</v>
      </c>
      <c r="D87" t="str">
        <f t="shared" si="59"/>
        <v>Boom Subscription</v>
      </c>
      <c r="E87" s="149" t="s">
        <v>288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150">
        <f t="shared" si="56"/>
        <v>0</v>
      </c>
      <c r="T87" s="7">
        <f t="shared" si="58"/>
        <v>0</v>
      </c>
      <c r="U87" s="151"/>
    </row>
    <row r="88" spans="2:22" ht="15.75" hidden="1" x14ac:dyDescent="0.25">
      <c r="B88">
        <v>4</v>
      </c>
      <c r="C88" t="str">
        <f t="shared" si="57"/>
        <v>PC Annual Direct</v>
      </c>
      <c r="D88" t="str">
        <f t="shared" si="59"/>
        <v>Boom Subscription</v>
      </c>
      <c r="E88" s="152" t="s">
        <v>289</v>
      </c>
      <c r="F88" s="153">
        <f ca="1">F87/VLOOKUP(COUNTA(F$4:$R$4),'Dev Patterns'!$K$6:$W$57,$B88,0)</f>
        <v>0</v>
      </c>
      <c r="G88" s="153">
        <f ca="1">G87/VLOOKUP(COUNTA(G$4:$R$4),'Dev Patterns'!$K$6:$W$57,$B88,0)</f>
        <v>0</v>
      </c>
      <c r="H88" s="153">
        <f ca="1">H87/VLOOKUP(COUNTA(H$4:$R$4),'Dev Patterns'!$K$6:$W$57,$B88,0)</f>
        <v>0</v>
      </c>
      <c r="I88" s="153">
        <f ca="1">I87/VLOOKUP(COUNTA(I$4:$R$4),'Dev Patterns'!$K$6:$W$57,$B88,0)</f>
        <v>0</v>
      </c>
      <c r="J88" s="153">
        <f ca="1">J87/VLOOKUP(COUNTA(J$4:$R$4),'Dev Patterns'!$K$6:$W$57,$B88,0)</f>
        <v>0</v>
      </c>
      <c r="K88" s="153">
        <f ca="1">K87/VLOOKUP(COUNTA(K$4:$R$4),'Dev Patterns'!$K$6:$W$57,$B88,0)</f>
        <v>0</v>
      </c>
      <c r="L88" s="153">
        <f ca="1">L87/VLOOKUP(COUNTA(L$4:$R$4),'Dev Patterns'!$K$6:$W$57,$B88,0)</f>
        <v>0</v>
      </c>
      <c r="M88" s="153">
        <f ca="1">M87/VLOOKUP(COUNTA(M$4:$R$4),'Dev Patterns'!$K$6:$W$57,$B88,0)</f>
        <v>0</v>
      </c>
      <c r="N88" s="153">
        <f ca="1">N87/VLOOKUP(COUNTA(N$4:$R$4),'Dev Patterns'!$K$6:$W$57,$B88,0)</f>
        <v>0</v>
      </c>
      <c r="O88" s="153">
        <f ca="1">O87/VLOOKUP(COUNTA(O$4:$R$4),'Dev Patterns'!$K$6:$W$57,$B88,0)</f>
        <v>0</v>
      </c>
      <c r="P88" s="153">
        <f ca="1">P87/VLOOKUP(COUNTA(P$4:$R$4),'Dev Patterns'!$K$6:$W$57,$B88,0)</f>
        <v>0</v>
      </c>
      <c r="Q88" s="153">
        <f ca="1">Q87/VLOOKUP(COUNTA(Q$4:$R$4),'Dev Patterns'!$K$6:$W$57,$B88,0)</f>
        <v>0</v>
      </c>
      <c r="R88" s="153">
        <f ca="1">R87/VLOOKUP(COUNTA(R$4:$R$4),'Dev Patterns'!$K$6:$W$57,$B88,0)</f>
        <v>0</v>
      </c>
      <c r="S88" s="154"/>
      <c r="T88" s="155"/>
      <c r="U88" s="156"/>
    </row>
    <row r="89" spans="2:22" ht="15.75" hidden="1" x14ac:dyDescent="0.25">
      <c r="C89" t="str">
        <f t="shared" si="57"/>
        <v>PC Annual Direct</v>
      </c>
      <c r="D89" t="str">
        <f t="shared" si="59"/>
        <v>Boom Subscription</v>
      </c>
      <c r="E89" s="145" t="s">
        <v>440</v>
      </c>
      <c r="F89" s="146">
        <f t="shared" ref="F89:T91" si="60">IFERROR(F86/F83,0)</f>
        <v>0</v>
      </c>
      <c r="G89" s="146">
        <f t="shared" si="60"/>
        <v>0</v>
      </c>
      <c r="H89" s="146">
        <f t="shared" si="60"/>
        <v>0</v>
      </c>
      <c r="I89" s="146">
        <f t="shared" si="60"/>
        <v>0</v>
      </c>
      <c r="J89" s="146">
        <f t="shared" si="60"/>
        <v>0</v>
      </c>
      <c r="K89" s="146">
        <f t="shared" si="60"/>
        <v>0</v>
      </c>
      <c r="L89" s="146">
        <f t="shared" si="60"/>
        <v>0</v>
      </c>
      <c r="M89" s="146">
        <f t="shared" si="60"/>
        <v>0</v>
      </c>
      <c r="N89" s="146">
        <f t="shared" si="60"/>
        <v>0</v>
      </c>
      <c r="O89" s="146">
        <f t="shared" si="60"/>
        <v>0</v>
      </c>
      <c r="P89" s="146">
        <f t="shared" si="60"/>
        <v>0</v>
      </c>
      <c r="Q89" s="146">
        <f t="shared" si="60"/>
        <v>0</v>
      </c>
      <c r="R89" s="146">
        <f t="shared" si="60"/>
        <v>0</v>
      </c>
      <c r="S89" s="147">
        <f>IFERROR(S86/S82,0)</f>
        <v>0</v>
      </c>
      <c r="T89" s="146">
        <f>IFERROR(T86/T82,0)</f>
        <v>0</v>
      </c>
      <c r="U89" s="148"/>
    </row>
    <row r="90" spans="2:22" ht="15.75" hidden="1" x14ac:dyDescent="0.25">
      <c r="C90" t="str">
        <f t="shared" si="57"/>
        <v>PC Annual Direct</v>
      </c>
      <c r="D90" t="str">
        <f t="shared" si="59"/>
        <v>Boom Subscription</v>
      </c>
      <c r="E90" s="149" t="s">
        <v>291</v>
      </c>
      <c r="F90" s="7">
        <f t="shared" si="60"/>
        <v>0</v>
      </c>
      <c r="G90" s="7">
        <f t="shared" si="60"/>
        <v>0</v>
      </c>
      <c r="H90" s="7">
        <f t="shared" si="60"/>
        <v>0</v>
      </c>
      <c r="I90" s="7">
        <f t="shared" si="60"/>
        <v>0</v>
      </c>
      <c r="J90" s="7">
        <f t="shared" si="60"/>
        <v>0</v>
      </c>
      <c r="K90" s="7">
        <f t="shared" si="60"/>
        <v>0</v>
      </c>
      <c r="L90" s="7">
        <f t="shared" si="60"/>
        <v>0</v>
      </c>
      <c r="M90" s="7">
        <f t="shared" si="60"/>
        <v>0</v>
      </c>
      <c r="N90" s="7">
        <f t="shared" si="60"/>
        <v>0</v>
      </c>
      <c r="O90" s="7">
        <f t="shared" si="60"/>
        <v>0</v>
      </c>
      <c r="P90" s="7">
        <f t="shared" si="60"/>
        <v>0</v>
      </c>
      <c r="Q90" s="7">
        <f t="shared" si="60"/>
        <v>0</v>
      </c>
      <c r="R90" s="7">
        <f t="shared" si="60"/>
        <v>0</v>
      </c>
      <c r="S90" s="150">
        <f t="shared" si="60"/>
        <v>0</v>
      </c>
      <c r="T90" s="7">
        <f t="shared" si="60"/>
        <v>0</v>
      </c>
      <c r="U90" s="151"/>
      <c r="V90" s="1"/>
    </row>
    <row r="91" spans="2:22" ht="15.75" hidden="1" x14ac:dyDescent="0.25">
      <c r="C91" t="str">
        <f t="shared" si="57"/>
        <v>PC Annual Direct</v>
      </c>
      <c r="D91" t="str">
        <f t="shared" si="59"/>
        <v>Boom Subscription</v>
      </c>
      <c r="E91" s="152" t="s">
        <v>292</v>
      </c>
      <c r="F91" s="153">
        <f t="shared" ca="1" si="60"/>
        <v>0</v>
      </c>
      <c r="G91" s="153">
        <f t="shared" ca="1" si="60"/>
        <v>0</v>
      </c>
      <c r="H91" s="153">
        <f t="shared" ca="1" si="60"/>
        <v>0</v>
      </c>
      <c r="I91" s="153">
        <f t="shared" ca="1" si="60"/>
        <v>0</v>
      </c>
      <c r="J91" s="153">
        <f t="shared" ca="1" si="60"/>
        <v>0</v>
      </c>
      <c r="K91" s="153">
        <f t="shared" ca="1" si="60"/>
        <v>0</v>
      </c>
      <c r="L91" s="153">
        <f t="shared" ca="1" si="60"/>
        <v>0</v>
      </c>
      <c r="M91" s="153">
        <f t="shared" ca="1" si="60"/>
        <v>0</v>
      </c>
      <c r="N91" s="153">
        <f t="shared" ca="1" si="60"/>
        <v>0</v>
      </c>
      <c r="O91" s="153">
        <f t="shared" ca="1" si="60"/>
        <v>0</v>
      </c>
      <c r="P91" s="153">
        <f t="shared" ca="1" si="60"/>
        <v>0</v>
      </c>
      <c r="Q91" s="153">
        <f t="shared" ca="1" si="60"/>
        <v>0</v>
      </c>
      <c r="R91" s="153">
        <f t="shared" ca="1" si="60"/>
        <v>0</v>
      </c>
      <c r="S91" s="154"/>
      <c r="T91" s="155"/>
      <c r="U91" s="156"/>
    </row>
    <row r="92" spans="2:22" ht="15.75" hidden="1" x14ac:dyDescent="0.25">
      <c r="C92" t="str">
        <f t="shared" si="57"/>
        <v>PC Annual Direct</v>
      </c>
      <c r="D92" t="str">
        <f t="shared" si="59"/>
        <v>Boom Subscription</v>
      </c>
      <c r="E92" s="145" t="s">
        <v>293</v>
      </c>
      <c r="F92" s="146">
        <v>0</v>
      </c>
      <c r="G92" s="146">
        <v>0</v>
      </c>
      <c r="H92" s="146">
        <v>0</v>
      </c>
      <c r="I92" s="146">
        <v>0</v>
      </c>
      <c r="J92" s="146">
        <v>0</v>
      </c>
      <c r="K92" s="146">
        <v>0</v>
      </c>
      <c r="L92" s="146">
        <v>0</v>
      </c>
      <c r="M92" s="146">
        <v>0</v>
      </c>
      <c r="N92" s="146">
        <v>0</v>
      </c>
      <c r="O92" s="146">
        <v>0</v>
      </c>
      <c r="P92" s="146">
        <v>0</v>
      </c>
      <c r="Q92" s="146">
        <v>0</v>
      </c>
      <c r="R92" s="146">
        <v>0</v>
      </c>
      <c r="S92" s="147">
        <f t="shared" ref="S92:S93" si="61">AVERAGE(O92:R92)</f>
        <v>0</v>
      </c>
      <c r="T92" s="146">
        <f t="shared" ref="T92:T93" si="62">AVERAGE(G92:R92)</f>
        <v>0</v>
      </c>
      <c r="U92" s="148"/>
    </row>
    <row r="93" spans="2:22" ht="15.75" hidden="1" x14ac:dyDescent="0.25">
      <c r="C93" t="str">
        <f t="shared" si="57"/>
        <v>PC Annual Direct</v>
      </c>
      <c r="D93" t="str">
        <f t="shared" si="59"/>
        <v>Boom Subscription</v>
      </c>
      <c r="E93" s="149" t="s">
        <v>294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150">
        <f t="shared" si="61"/>
        <v>0</v>
      </c>
      <c r="T93" s="7">
        <f t="shared" si="62"/>
        <v>0</v>
      </c>
      <c r="U93" s="151"/>
    </row>
    <row r="94" spans="2:22" ht="15.75" hidden="1" x14ac:dyDescent="0.25">
      <c r="B94">
        <v>4</v>
      </c>
      <c r="C94" t="str">
        <f t="shared" si="57"/>
        <v>PC Annual Direct</v>
      </c>
      <c r="D94" t="str">
        <f t="shared" si="59"/>
        <v>Boom Subscription</v>
      </c>
      <c r="E94" s="152" t="s">
        <v>295</v>
      </c>
      <c r="F94" s="153">
        <f ca="1">F93/VLOOKUP(COUNTA(F$4:$R$4),'Dev Patterns'!$K$6:$W$57,$B94,0)</f>
        <v>0</v>
      </c>
      <c r="G94" s="153">
        <f ca="1">G93/VLOOKUP(COUNTA(G$4:$R$4),'Dev Patterns'!$K$6:$W$57,$B94,0)</f>
        <v>0</v>
      </c>
      <c r="H94" s="153">
        <f ca="1">H93/VLOOKUP(COUNTA(H$4:$R$4),'Dev Patterns'!$K$6:$W$57,$B94,0)</f>
        <v>0</v>
      </c>
      <c r="I94" s="153">
        <f ca="1">I93/VLOOKUP(COUNTA(I$4:$R$4),'Dev Patterns'!$K$6:$W$57,$B94,0)</f>
        <v>0</v>
      </c>
      <c r="J94" s="153">
        <f ca="1">J93/VLOOKUP(COUNTA(J$4:$R$4),'Dev Patterns'!$K$6:$W$57,$B94,0)</f>
        <v>0</v>
      </c>
      <c r="K94" s="153">
        <f ca="1">K93/VLOOKUP(COUNTA(K$4:$R$4),'Dev Patterns'!$K$6:$W$57,$B94,0)</f>
        <v>0</v>
      </c>
      <c r="L94" s="153">
        <f ca="1">L93/VLOOKUP(COUNTA(L$4:$R$4),'Dev Patterns'!$K$6:$W$57,$B94,0)</f>
        <v>0</v>
      </c>
      <c r="M94" s="153">
        <f ca="1">M93/VLOOKUP(COUNTA(M$4:$R$4),'Dev Patterns'!$K$6:$W$57,$B94,0)</f>
        <v>0</v>
      </c>
      <c r="N94" s="153">
        <f ca="1">N93/VLOOKUP(COUNTA(N$4:$R$4),'Dev Patterns'!$K$6:$W$57,$B94,0)</f>
        <v>0</v>
      </c>
      <c r="O94" s="153">
        <f ca="1">O93/VLOOKUP(COUNTA(O$4:$R$4),'Dev Patterns'!$K$6:$W$57,$B94,0)</f>
        <v>0</v>
      </c>
      <c r="P94" s="153">
        <f ca="1">P93/VLOOKUP(COUNTA(P$4:$R$4),'Dev Patterns'!$K$6:$W$57,$B94,0)</f>
        <v>0</v>
      </c>
      <c r="Q94" s="153">
        <f ca="1">Q93/VLOOKUP(COUNTA(Q$4:$R$4),'Dev Patterns'!$K$6:$W$57,$B94,0)</f>
        <v>0</v>
      </c>
      <c r="R94" s="153">
        <f ca="1">R93/VLOOKUP(COUNTA(R$4:$R$4),'Dev Patterns'!$K$6:$W$57,$B94,0)</f>
        <v>0</v>
      </c>
      <c r="S94" s="154"/>
      <c r="T94" s="155"/>
      <c r="U94" s="156"/>
    </row>
    <row r="95" spans="2:22" hidden="1" x14ac:dyDescent="0.25">
      <c r="C95" t="str">
        <f t="shared" si="57"/>
        <v>PC Annual Direct</v>
      </c>
      <c r="D95" t="str">
        <f>$D91</f>
        <v>Boom Subscription</v>
      </c>
      <c r="E95" s="190" t="s">
        <v>17</v>
      </c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69"/>
      <c r="S95" s="144"/>
      <c r="T95" s="144"/>
      <c r="U95" s="180"/>
    </row>
    <row r="96" spans="2:22" ht="15.75" hidden="1" x14ac:dyDescent="0.25">
      <c r="C96" t="str">
        <f t="shared" si="57"/>
        <v>PC Annual Direct</v>
      </c>
      <c r="D96" t="str">
        <f t="shared" ref="D96:D97" si="63">$D92</f>
        <v>Boom Subscription</v>
      </c>
      <c r="E96" s="145" t="s">
        <v>439</v>
      </c>
      <c r="F96" s="206">
        <v>0</v>
      </c>
      <c r="G96" s="207">
        <v>0</v>
      </c>
      <c r="H96" s="207">
        <v>0</v>
      </c>
      <c r="I96" s="207">
        <v>0</v>
      </c>
      <c r="J96" s="207">
        <v>0</v>
      </c>
      <c r="K96" s="207">
        <v>0</v>
      </c>
      <c r="L96" s="207">
        <v>0</v>
      </c>
      <c r="M96" s="207">
        <v>0</v>
      </c>
      <c r="N96" s="207">
        <v>0</v>
      </c>
      <c r="O96" s="207">
        <v>0</v>
      </c>
      <c r="P96" s="207">
        <v>0</v>
      </c>
      <c r="Q96" s="207">
        <v>0</v>
      </c>
      <c r="R96" s="208">
        <v>0</v>
      </c>
      <c r="S96" s="206">
        <f>AVERAGE(O96:R96)</f>
        <v>0</v>
      </c>
      <c r="T96" s="207">
        <f>AVERAGE(G96:R96)</f>
        <v>0</v>
      </c>
      <c r="U96" s="208"/>
    </row>
    <row r="97" spans="2:21" ht="16.5" hidden="1" thickBot="1" x14ac:dyDescent="0.3">
      <c r="C97" t="str">
        <f t="shared" si="57"/>
        <v>PC Annual Direct</v>
      </c>
      <c r="D97" t="str">
        <f t="shared" si="63"/>
        <v>Boom Subscription</v>
      </c>
      <c r="E97" s="175" t="s">
        <v>441</v>
      </c>
      <c r="F97" s="197">
        <f>F86/F$8</f>
        <v>0</v>
      </c>
      <c r="G97" s="197">
        <f t="shared" ref="G97:T97" si="64">G86/G$8</f>
        <v>0</v>
      </c>
      <c r="H97" s="197">
        <f t="shared" si="64"/>
        <v>0</v>
      </c>
      <c r="I97" s="197">
        <f t="shared" si="64"/>
        <v>0</v>
      </c>
      <c r="J97" s="197">
        <f t="shared" si="64"/>
        <v>0</v>
      </c>
      <c r="K97" s="197">
        <f t="shared" si="64"/>
        <v>0</v>
      </c>
      <c r="L97" s="197">
        <f t="shared" si="64"/>
        <v>0</v>
      </c>
      <c r="M97" s="197">
        <f t="shared" si="64"/>
        <v>0</v>
      </c>
      <c r="N97" s="197">
        <f t="shared" si="64"/>
        <v>0</v>
      </c>
      <c r="O97" s="197">
        <f t="shared" si="64"/>
        <v>0</v>
      </c>
      <c r="P97" s="197">
        <f t="shared" si="64"/>
        <v>0</v>
      </c>
      <c r="Q97" s="197">
        <f t="shared" si="64"/>
        <v>0</v>
      </c>
      <c r="R97" s="197">
        <f t="shared" si="64"/>
        <v>0</v>
      </c>
      <c r="S97" s="198">
        <f t="shared" si="64"/>
        <v>0</v>
      </c>
      <c r="T97" s="197">
        <f t="shared" si="64"/>
        <v>0</v>
      </c>
      <c r="U97" s="199"/>
    </row>
    <row r="103" spans="2:21" x14ac:dyDescent="0.25">
      <c r="C103" t="str">
        <f>$E$2</f>
        <v>PC Annual Direct</v>
      </c>
      <c r="D103" t="s">
        <v>454</v>
      </c>
    </row>
    <row r="104" spans="2:21" x14ac:dyDescent="0.25">
      <c r="C104" t="str">
        <f t="shared" ref="C104:C117" si="65">$E$2</f>
        <v>PC Annual Direct</v>
      </c>
      <c r="D104" t="str">
        <f>$D103</f>
        <v>Boom Premium Finance</v>
      </c>
    </row>
    <row r="105" spans="2:21" x14ac:dyDescent="0.25">
      <c r="B105">
        <v>13</v>
      </c>
      <c r="C105" t="str">
        <f t="shared" si="65"/>
        <v>PC Annual Direct</v>
      </c>
      <c r="D105" t="str">
        <f t="shared" ref="D105:D114" si="66">$D104</f>
        <v>Boom Premium Finance</v>
      </c>
    </row>
    <row r="106" spans="2:21" x14ac:dyDescent="0.25">
      <c r="C106" t="str">
        <f t="shared" si="65"/>
        <v>PC Annual Direct</v>
      </c>
      <c r="D106" t="str">
        <f t="shared" si="66"/>
        <v>Boom Premium Finance</v>
      </c>
    </row>
    <row r="107" spans="2:21" x14ac:dyDescent="0.25">
      <c r="C107" t="str">
        <f t="shared" si="65"/>
        <v>PC Annual Direct</v>
      </c>
      <c r="D107" t="str">
        <f t="shared" si="66"/>
        <v>Boom Premium Finance</v>
      </c>
    </row>
    <row r="108" spans="2:21" x14ac:dyDescent="0.25">
      <c r="B108">
        <v>10</v>
      </c>
      <c r="C108" t="str">
        <f t="shared" si="65"/>
        <v>PC Annual Direct</v>
      </c>
      <c r="D108" t="str">
        <f t="shared" si="66"/>
        <v>Boom Premium Finance</v>
      </c>
    </row>
    <row r="109" spans="2:21" x14ac:dyDescent="0.25">
      <c r="C109" t="str">
        <f t="shared" si="65"/>
        <v>PC Annual Direct</v>
      </c>
      <c r="D109" t="str">
        <f t="shared" si="66"/>
        <v>Boom Premium Finance</v>
      </c>
    </row>
    <row r="110" spans="2:21" x14ac:dyDescent="0.25">
      <c r="C110" t="str">
        <f t="shared" si="65"/>
        <v>PC Annual Direct</v>
      </c>
      <c r="D110" t="str">
        <f t="shared" si="66"/>
        <v>Boom Premium Finance</v>
      </c>
    </row>
    <row r="111" spans="2:21" x14ac:dyDescent="0.25">
      <c r="C111" t="str">
        <f t="shared" si="65"/>
        <v>PC Annual Direct</v>
      </c>
      <c r="D111" t="str">
        <f t="shared" si="66"/>
        <v>Boom Premium Finance</v>
      </c>
    </row>
    <row r="112" spans="2:21" x14ac:dyDescent="0.25">
      <c r="C112" t="str">
        <f t="shared" si="65"/>
        <v>PC Annual Direct</v>
      </c>
      <c r="D112" t="str">
        <f t="shared" si="66"/>
        <v>Boom Premium Finance</v>
      </c>
    </row>
    <row r="113" spans="2:4" x14ac:dyDescent="0.25">
      <c r="C113" t="str">
        <f t="shared" si="65"/>
        <v>PC Annual Direct</v>
      </c>
      <c r="D113" t="str">
        <f t="shared" si="66"/>
        <v>Boom Premium Finance</v>
      </c>
    </row>
    <row r="114" spans="2:4" x14ac:dyDescent="0.25">
      <c r="B114">
        <v>10</v>
      </c>
      <c r="C114" t="str">
        <f t="shared" si="65"/>
        <v>PC Annual Direct</v>
      </c>
      <c r="D114" t="str">
        <f t="shared" si="66"/>
        <v>Boom Premium Finance</v>
      </c>
    </row>
    <row r="115" spans="2:4" x14ac:dyDescent="0.25">
      <c r="C115" t="str">
        <f t="shared" si="65"/>
        <v>PC Annual Direct</v>
      </c>
      <c r="D115" t="str">
        <f>$D111</f>
        <v>Boom Premium Finance</v>
      </c>
    </row>
    <row r="116" spans="2:4" x14ac:dyDescent="0.25">
      <c r="C116" t="str">
        <f t="shared" si="65"/>
        <v>PC Annual Direct</v>
      </c>
      <c r="D116" t="str">
        <f t="shared" ref="D116:D117" si="67">$D112</f>
        <v>Boom Premium Finance</v>
      </c>
    </row>
    <row r="117" spans="2:4" x14ac:dyDescent="0.25">
      <c r="C117" t="str">
        <f t="shared" si="65"/>
        <v>PC Annual Direct</v>
      </c>
      <c r="D117" t="str">
        <f t="shared" si="67"/>
        <v>Boom Premium Finance</v>
      </c>
    </row>
  </sheetData>
  <mergeCells count="10">
    <mergeCell ref="F3:R3"/>
    <mergeCell ref="S3:U3"/>
    <mergeCell ref="S41:U41"/>
    <mergeCell ref="S80:U80"/>
    <mergeCell ref="F41:R41"/>
    <mergeCell ref="F80:R80"/>
    <mergeCell ref="F22:R22"/>
    <mergeCell ref="S22:U22"/>
    <mergeCell ref="F60:R60"/>
    <mergeCell ref="S60:U60"/>
  </mergeCells>
  <conditionalFormatting sqref="F18:R20">
    <cfRule type="cellIs" dxfId="109" priority="16" operator="lessThan">
      <formula>0</formula>
    </cfRule>
  </conditionalFormatting>
  <conditionalFormatting sqref="F7:U7">
    <cfRule type="cellIs" dxfId="108" priority="20" operator="lessThan">
      <formula>0</formula>
    </cfRule>
  </conditionalFormatting>
  <conditionalFormatting sqref="F10:U10 F13:U13">
    <cfRule type="cellIs" dxfId="107" priority="19" operator="lessThan">
      <formula>0</formula>
    </cfRule>
  </conditionalFormatting>
  <conditionalFormatting sqref="F16:U16">
    <cfRule type="cellIs" dxfId="106" priority="18" operator="lessThan">
      <formula>0</formula>
    </cfRule>
  </conditionalFormatting>
  <conditionalFormatting sqref="F26:U26">
    <cfRule type="cellIs" dxfId="105" priority="4" operator="lessThan">
      <formula>0</formula>
    </cfRule>
  </conditionalFormatting>
  <conditionalFormatting sqref="F29:U29 F32:U32">
    <cfRule type="cellIs" dxfId="104" priority="3" operator="lessThan">
      <formula>0</formula>
    </cfRule>
  </conditionalFormatting>
  <conditionalFormatting sqref="F35:U35">
    <cfRule type="cellIs" dxfId="103" priority="2" operator="lessThan">
      <formula>0</formula>
    </cfRule>
  </conditionalFormatting>
  <conditionalFormatting sqref="F45:U45">
    <cfRule type="cellIs" dxfId="102" priority="15" operator="lessThan">
      <formula>0</formula>
    </cfRule>
  </conditionalFormatting>
  <conditionalFormatting sqref="F48:U48 F51:U51">
    <cfRule type="cellIs" dxfId="101" priority="14" operator="lessThan">
      <formula>0</formula>
    </cfRule>
  </conditionalFormatting>
  <conditionalFormatting sqref="F54:U54">
    <cfRule type="cellIs" dxfId="100" priority="13" operator="lessThan">
      <formula>0</formula>
    </cfRule>
  </conditionalFormatting>
  <conditionalFormatting sqref="F64:U64">
    <cfRule type="cellIs" dxfId="99" priority="8" operator="lessThan">
      <formula>0</formula>
    </cfRule>
  </conditionalFormatting>
  <conditionalFormatting sqref="F67:U67 F70:U70">
    <cfRule type="cellIs" dxfId="98" priority="7" operator="lessThan">
      <formula>0</formula>
    </cfRule>
  </conditionalFormatting>
  <conditionalFormatting sqref="F73:U73">
    <cfRule type="cellIs" dxfId="97" priority="6" operator="lessThan">
      <formula>0</formula>
    </cfRule>
  </conditionalFormatting>
  <conditionalFormatting sqref="F88:U88 F91:U91">
    <cfRule type="cellIs" dxfId="96" priority="11" operator="lessThan">
      <formula>0</formula>
    </cfRule>
  </conditionalFormatting>
  <conditionalFormatting sqref="F94:U94">
    <cfRule type="cellIs" dxfId="95" priority="10" operator="lessThan">
      <formula>0</formula>
    </cfRule>
  </conditionalFormatting>
  <conditionalFormatting sqref="S17:U17">
    <cfRule type="cellIs" dxfId="94" priority="17" operator="lessThan">
      <formula>0</formula>
    </cfRule>
  </conditionalFormatting>
  <conditionalFormatting sqref="S36:U36">
    <cfRule type="cellIs" dxfId="93" priority="1" operator="lessThan">
      <formula>0</formula>
    </cfRule>
  </conditionalFormatting>
  <conditionalFormatting sqref="S55:U55">
    <cfRule type="cellIs" dxfId="92" priority="12" operator="lessThan">
      <formula>0</formula>
    </cfRule>
  </conditionalFormatting>
  <conditionalFormatting sqref="S74:U74">
    <cfRule type="cellIs" dxfId="91" priority="5" operator="lessThan">
      <formula>0</formula>
    </cfRule>
  </conditionalFormatting>
  <conditionalFormatting sqref="S95:U95">
    <cfRule type="cellIs" dxfId="90" priority="9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CA455-8086-473C-9537-83C2D43A0154}">
  <sheetPr codeName="Sheet9">
    <tabColor rgb="FF0043CE"/>
  </sheetPr>
  <dimension ref="A1"/>
  <sheetViews>
    <sheetView showGridLines="0" workbookViewId="0">
      <selection activeCell="A5" sqref="A5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DF262-28E7-47AF-B94E-4DA05C004C08}">
  <sheetPr codeName="Sheet10"/>
  <dimension ref="B1:P35"/>
  <sheetViews>
    <sheetView showGridLines="0" workbookViewId="0">
      <selection activeCell="A5" sqref="A5"/>
    </sheetView>
  </sheetViews>
  <sheetFormatPr defaultRowHeight="15" x14ac:dyDescent="0.25"/>
  <cols>
    <col min="2" max="2" width="21.28515625" hidden="1" customWidth="1"/>
    <col min="3" max="3" width="28.85546875" customWidth="1"/>
  </cols>
  <sheetData>
    <row r="1" spans="2:16" x14ac:dyDescent="0.25">
      <c r="C1" t="s">
        <v>338</v>
      </c>
    </row>
    <row r="3" spans="2:16" x14ac:dyDescent="0.25">
      <c r="C3" s="12" t="s">
        <v>337</v>
      </c>
      <c r="D3" s="5">
        <f t="shared" ref="D3:O3" si="0">E3-7</f>
        <v>45800</v>
      </c>
      <c r="E3" s="5">
        <f t="shared" si="0"/>
        <v>45807</v>
      </c>
      <c r="F3" s="5">
        <f t="shared" si="0"/>
        <v>45814</v>
      </c>
      <c r="G3" s="5">
        <f t="shared" si="0"/>
        <v>45821</v>
      </c>
      <c r="H3" s="5">
        <f t="shared" si="0"/>
        <v>45828</v>
      </c>
      <c r="I3" s="5">
        <f t="shared" si="0"/>
        <v>45835</v>
      </c>
      <c r="J3" s="5">
        <f t="shared" si="0"/>
        <v>45842</v>
      </c>
      <c r="K3" s="5">
        <f t="shared" si="0"/>
        <v>45849</v>
      </c>
      <c r="L3" s="5">
        <f t="shared" si="0"/>
        <v>45856</v>
      </c>
      <c r="M3" s="5">
        <f t="shared" si="0"/>
        <v>45863</v>
      </c>
      <c r="N3" s="5">
        <f t="shared" si="0"/>
        <v>45870</v>
      </c>
      <c r="O3" s="5">
        <f t="shared" si="0"/>
        <v>45877</v>
      </c>
      <c r="P3" s="6">
        <v>45884</v>
      </c>
    </row>
    <row r="4" spans="2:16" x14ac:dyDescent="0.25">
      <c r="C4" s="12"/>
    </row>
    <row r="5" spans="2:16" x14ac:dyDescent="0.25">
      <c r="C5" s="29" t="s">
        <v>336</v>
      </c>
    </row>
    <row r="6" spans="2:16" x14ac:dyDescent="0.25">
      <c r="B6" t="s">
        <v>335</v>
      </c>
      <c r="C6" s="88" t="s">
        <v>335</v>
      </c>
      <c r="D6" s="84" t="e">
        <f>INDEX(DirectSLRs[#All],MATCH('MICL Direct'!D$3,DirectSLRs[[#All],[UW_Week]],0),3)</f>
        <v>#DIV/0!</v>
      </c>
      <c r="E6" s="84" t="e">
        <f>INDEX(DirectSLRs[#All],MATCH('MICL Direct'!E$3,DirectSLRs[[#All],[UW_Week]],0),3)</f>
        <v>#DIV/0!</v>
      </c>
      <c r="F6" s="84" t="e">
        <f>INDEX(DirectSLRs[#All],MATCH('MICL Direct'!F$3,DirectSLRs[[#All],[UW_Week]],0),3)</f>
        <v>#DIV/0!</v>
      </c>
      <c r="G6" s="84" t="e">
        <f>INDEX(DirectSLRs[#All],MATCH('MICL Direct'!G$3,DirectSLRs[[#All],[UW_Week]],0),3)</f>
        <v>#DIV/0!</v>
      </c>
      <c r="H6" s="84" t="e">
        <f>INDEX(DirectSLRs[#All],MATCH('MICL Direct'!H$3,DirectSLRs[[#All],[UW_Week]],0),3)</f>
        <v>#DIV/0!</v>
      </c>
      <c r="I6" s="84" t="e">
        <f>INDEX(DirectSLRs[#All],MATCH('MICL Direct'!I$3,DirectSLRs[[#All],[UW_Week]],0),3)</f>
        <v>#DIV/0!</v>
      </c>
      <c r="J6" s="84" t="e">
        <f>INDEX(DirectSLRs[#All],MATCH('MICL Direct'!J$3,DirectSLRs[[#All],[UW_Week]],0),3)</f>
        <v>#DIV/0!</v>
      </c>
      <c r="K6" s="84" t="e">
        <f>INDEX(DirectSLRs[#All],MATCH('MICL Direct'!K$3,DirectSLRs[[#All],[UW_Week]],0),3)</f>
        <v>#DIV/0!</v>
      </c>
      <c r="L6" s="84" t="e">
        <f>INDEX(DirectSLRs[#All],MATCH('MICL Direct'!L$3,DirectSLRs[[#All],[UW_Week]],0),3)</f>
        <v>#DIV/0!</v>
      </c>
      <c r="M6" s="84" t="e">
        <f>INDEX(DirectSLRs[#All],MATCH('MICL Direct'!M$3,DirectSLRs[[#All],[UW_Week]],0),3)</f>
        <v>#DIV/0!</v>
      </c>
      <c r="N6" s="84" t="e">
        <f>INDEX(DirectSLRs[#All],MATCH('MICL Direct'!N$3,DirectSLRs[[#All],[UW_Week]],0),3)</f>
        <v>#DIV/0!</v>
      </c>
      <c r="O6" s="84" t="e">
        <f>INDEX(DirectSLRs[#All],MATCH('MICL Direct'!O$3,DirectSLRs[[#All],[UW_Week]],0),3)</f>
        <v>#DIV/0!</v>
      </c>
      <c r="P6" s="83" t="e">
        <f>INDEX(DirectSLRs[#All],MATCH('MICL Direct'!P$3,DirectSLRs[[#All],[UW_Week]],0),3)</f>
        <v>#DIV/0!</v>
      </c>
    </row>
    <row r="7" spans="2:16" x14ac:dyDescent="0.25">
      <c r="C7" s="87" t="s">
        <v>334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8"/>
    </row>
    <row r="9" spans="2:16" x14ac:dyDescent="0.25">
      <c r="C9" s="29" t="s">
        <v>333</v>
      </c>
    </row>
    <row r="10" spans="2:16" x14ac:dyDescent="0.25">
      <c r="C10" t="s">
        <v>339</v>
      </c>
    </row>
    <row r="11" spans="2:16" x14ac:dyDescent="0.25">
      <c r="C11" s="12" t="s">
        <v>332</v>
      </c>
    </row>
    <row r="12" spans="2:16" x14ac:dyDescent="0.25">
      <c r="B12" t="s">
        <v>331</v>
      </c>
      <c r="C12" s="85" t="s">
        <v>311</v>
      </c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3"/>
    </row>
    <row r="13" spans="2:16" x14ac:dyDescent="0.25">
      <c r="B13" t="s">
        <v>330</v>
      </c>
      <c r="C13" s="82" t="s">
        <v>309</v>
      </c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0"/>
    </row>
    <row r="14" spans="2:16" x14ac:dyDescent="0.25">
      <c r="B14" t="s">
        <v>329</v>
      </c>
      <c r="C14" s="79" t="s">
        <v>307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10"/>
    </row>
    <row r="16" spans="2:16" x14ac:dyDescent="0.25">
      <c r="C16" s="12" t="s">
        <v>328</v>
      </c>
    </row>
    <row r="17" spans="2:16" x14ac:dyDescent="0.25">
      <c r="B17" t="s">
        <v>327</v>
      </c>
      <c r="C17" s="85" t="s">
        <v>311</v>
      </c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3"/>
    </row>
    <row r="18" spans="2:16" x14ac:dyDescent="0.25">
      <c r="B18" t="s">
        <v>326</v>
      </c>
      <c r="C18" s="82" t="s">
        <v>309</v>
      </c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0"/>
    </row>
    <row r="19" spans="2:16" x14ac:dyDescent="0.25">
      <c r="B19" t="s">
        <v>325</v>
      </c>
      <c r="C19" s="82" t="s">
        <v>324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86"/>
    </row>
    <row r="20" spans="2:16" x14ac:dyDescent="0.25">
      <c r="B20" t="s">
        <v>323</v>
      </c>
      <c r="C20" s="79" t="s">
        <v>322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10"/>
    </row>
    <row r="22" spans="2:16" x14ac:dyDescent="0.25">
      <c r="C22" s="12" t="s">
        <v>321</v>
      </c>
    </row>
    <row r="23" spans="2:16" x14ac:dyDescent="0.25">
      <c r="B23" t="s">
        <v>320</v>
      </c>
      <c r="C23" s="85" t="s">
        <v>311</v>
      </c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3"/>
    </row>
    <row r="24" spans="2:16" x14ac:dyDescent="0.25">
      <c r="B24" t="s">
        <v>319</v>
      </c>
      <c r="C24" s="82" t="s">
        <v>309</v>
      </c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0"/>
    </row>
    <row r="25" spans="2:16" x14ac:dyDescent="0.25">
      <c r="B25" t="s">
        <v>318</v>
      </c>
      <c r="C25" s="79" t="s">
        <v>307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10"/>
    </row>
    <row r="27" spans="2:16" x14ac:dyDescent="0.25">
      <c r="C27" s="12" t="s">
        <v>317</v>
      </c>
    </row>
    <row r="28" spans="2:16" x14ac:dyDescent="0.25">
      <c r="B28" t="s">
        <v>316</v>
      </c>
      <c r="C28" s="85" t="s">
        <v>311</v>
      </c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3"/>
    </row>
    <row r="29" spans="2:16" x14ac:dyDescent="0.25">
      <c r="B29" t="s">
        <v>315</v>
      </c>
      <c r="C29" s="82" t="s">
        <v>309</v>
      </c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0"/>
    </row>
    <row r="30" spans="2:16" x14ac:dyDescent="0.25">
      <c r="B30" t="s">
        <v>314</v>
      </c>
      <c r="C30" s="79" t="s">
        <v>307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10"/>
    </row>
    <row r="32" spans="2:16" x14ac:dyDescent="0.25">
      <c r="C32" s="12" t="s">
        <v>313</v>
      </c>
    </row>
    <row r="33" spans="2:16" x14ac:dyDescent="0.25">
      <c r="B33" t="s">
        <v>312</v>
      </c>
      <c r="C33" s="85" t="s">
        <v>311</v>
      </c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3"/>
    </row>
    <row r="34" spans="2:16" x14ac:dyDescent="0.25">
      <c r="B34" t="s">
        <v>310</v>
      </c>
      <c r="C34" s="82" t="s">
        <v>309</v>
      </c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0"/>
    </row>
    <row r="35" spans="2:16" x14ac:dyDescent="0.25">
      <c r="B35" t="s">
        <v>308</v>
      </c>
      <c r="C35" s="79" t="s">
        <v>307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1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CEBE-3994-4B28-B266-77230AFDB5BD}">
  <sheetPr codeName="Sheet11">
    <tabColor rgb="FF0043CE"/>
  </sheetPr>
  <dimension ref="B2:S290"/>
  <sheetViews>
    <sheetView showGridLines="0" topLeftCell="E1" zoomScale="70" zoomScaleNormal="70" workbookViewId="0"/>
  </sheetViews>
  <sheetFormatPr defaultRowHeight="15" outlineLevelRow="1" x14ac:dyDescent="0.25"/>
  <cols>
    <col min="2" max="2" width="55.28515625" customWidth="1"/>
    <col min="3" max="3" width="16.7109375" customWidth="1"/>
    <col min="4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8" width="16" customWidth="1"/>
    <col min="21" max="21" width="14.85546875" customWidth="1"/>
  </cols>
  <sheetData>
    <row r="2" spans="2:2" ht="18.75" x14ac:dyDescent="0.25">
      <c r="B2" s="16"/>
    </row>
    <row r="24" spans="2:18" ht="18.75" x14ac:dyDescent="0.25">
      <c r="B24" s="16"/>
    </row>
    <row r="25" spans="2:18" x14ac:dyDescent="0.25">
      <c r="B25" s="17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274"/>
      <c r="Q25" s="274"/>
      <c r="R25" s="274"/>
    </row>
    <row r="26" spans="2:18" x14ac:dyDescent="0.25">
      <c r="B26" s="18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5"/>
      <c r="Q26" s="15"/>
      <c r="R26" s="15"/>
    </row>
    <row r="27" spans="2:18" ht="15.75" x14ac:dyDescent="0.25">
      <c r="B27" s="11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  <row r="28" spans="2:18" ht="15.75" x14ac:dyDescent="0.25">
      <c r="B28" s="11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spans="2:18" ht="15.75" x14ac:dyDescent="0.25">
      <c r="B29" s="11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2:18" ht="15.75" x14ac:dyDescent="0.25">
      <c r="B30" s="1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2:18" ht="15.75" x14ac:dyDescent="0.25">
      <c r="B31" s="11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spans="2:18" ht="15.75" x14ac:dyDescent="0.25"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2:19" ht="15.75" x14ac:dyDescent="0.25">
      <c r="B33" s="1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2:19" ht="15.75" x14ac:dyDescent="0.25"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1"/>
    </row>
    <row r="35" spans="2:19" ht="15.75" x14ac:dyDescent="0.25">
      <c r="B35" s="11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2:19" x14ac:dyDescent="0.25">
      <c r="B36" s="18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20"/>
      <c r="Q36" s="20"/>
      <c r="R36" s="20"/>
    </row>
    <row r="37" spans="2:19" ht="15.75" x14ac:dyDescent="0.25">
      <c r="B37" s="1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2:19" ht="15.75" x14ac:dyDescent="0.25">
      <c r="B38" s="11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2"/>
      <c r="Q38" s="2"/>
      <c r="R38" s="2"/>
    </row>
    <row r="39" spans="2:19" ht="15.75" x14ac:dyDescent="0.25">
      <c r="B39" s="11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2" spans="2:19" ht="18.75" x14ac:dyDescent="0.25">
      <c r="B42" s="16"/>
    </row>
    <row r="43" spans="2:19" x14ac:dyDescent="0.25">
      <c r="B43" s="17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274"/>
      <c r="Q43" s="274"/>
      <c r="R43" s="274"/>
    </row>
    <row r="44" spans="2:19" x14ac:dyDescent="0.25">
      <c r="B44" s="18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5"/>
      <c r="Q44" s="15"/>
      <c r="R44" s="15"/>
    </row>
    <row r="45" spans="2:19" ht="15.75" x14ac:dyDescent="0.25">
      <c r="B45" s="11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r="46" spans="2:19" ht="15.75" x14ac:dyDescent="0.25">
      <c r="B46" s="11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2:19" ht="15.75" x14ac:dyDescent="0.25">
      <c r="B47" s="1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 spans="2:19" ht="15.75" x14ac:dyDescent="0.25">
      <c r="B48" s="1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2:19" ht="15.75" x14ac:dyDescent="0.25">
      <c r="B49" s="11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2:19" ht="15.75" x14ac:dyDescent="0.25">
      <c r="B50" s="1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2:19" ht="15.75" x14ac:dyDescent="0.25">
      <c r="B51" s="11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2:19" ht="15.75" x14ac:dyDescent="0.25">
      <c r="B52" s="11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1"/>
    </row>
    <row r="53" spans="2:19" ht="15.75" x14ac:dyDescent="0.25">
      <c r="B53" s="1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2:19" x14ac:dyDescent="0.25">
      <c r="B54" s="18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20"/>
      <c r="Q54" s="20"/>
      <c r="R54" s="20"/>
    </row>
    <row r="55" spans="2:19" ht="15.75" x14ac:dyDescent="0.25">
      <c r="B55" s="1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2:19" ht="15.75" x14ac:dyDescent="0.25">
      <c r="B56" s="1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2"/>
      <c r="Q56" s="2"/>
      <c r="R56" s="2"/>
    </row>
    <row r="57" spans="2:19" ht="15.75" x14ac:dyDescent="0.25">
      <c r="B57" s="1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9" spans="2:19" ht="18.75" hidden="1" outlineLevel="1" x14ac:dyDescent="0.25">
      <c r="B59" s="16"/>
    </row>
    <row r="60" spans="2:19" hidden="1" outlineLevel="1" x14ac:dyDescent="0.25">
      <c r="B60" s="17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274"/>
      <c r="Q60" s="274"/>
      <c r="R60" s="274"/>
    </row>
    <row r="61" spans="2:19" hidden="1" outlineLevel="1" x14ac:dyDescent="0.25">
      <c r="B61" s="18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5"/>
      <c r="Q61" s="15"/>
      <c r="R61" s="15"/>
    </row>
    <row r="62" spans="2:19" ht="15.75" hidden="1" outlineLevel="1" x14ac:dyDescent="0.25">
      <c r="B62" s="1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2:19" ht="15.75" hidden="1" outlineLevel="1" x14ac:dyDescent="0.25">
      <c r="B63" s="11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2:19" ht="15.75" hidden="1" outlineLevel="1" x14ac:dyDescent="0.25">
      <c r="B64" s="1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2:19" ht="15.75" hidden="1" outlineLevel="1" x14ac:dyDescent="0.25">
      <c r="B65" s="1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2:19" ht="15.75" hidden="1" outlineLevel="1" x14ac:dyDescent="0.25">
      <c r="B66" s="11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2:19" ht="15.75" hidden="1" outlineLevel="1" x14ac:dyDescent="0.25">
      <c r="B67" s="1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2:19" ht="15.75" hidden="1" outlineLevel="1" x14ac:dyDescent="0.25">
      <c r="B68" s="1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2:19" ht="15.75" hidden="1" outlineLevel="1" x14ac:dyDescent="0.25">
      <c r="B69" s="11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1"/>
    </row>
    <row r="70" spans="2:19" ht="15.75" hidden="1" outlineLevel="1" x14ac:dyDescent="0.25">
      <c r="B70" s="1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2:19" hidden="1" outlineLevel="1" x14ac:dyDescent="0.25">
      <c r="B71" s="18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20"/>
      <c r="Q71" s="20"/>
      <c r="R71" s="20"/>
    </row>
    <row r="72" spans="2:19" ht="15.75" hidden="1" outlineLevel="1" x14ac:dyDescent="0.25">
      <c r="B72" s="1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2:19" ht="15.75" hidden="1" outlineLevel="1" x14ac:dyDescent="0.25">
      <c r="B73" s="1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2"/>
      <c r="Q73" s="2"/>
      <c r="R73" s="2"/>
    </row>
    <row r="74" spans="2:19" ht="15.75" hidden="1" outlineLevel="1" x14ac:dyDescent="0.25">
      <c r="B74" s="1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2:19" ht="15.75" hidden="1" outlineLevel="1" x14ac:dyDescent="0.25">
      <c r="B75" s="1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</row>
    <row r="76" spans="2:19" hidden="1" outlineLevel="1" x14ac:dyDescent="0.25"/>
    <row r="77" spans="2:19" ht="18.75" hidden="1" outlineLevel="1" x14ac:dyDescent="0.25">
      <c r="B77" s="16"/>
    </row>
    <row r="78" spans="2:19" hidden="1" outlineLevel="1" x14ac:dyDescent="0.25">
      <c r="B78" s="17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274"/>
      <c r="Q78" s="274"/>
      <c r="R78" s="274"/>
    </row>
    <row r="79" spans="2:19" hidden="1" outlineLevel="1" x14ac:dyDescent="0.25">
      <c r="B79" s="18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5"/>
      <c r="Q79" s="15"/>
      <c r="R79" s="15"/>
    </row>
    <row r="80" spans="2:19" ht="15.75" hidden="1" outlineLevel="1" x14ac:dyDescent="0.25">
      <c r="B80" s="1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</row>
    <row r="81" spans="2:19" ht="15.75" hidden="1" outlineLevel="1" x14ac:dyDescent="0.25">
      <c r="B81" s="11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2:19" ht="15.75" hidden="1" outlineLevel="1" x14ac:dyDescent="0.25">
      <c r="B82" s="1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 spans="2:19" ht="15.75" hidden="1" outlineLevel="1" x14ac:dyDescent="0.25">
      <c r="B83" s="1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</row>
    <row r="84" spans="2:19" ht="15.75" hidden="1" outlineLevel="1" x14ac:dyDescent="0.25">
      <c r="B84" s="11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2:19" ht="15.75" hidden="1" outlineLevel="1" x14ac:dyDescent="0.25">
      <c r="B85" s="1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</row>
    <row r="86" spans="2:19" ht="15.75" hidden="1" outlineLevel="1" x14ac:dyDescent="0.25">
      <c r="B86" s="11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</row>
    <row r="87" spans="2:19" ht="15.75" hidden="1" outlineLevel="1" x14ac:dyDescent="0.25">
      <c r="B87" s="11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1"/>
    </row>
    <row r="88" spans="2:19" ht="15.75" hidden="1" outlineLevel="1" x14ac:dyDescent="0.25">
      <c r="B88" s="11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 spans="2:19" hidden="1" outlineLevel="1" x14ac:dyDescent="0.25">
      <c r="B89" s="18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20"/>
      <c r="Q89" s="20"/>
      <c r="R89" s="20"/>
    </row>
    <row r="90" spans="2:19" ht="15.75" hidden="1" outlineLevel="1" x14ac:dyDescent="0.25">
      <c r="B90" s="11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</row>
    <row r="91" spans="2:19" ht="15.75" hidden="1" outlineLevel="1" x14ac:dyDescent="0.25">
      <c r="B91" s="11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2"/>
      <c r="Q91" s="2"/>
      <c r="R91" s="2"/>
    </row>
    <row r="92" spans="2:19" ht="15.75" hidden="1" outlineLevel="1" x14ac:dyDescent="0.25">
      <c r="B92" s="11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</row>
    <row r="93" spans="2:19" ht="15.75" hidden="1" outlineLevel="1" x14ac:dyDescent="0.25">
      <c r="B93" s="1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</row>
    <row r="94" spans="2:19" hidden="1" outlineLevel="1" x14ac:dyDescent="0.25"/>
    <row r="95" spans="2:19" ht="18.75" hidden="1" outlineLevel="1" x14ac:dyDescent="0.25">
      <c r="B95" s="16"/>
    </row>
    <row r="96" spans="2:19" hidden="1" outlineLevel="1" x14ac:dyDescent="0.25">
      <c r="B96" s="17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274"/>
      <c r="Q96" s="274"/>
      <c r="R96" s="274"/>
    </row>
    <row r="97" spans="2:19" hidden="1" outlineLevel="1" x14ac:dyDescent="0.25">
      <c r="B97" s="1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5"/>
      <c r="Q97" s="15"/>
      <c r="R97" s="15"/>
    </row>
    <row r="98" spans="2:19" ht="15.75" hidden="1" outlineLevel="1" x14ac:dyDescent="0.25">
      <c r="B98" s="11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</row>
    <row r="99" spans="2:19" ht="15.75" hidden="1" outlineLevel="1" x14ac:dyDescent="0.25">
      <c r="B99" s="11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2:19" ht="15.75" hidden="1" outlineLevel="1" x14ac:dyDescent="0.25">
      <c r="B100" s="11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</row>
    <row r="101" spans="2:19" ht="15.75" hidden="1" outlineLevel="1" x14ac:dyDescent="0.25">
      <c r="B101" s="11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</row>
    <row r="102" spans="2:19" ht="15.75" hidden="1" outlineLevel="1" x14ac:dyDescent="0.25">
      <c r="B102" s="11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2:19" ht="15.75" hidden="1" outlineLevel="1" x14ac:dyDescent="0.25">
      <c r="B103" s="11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</row>
    <row r="104" spans="2:19" ht="15.75" hidden="1" outlineLevel="1" x14ac:dyDescent="0.25">
      <c r="B104" s="11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</row>
    <row r="105" spans="2:19" ht="15.75" hidden="1" outlineLevel="1" x14ac:dyDescent="0.25">
      <c r="B105" s="11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1"/>
    </row>
    <row r="106" spans="2:19" ht="15.75" hidden="1" outlineLevel="1" x14ac:dyDescent="0.25">
      <c r="B106" s="11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</row>
    <row r="107" spans="2:19" hidden="1" outlineLevel="1" x14ac:dyDescent="0.25">
      <c r="B107" s="18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20"/>
      <c r="Q107" s="20"/>
      <c r="R107" s="20"/>
    </row>
    <row r="108" spans="2:19" ht="15.75" hidden="1" outlineLevel="1" x14ac:dyDescent="0.25">
      <c r="B108" s="11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</row>
    <row r="109" spans="2:19" ht="15.75" hidden="1" outlineLevel="1" x14ac:dyDescent="0.25">
      <c r="B109" s="11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2"/>
      <c r="Q109" s="2"/>
      <c r="R109" s="2"/>
    </row>
    <row r="110" spans="2:19" ht="15.75" hidden="1" outlineLevel="1" x14ac:dyDescent="0.25">
      <c r="B110" s="11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</row>
    <row r="111" spans="2:19" ht="15.75" hidden="1" outlineLevel="1" x14ac:dyDescent="0.25">
      <c r="B111" s="1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</row>
    <row r="112" spans="2:19" hidden="1" outlineLevel="1" x14ac:dyDescent="0.25"/>
    <row r="113" spans="2:19" ht="18.75" hidden="1" outlineLevel="1" x14ac:dyDescent="0.25">
      <c r="B113" s="16"/>
    </row>
    <row r="114" spans="2:19" hidden="1" outlineLevel="1" x14ac:dyDescent="0.25">
      <c r="B114" s="17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274"/>
      <c r="Q114" s="274"/>
      <c r="R114" s="274"/>
    </row>
    <row r="115" spans="2:19" hidden="1" outlineLevel="1" x14ac:dyDescent="0.25">
      <c r="B115" s="18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5"/>
      <c r="Q115" s="15"/>
      <c r="R115" s="15"/>
    </row>
    <row r="116" spans="2:19" ht="15.75" hidden="1" outlineLevel="1" x14ac:dyDescent="0.25">
      <c r="B116" s="11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</row>
    <row r="117" spans="2:19" ht="15.75" hidden="1" outlineLevel="1" x14ac:dyDescent="0.25">
      <c r="B117" s="11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2:19" ht="15.75" hidden="1" outlineLevel="1" x14ac:dyDescent="0.25">
      <c r="B118" s="11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</row>
    <row r="119" spans="2:19" ht="15.75" hidden="1" outlineLevel="1" x14ac:dyDescent="0.25">
      <c r="B119" s="11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</row>
    <row r="120" spans="2:19" ht="15.75" hidden="1" outlineLevel="1" x14ac:dyDescent="0.25">
      <c r="B120" s="11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2:19" ht="15.75" hidden="1" outlineLevel="1" x14ac:dyDescent="0.25">
      <c r="B121" s="11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</row>
    <row r="122" spans="2:19" ht="15.75" hidden="1" outlineLevel="1" x14ac:dyDescent="0.25">
      <c r="B122" s="11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</row>
    <row r="123" spans="2:19" ht="15.75" hidden="1" outlineLevel="1" x14ac:dyDescent="0.25">
      <c r="B123" s="11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1"/>
    </row>
    <row r="124" spans="2:19" ht="15.75" hidden="1" outlineLevel="1" x14ac:dyDescent="0.25">
      <c r="B124" s="11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 spans="2:19" hidden="1" outlineLevel="1" x14ac:dyDescent="0.25">
      <c r="B125" s="18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20"/>
      <c r="Q125" s="20"/>
      <c r="R125" s="20"/>
    </row>
    <row r="126" spans="2:19" ht="15.75" hidden="1" outlineLevel="1" x14ac:dyDescent="0.25">
      <c r="B126" s="11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 spans="2:19" ht="15.75" hidden="1" outlineLevel="1" x14ac:dyDescent="0.25">
      <c r="B127" s="11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2"/>
      <c r="Q127" s="2"/>
      <c r="R127" s="2"/>
    </row>
    <row r="128" spans="2:19" ht="15.75" hidden="1" outlineLevel="1" x14ac:dyDescent="0.25">
      <c r="B128" s="11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</row>
    <row r="129" spans="2:19" ht="15.75" hidden="1" outlineLevel="1" x14ac:dyDescent="0.25">
      <c r="B129" s="1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</row>
    <row r="130" spans="2:19" collapsed="1" x14ac:dyDescent="0.25"/>
    <row r="131" spans="2:19" ht="18.75" x14ac:dyDescent="0.25">
      <c r="B131" s="16"/>
    </row>
    <row r="132" spans="2:19" x14ac:dyDescent="0.25">
      <c r="B132" s="17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274"/>
      <c r="Q132" s="274"/>
      <c r="R132" s="274"/>
    </row>
    <row r="133" spans="2:19" x14ac:dyDescent="0.25">
      <c r="B133" s="18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5"/>
      <c r="Q133" s="15"/>
      <c r="R133" s="15"/>
    </row>
    <row r="134" spans="2:19" ht="15.75" x14ac:dyDescent="0.25">
      <c r="B134" s="11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</row>
    <row r="135" spans="2:19" ht="15.75" x14ac:dyDescent="0.25">
      <c r="B135" s="11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2:19" ht="15.75" x14ac:dyDescent="0.25">
      <c r="B136" s="11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 spans="2:19" ht="15.75" x14ac:dyDescent="0.25">
      <c r="B137" s="1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 spans="2:19" ht="15.75" x14ac:dyDescent="0.25">
      <c r="B138" s="11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2:19" ht="15.75" x14ac:dyDescent="0.25">
      <c r="B139" s="11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 spans="2:19" ht="15.75" x14ac:dyDescent="0.25">
      <c r="B140" s="11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</row>
    <row r="141" spans="2:19" ht="15.75" x14ac:dyDescent="0.25">
      <c r="B141" s="11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1"/>
    </row>
    <row r="142" spans="2:19" ht="15.75" x14ac:dyDescent="0.25">
      <c r="B142" s="11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</row>
    <row r="143" spans="2:19" x14ac:dyDescent="0.25">
      <c r="B143" s="18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20"/>
      <c r="Q143" s="20"/>
      <c r="R143" s="20"/>
    </row>
    <row r="144" spans="2:19" ht="15.75" x14ac:dyDescent="0.25">
      <c r="B144" s="11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</row>
    <row r="145" spans="2:19" ht="15.75" x14ac:dyDescent="0.25">
      <c r="B145" s="11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2"/>
      <c r="Q145" s="2"/>
      <c r="R145" s="2"/>
    </row>
    <row r="146" spans="2:19" ht="15.75" x14ac:dyDescent="0.25">
      <c r="B146" s="11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</row>
    <row r="148" spans="2:19" ht="18.75" hidden="1" outlineLevel="1" x14ac:dyDescent="0.25">
      <c r="B148" s="16"/>
    </row>
    <row r="149" spans="2:19" hidden="1" outlineLevel="1" x14ac:dyDescent="0.25">
      <c r="B149" s="17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274"/>
      <c r="Q149" s="274"/>
      <c r="R149" s="274"/>
    </row>
    <row r="150" spans="2:19" hidden="1" outlineLevel="1" x14ac:dyDescent="0.25">
      <c r="B150" s="18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5"/>
      <c r="Q150" s="15"/>
      <c r="R150" s="15"/>
    </row>
    <row r="151" spans="2:19" ht="15.75" hidden="1" outlineLevel="1" x14ac:dyDescent="0.25">
      <c r="B151" s="11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</row>
    <row r="152" spans="2:19" ht="15.75" hidden="1" outlineLevel="1" x14ac:dyDescent="0.25">
      <c r="B152" s="11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2:19" ht="15.75" hidden="1" outlineLevel="1" x14ac:dyDescent="0.25">
      <c r="B153" s="11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</row>
    <row r="154" spans="2:19" ht="15.75" hidden="1" outlineLevel="1" x14ac:dyDescent="0.25">
      <c r="B154" s="1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</row>
    <row r="155" spans="2:19" ht="15.75" hidden="1" outlineLevel="1" x14ac:dyDescent="0.25">
      <c r="B155" s="11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</row>
    <row r="156" spans="2:19" ht="15.75" hidden="1" outlineLevel="1" x14ac:dyDescent="0.25">
      <c r="B156" s="11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</row>
    <row r="157" spans="2:19" ht="15.75" hidden="1" outlineLevel="1" x14ac:dyDescent="0.25">
      <c r="B157" s="11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</row>
    <row r="158" spans="2:19" ht="15.75" hidden="1" outlineLevel="1" x14ac:dyDescent="0.25">
      <c r="B158" s="11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1"/>
    </row>
    <row r="159" spans="2:19" ht="15.75" hidden="1" outlineLevel="1" x14ac:dyDescent="0.25">
      <c r="B159" s="11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</row>
    <row r="160" spans="2:19" hidden="1" outlineLevel="1" x14ac:dyDescent="0.25">
      <c r="B160" s="18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20"/>
      <c r="Q160" s="20"/>
      <c r="R160" s="20"/>
    </row>
    <row r="161" spans="2:19" ht="15.75" hidden="1" outlineLevel="1" x14ac:dyDescent="0.25">
      <c r="B161" s="11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</row>
    <row r="162" spans="2:19" ht="15.75" hidden="1" outlineLevel="1" x14ac:dyDescent="0.25">
      <c r="B162" s="11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2"/>
      <c r="Q162" s="2"/>
      <c r="R162" s="2"/>
    </row>
    <row r="163" spans="2:19" ht="15.75" hidden="1" outlineLevel="1" x14ac:dyDescent="0.25">
      <c r="B163" s="11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 spans="2:19" ht="15.75" hidden="1" outlineLevel="1" x14ac:dyDescent="0.25">
      <c r="B164" s="1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</row>
    <row r="165" spans="2:19" hidden="1" outlineLevel="1" x14ac:dyDescent="0.25"/>
    <row r="166" spans="2:19" ht="18.75" hidden="1" outlineLevel="1" x14ac:dyDescent="0.25">
      <c r="B166" s="16"/>
    </row>
    <row r="167" spans="2:19" hidden="1" outlineLevel="1" x14ac:dyDescent="0.25">
      <c r="B167" s="17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274"/>
      <c r="Q167" s="274"/>
      <c r="R167" s="274"/>
    </row>
    <row r="168" spans="2:19" hidden="1" outlineLevel="1" x14ac:dyDescent="0.25">
      <c r="B168" s="18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5"/>
      <c r="Q168" s="15"/>
      <c r="R168" s="15"/>
    </row>
    <row r="169" spans="2:19" ht="15.75" hidden="1" outlineLevel="1" x14ac:dyDescent="0.25">
      <c r="B169" s="11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</row>
    <row r="170" spans="2:19" ht="15.75" hidden="1" outlineLevel="1" x14ac:dyDescent="0.25">
      <c r="B170" s="11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</row>
    <row r="171" spans="2:19" ht="15.75" hidden="1" outlineLevel="1" x14ac:dyDescent="0.25">
      <c r="B171" s="1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</row>
    <row r="172" spans="2:19" ht="15.75" hidden="1" outlineLevel="1" x14ac:dyDescent="0.25">
      <c r="B172" s="11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</row>
    <row r="173" spans="2:19" ht="15.75" hidden="1" outlineLevel="1" x14ac:dyDescent="0.25">
      <c r="B173" s="11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</row>
    <row r="174" spans="2:19" ht="15.75" hidden="1" outlineLevel="1" x14ac:dyDescent="0.25">
      <c r="B174" s="11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</row>
    <row r="175" spans="2:19" ht="15.75" hidden="1" outlineLevel="1" x14ac:dyDescent="0.25">
      <c r="B175" s="11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</row>
    <row r="176" spans="2:19" ht="15.75" hidden="1" outlineLevel="1" x14ac:dyDescent="0.25">
      <c r="B176" s="11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1"/>
    </row>
    <row r="177" spans="2:18" ht="15.75" hidden="1" outlineLevel="1" x14ac:dyDescent="0.25">
      <c r="B177" s="11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</row>
    <row r="178" spans="2:18" hidden="1" outlineLevel="1" x14ac:dyDescent="0.25">
      <c r="B178" s="18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20"/>
      <c r="Q178" s="20"/>
      <c r="R178" s="20"/>
    </row>
    <row r="179" spans="2:18" ht="15.75" hidden="1" outlineLevel="1" x14ac:dyDescent="0.25">
      <c r="B179" s="11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</row>
    <row r="180" spans="2:18" ht="15.75" hidden="1" outlineLevel="1" x14ac:dyDescent="0.25">
      <c r="B180" s="11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2"/>
      <c r="Q180" s="2"/>
      <c r="R180" s="2"/>
    </row>
    <row r="181" spans="2:18" ht="15.75" hidden="1" outlineLevel="1" x14ac:dyDescent="0.25">
      <c r="B181" s="11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</row>
    <row r="182" spans="2:18" ht="15.75" hidden="1" outlineLevel="1" x14ac:dyDescent="0.25">
      <c r="B182" s="1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</row>
    <row r="183" spans="2:18" hidden="1" outlineLevel="1" x14ac:dyDescent="0.25"/>
    <row r="184" spans="2:18" collapsed="1" x14ac:dyDescent="0.25"/>
    <row r="185" spans="2:18" ht="18.75" x14ac:dyDescent="0.25">
      <c r="B185" s="16"/>
    </row>
    <row r="186" spans="2:18" x14ac:dyDescent="0.25">
      <c r="B186" s="17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274"/>
      <c r="Q186" s="274"/>
      <c r="R186" s="274"/>
    </row>
    <row r="187" spans="2:18" x14ac:dyDescent="0.25">
      <c r="B187" s="18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5"/>
      <c r="Q187" s="15"/>
      <c r="R187" s="15"/>
    </row>
    <row r="188" spans="2:18" ht="15.75" x14ac:dyDescent="0.25">
      <c r="B188" s="11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</row>
    <row r="189" spans="2:18" ht="15.75" x14ac:dyDescent="0.25">
      <c r="B189" s="11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</row>
    <row r="190" spans="2:18" ht="15.75" x14ac:dyDescent="0.25">
      <c r="B190" s="11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</row>
    <row r="191" spans="2:18" ht="15.75" x14ac:dyDescent="0.25">
      <c r="B191" s="11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</row>
    <row r="192" spans="2:18" ht="15.75" x14ac:dyDescent="0.25">
      <c r="B192" s="11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</row>
    <row r="193" spans="2:19" ht="15.75" x14ac:dyDescent="0.25">
      <c r="B193" s="11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</row>
    <row r="194" spans="2:19" ht="15.75" x14ac:dyDescent="0.25">
      <c r="B194" s="11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</row>
    <row r="195" spans="2:19" ht="15.75" x14ac:dyDescent="0.25">
      <c r="B195" s="11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1"/>
    </row>
    <row r="196" spans="2:19" ht="15.75" x14ac:dyDescent="0.25">
      <c r="B196" s="11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 spans="2:19" x14ac:dyDescent="0.25">
      <c r="B197" s="18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20"/>
      <c r="Q197" s="20"/>
      <c r="R197" s="20"/>
    </row>
    <row r="198" spans="2:19" ht="15.75" x14ac:dyDescent="0.25">
      <c r="B198" s="11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 spans="2:19" ht="15.75" x14ac:dyDescent="0.25">
      <c r="B199" s="11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2"/>
      <c r="Q199" s="2"/>
      <c r="R199" s="2"/>
    </row>
    <row r="200" spans="2:19" ht="15.75" x14ac:dyDescent="0.25">
      <c r="B200" s="11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</row>
    <row r="202" spans="2:19" ht="18.75" hidden="1" outlineLevel="1" x14ac:dyDescent="0.25">
      <c r="B202" s="16"/>
    </row>
    <row r="203" spans="2:19" hidden="1" outlineLevel="1" x14ac:dyDescent="0.25">
      <c r="B203" s="17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274"/>
      <c r="Q203" s="274"/>
      <c r="R203" s="274"/>
    </row>
    <row r="204" spans="2:19" hidden="1" outlineLevel="1" x14ac:dyDescent="0.25">
      <c r="B204" s="18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5"/>
      <c r="Q204" s="15"/>
      <c r="R204" s="15"/>
    </row>
    <row r="205" spans="2:19" ht="15.75" hidden="1" outlineLevel="1" x14ac:dyDescent="0.25">
      <c r="B205" s="11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</row>
    <row r="206" spans="2:19" ht="15.75" hidden="1" outlineLevel="1" x14ac:dyDescent="0.25">
      <c r="B206" s="11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</row>
    <row r="207" spans="2:19" ht="15.75" hidden="1" outlineLevel="1" x14ac:dyDescent="0.25">
      <c r="B207" s="11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</row>
    <row r="208" spans="2:19" ht="15.75" hidden="1" outlineLevel="1" x14ac:dyDescent="0.25">
      <c r="B208" s="11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</row>
    <row r="209" spans="2:19" ht="15.75" hidden="1" outlineLevel="1" x14ac:dyDescent="0.25">
      <c r="B209" s="11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</row>
    <row r="210" spans="2:19" ht="15.75" hidden="1" outlineLevel="1" x14ac:dyDescent="0.25">
      <c r="B210" s="11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</row>
    <row r="211" spans="2:19" ht="15.75" hidden="1" outlineLevel="1" x14ac:dyDescent="0.25">
      <c r="B211" s="11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</row>
    <row r="212" spans="2:19" ht="15.75" hidden="1" outlineLevel="1" x14ac:dyDescent="0.25">
      <c r="B212" s="11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1"/>
    </row>
    <row r="213" spans="2:19" ht="15.75" hidden="1" outlineLevel="1" x14ac:dyDescent="0.25">
      <c r="B213" s="11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</row>
    <row r="214" spans="2:19" hidden="1" outlineLevel="1" x14ac:dyDescent="0.25">
      <c r="B214" s="18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20"/>
      <c r="Q214" s="20"/>
      <c r="R214" s="20"/>
    </row>
    <row r="215" spans="2:19" ht="15.75" hidden="1" outlineLevel="1" x14ac:dyDescent="0.25">
      <c r="B215" s="11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</row>
    <row r="216" spans="2:19" ht="15.75" hidden="1" outlineLevel="1" x14ac:dyDescent="0.25">
      <c r="B216" s="11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2"/>
      <c r="Q216" s="2"/>
      <c r="R216" s="2"/>
    </row>
    <row r="217" spans="2:19" ht="15.75" hidden="1" outlineLevel="1" x14ac:dyDescent="0.25">
      <c r="B217" s="11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</row>
    <row r="218" spans="2:19" ht="15.75" hidden="1" outlineLevel="1" x14ac:dyDescent="0.25">
      <c r="B218" s="1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</row>
    <row r="219" spans="2:19" hidden="1" outlineLevel="1" x14ac:dyDescent="0.25"/>
    <row r="220" spans="2:19" ht="18.75" hidden="1" outlineLevel="1" x14ac:dyDescent="0.25">
      <c r="B220" s="16"/>
    </row>
    <row r="221" spans="2:19" hidden="1" outlineLevel="1" x14ac:dyDescent="0.25">
      <c r="B221" s="17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274"/>
      <c r="Q221" s="274"/>
      <c r="R221" s="274"/>
    </row>
    <row r="222" spans="2:19" hidden="1" outlineLevel="1" x14ac:dyDescent="0.25">
      <c r="B222" s="18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5"/>
      <c r="Q222" s="15"/>
      <c r="R222" s="15"/>
    </row>
    <row r="223" spans="2:19" ht="15.75" hidden="1" outlineLevel="1" x14ac:dyDescent="0.25">
      <c r="B223" s="11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</row>
    <row r="224" spans="2:19" ht="15.75" hidden="1" outlineLevel="1" x14ac:dyDescent="0.25">
      <c r="B224" s="11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</row>
    <row r="225" spans="2:19" ht="15.75" hidden="1" outlineLevel="1" x14ac:dyDescent="0.25">
      <c r="B225" s="11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</row>
    <row r="226" spans="2:19" ht="15.75" hidden="1" outlineLevel="1" x14ac:dyDescent="0.25">
      <c r="B226" s="11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</row>
    <row r="227" spans="2:19" ht="15.75" hidden="1" outlineLevel="1" x14ac:dyDescent="0.25">
      <c r="B227" s="11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</row>
    <row r="228" spans="2:19" ht="15.75" hidden="1" outlineLevel="1" x14ac:dyDescent="0.25">
      <c r="B228" s="11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</row>
    <row r="229" spans="2:19" ht="15.75" hidden="1" outlineLevel="1" x14ac:dyDescent="0.25">
      <c r="B229" s="11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</row>
    <row r="230" spans="2:19" ht="15.75" hidden="1" outlineLevel="1" x14ac:dyDescent="0.25">
      <c r="B230" s="11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1"/>
    </row>
    <row r="231" spans="2:19" ht="15.75" hidden="1" outlineLevel="1" x14ac:dyDescent="0.25">
      <c r="B231" s="11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</row>
    <row r="232" spans="2:19" hidden="1" outlineLevel="1" x14ac:dyDescent="0.25">
      <c r="B232" s="18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20"/>
      <c r="Q232" s="20"/>
      <c r="R232" s="20"/>
    </row>
    <row r="233" spans="2:19" ht="15.75" hidden="1" outlineLevel="1" x14ac:dyDescent="0.25">
      <c r="B233" s="11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</row>
    <row r="234" spans="2:19" ht="15.75" hidden="1" outlineLevel="1" x14ac:dyDescent="0.25">
      <c r="B234" s="11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2"/>
      <c r="Q234" s="2"/>
      <c r="R234" s="2"/>
    </row>
    <row r="235" spans="2:19" ht="15.75" hidden="1" outlineLevel="1" x14ac:dyDescent="0.25">
      <c r="B235" s="11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</row>
    <row r="236" spans="2:19" ht="15.75" hidden="1" outlineLevel="1" x14ac:dyDescent="0.25">
      <c r="B236" s="1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</row>
    <row r="237" spans="2:19" hidden="1" outlineLevel="1" x14ac:dyDescent="0.25"/>
    <row r="238" spans="2:19" ht="18.75" hidden="1" outlineLevel="1" x14ac:dyDescent="0.25">
      <c r="B238" s="16"/>
    </row>
    <row r="239" spans="2:19" hidden="1" outlineLevel="1" x14ac:dyDescent="0.25">
      <c r="B239" s="17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274"/>
      <c r="Q239" s="274"/>
      <c r="R239" s="274"/>
    </row>
    <row r="240" spans="2:19" hidden="1" outlineLevel="1" x14ac:dyDescent="0.25">
      <c r="B240" s="18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5"/>
      <c r="Q240" s="15"/>
      <c r="R240" s="15"/>
    </row>
    <row r="241" spans="2:19" ht="15.75" hidden="1" outlineLevel="1" x14ac:dyDescent="0.25">
      <c r="B241" s="11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</row>
    <row r="242" spans="2:19" ht="15.75" hidden="1" outlineLevel="1" x14ac:dyDescent="0.25">
      <c r="B242" s="11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</row>
    <row r="243" spans="2:19" ht="15.75" hidden="1" outlineLevel="1" x14ac:dyDescent="0.25">
      <c r="B243" s="11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</row>
    <row r="244" spans="2:19" ht="15.75" hidden="1" outlineLevel="1" x14ac:dyDescent="0.25">
      <c r="B244" s="11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</row>
    <row r="245" spans="2:19" ht="15.75" hidden="1" outlineLevel="1" x14ac:dyDescent="0.25">
      <c r="B245" s="11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</row>
    <row r="246" spans="2:19" ht="15.75" hidden="1" outlineLevel="1" x14ac:dyDescent="0.25">
      <c r="B246" s="11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</row>
    <row r="247" spans="2:19" ht="15.75" hidden="1" outlineLevel="1" x14ac:dyDescent="0.25">
      <c r="B247" s="11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</row>
    <row r="248" spans="2:19" ht="15.75" hidden="1" outlineLevel="1" x14ac:dyDescent="0.25">
      <c r="B248" s="11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"/>
    </row>
    <row r="249" spans="2:19" ht="15.75" hidden="1" outlineLevel="1" x14ac:dyDescent="0.25">
      <c r="B249" s="11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</row>
    <row r="250" spans="2:19" hidden="1" outlineLevel="1" x14ac:dyDescent="0.25">
      <c r="B250" s="18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20"/>
      <c r="Q250" s="20"/>
      <c r="R250" s="20"/>
    </row>
    <row r="251" spans="2:19" ht="15.75" hidden="1" outlineLevel="1" x14ac:dyDescent="0.25">
      <c r="B251" s="11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</row>
    <row r="252" spans="2:19" ht="15.75" hidden="1" outlineLevel="1" x14ac:dyDescent="0.25">
      <c r="B252" s="11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2"/>
      <c r="Q252" s="2"/>
      <c r="R252" s="2"/>
    </row>
    <row r="253" spans="2:19" ht="15.75" hidden="1" outlineLevel="1" x14ac:dyDescent="0.25">
      <c r="B253" s="11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</row>
    <row r="254" spans="2:19" ht="15.75" hidden="1" outlineLevel="1" x14ac:dyDescent="0.25">
      <c r="B254" s="1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</row>
    <row r="255" spans="2:19" hidden="1" outlineLevel="1" x14ac:dyDescent="0.25"/>
    <row r="256" spans="2:19" ht="18.75" hidden="1" outlineLevel="1" x14ac:dyDescent="0.25">
      <c r="B256" s="16"/>
    </row>
    <row r="257" spans="2:19" hidden="1" outlineLevel="1" x14ac:dyDescent="0.25">
      <c r="B257" s="17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274"/>
      <c r="Q257" s="274"/>
      <c r="R257" s="274"/>
    </row>
    <row r="258" spans="2:19" hidden="1" outlineLevel="1" x14ac:dyDescent="0.25">
      <c r="B258" s="18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5"/>
      <c r="Q258" s="15"/>
      <c r="R258" s="15"/>
    </row>
    <row r="259" spans="2:19" ht="15.75" hidden="1" outlineLevel="1" x14ac:dyDescent="0.25">
      <c r="B259" s="11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</row>
    <row r="260" spans="2:19" ht="15.75" hidden="1" outlineLevel="1" x14ac:dyDescent="0.25">
      <c r="B260" s="11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</row>
    <row r="261" spans="2:19" ht="15.75" hidden="1" outlineLevel="1" x14ac:dyDescent="0.25">
      <c r="B261" s="11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2:19" ht="15.75" hidden="1" outlineLevel="1" x14ac:dyDescent="0.25">
      <c r="B262" s="11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</row>
    <row r="263" spans="2:19" ht="15.75" hidden="1" outlineLevel="1" x14ac:dyDescent="0.25">
      <c r="B263" s="11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</row>
    <row r="264" spans="2:19" ht="15.75" hidden="1" outlineLevel="1" x14ac:dyDescent="0.25">
      <c r="B264" s="11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</row>
    <row r="265" spans="2:19" ht="15.75" hidden="1" outlineLevel="1" x14ac:dyDescent="0.25">
      <c r="B265" s="11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</row>
    <row r="266" spans="2:19" ht="15.75" hidden="1" outlineLevel="1" x14ac:dyDescent="0.25">
      <c r="B266" s="11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1"/>
    </row>
    <row r="267" spans="2:19" ht="15.75" hidden="1" outlineLevel="1" x14ac:dyDescent="0.25">
      <c r="B267" s="11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</row>
    <row r="268" spans="2:19" hidden="1" outlineLevel="1" x14ac:dyDescent="0.25">
      <c r="B268" s="18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20"/>
      <c r="Q268" s="20"/>
      <c r="R268" s="20"/>
    </row>
    <row r="269" spans="2:19" ht="15.75" hidden="1" outlineLevel="1" x14ac:dyDescent="0.25">
      <c r="B269" s="11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</row>
    <row r="270" spans="2:19" ht="15.75" hidden="1" outlineLevel="1" x14ac:dyDescent="0.25">
      <c r="B270" s="11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2"/>
      <c r="Q270" s="2"/>
      <c r="R270" s="2"/>
    </row>
    <row r="271" spans="2:19" ht="15.75" hidden="1" outlineLevel="1" x14ac:dyDescent="0.25">
      <c r="B271" s="11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</row>
    <row r="272" spans="2:19" ht="15.75" hidden="1" outlineLevel="1" x14ac:dyDescent="0.25">
      <c r="B272" s="1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</row>
    <row r="273" spans="2:19" collapsed="1" x14ac:dyDescent="0.25"/>
    <row r="275" spans="2:19" ht="18.75" x14ac:dyDescent="0.25">
      <c r="B275" s="16"/>
    </row>
    <row r="276" spans="2:19" x14ac:dyDescent="0.25">
      <c r="B276" s="17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274"/>
      <c r="Q276" s="274"/>
      <c r="R276" s="274"/>
    </row>
    <row r="277" spans="2:19" x14ac:dyDescent="0.25">
      <c r="B277" s="18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5"/>
      <c r="Q277" s="15"/>
      <c r="R277" s="15"/>
    </row>
    <row r="278" spans="2:19" ht="15.75" x14ac:dyDescent="0.25">
      <c r="B278" s="11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</row>
    <row r="279" spans="2:19" ht="15.75" x14ac:dyDescent="0.25">
      <c r="B279" s="11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</row>
    <row r="280" spans="2:19" ht="15.75" x14ac:dyDescent="0.25">
      <c r="B280" s="11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</row>
    <row r="281" spans="2:19" ht="15.75" x14ac:dyDescent="0.25">
      <c r="B281" s="11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</row>
    <row r="282" spans="2:19" ht="15.75" x14ac:dyDescent="0.25">
      <c r="B282" s="11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</row>
    <row r="283" spans="2:19" ht="15.75" x14ac:dyDescent="0.25">
      <c r="B283" s="11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</row>
    <row r="284" spans="2:19" ht="15.75" x14ac:dyDescent="0.25">
      <c r="B284" s="11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</row>
    <row r="285" spans="2:19" ht="15.75" x14ac:dyDescent="0.25">
      <c r="B285" s="11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1"/>
    </row>
    <row r="286" spans="2:19" ht="15.75" x14ac:dyDescent="0.25">
      <c r="B286" s="11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</row>
    <row r="287" spans="2:19" x14ac:dyDescent="0.25">
      <c r="B287" s="18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20"/>
      <c r="Q287" s="20"/>
      <c r="R287" s="20"/>
    </row>
    <row r="288" spans="2:19" ht="15.75" x14ac:dyDescent="0.25">
      <c r="B288" s="11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</row>
    <row r="289" spans="2:18" ht="15.75" x14ac:dyDescent="0.25">
      <c r="B289" s="11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2"/>
      <c r="Q289" s="2"/>
      <c r="R289" s="2"/>
    </row>
    <row r="290" spans="2:18" ht="15.75" x14ac:dyDescent="0.25">
      <c r="B290" s="11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</row>
  </sheetData>
  <mergeCells count="15">
    <mergeCell ref="P221:R221"/>
    <mergeCell ref="P239:R239"/>
    <mergeCell ref="P257:R257"/>
    <mergeCell ref="P276:R276"/>
    <mergeCell ref="P114:R114"/>
    <mergeCell ref="P132:R132"/>
    <mergeCell ref="P149:R149"/>
    <mergeCell ref="P167:R167"/>
    <mergeCell ref="P186:R186"/>
    <mergeCell ref="P203:R203"/>
    <mergeCell ref="P25:R25"/>
    <mergeCell ref="P43:R43"/>
    <mergeCell ref="P60:R60"/>
    <mergeCell ref="P78:R78"/>
    <mergeCell ref="P96:R96"/>
  </mergeCells>
  <conditionalFormatting sqref="C29:O35 C37:O39">
    <cfRule type="cellIs" dxfId="89" priority="45" operator="lessThan">
      <formula>0</formula>
    </cfRule>
  </conditionalFormatting>
  <conditionalFormatting sqref="C47:O53 C55:O57">
    <cfRule type="cellIs" dxfId="88" priority="42" operator="lessThan">
      <formula>0</formula>
    </cfRule>
  </conditionalFormatting>
  <conditionalFormatting sqref="C64:O70 C72:O74">
    <cfRule type="cellIs" dxfId="87" priority="39" operator="lessThan">
      <formula>0</formula>
    </cfRule>
  </conditionalFormatting>
  <conditionalFormatting sqref="C82:O88 C90:O92">
    <cfRule type="cellIs" dxfId="86" priority="36" operator="lessThan">
      <formula>0</formula>
    </cfRule>
  </conditionalFormatting>
  <conditionalFormatting sqref="C100:O106 C108:O110">
    <cfRule type="cellIs" dxfId="85" priority="33" operator="lessThan">
      <formula>0</formula>
    </cfRule>
  </conditionalFormatting>
  <conditionalFormatting sqref="C118:O124 C126:O128">
    <cfRule type="cellIs" dxfId="84" priority="30" operator="lessThan">
      <formula>0</formula>
    </cfRule>
  </conditionalFormatting>
  <conditionalFormatting sqref="C136:O142 C144:O146">
    <cfRule type="cellIs" dxfId="83" priority="27" operator="lessThan">
      <formula>0</formula>
    </cfRule>
  </conditionalFormatting>
  <conditionalFormatting sqref="C153:O159 C161:O163">
    <cfRule type="cellIs" dxfId="82" priority="24" operator="lessThan">
      <formula>0</formula>
    </cfRule>
  </conditionalFormatting>
  <conditionalFormatting sqref="C171:O177 C179:O181">
    <cfRule type="cellIs" dxfId="81" priority="21" operator="lessThan">
      <formula>0</formula>
    </cfRule>
  </conditionalFormatting>
  <conditionalFormatting sqref="C190:O196 C198:O200">
    <cfRule type="cellIs" dxfId="80" priority="18" operator="lessThan">
      <formula>0</formula>
    </cfRule>
  </conditionalFormatting>
  <conditionalFormatting sqref="C207:O213 C215:O217">
    <cfRule type="cellIs" dxfId="79" priority="15" operator="lessThan">
      <formula>0</formula>
    </cfRule>
  </conditionalFormatting>
  <conditionalFormatting sqref="C225:O231 C233:O235">
    <cfRule type="cellIs" dxfId="78" priority="12" operator="lessThan">
      <formula>0</formula>
    </cfRule>
  </conditionalFormatting>
  <conditionalFormatting sqref="C243:O249 C251:O253">
    <cfRule type="cellIs" dxfId="77" priority="9" operator="lessThan">
      <formula>0</formula>
    </cfRule>
  </conditionalFormatting>
  <conditionalFormatting sqref="C261:O267 C269:O271">
    <cfRule type="cellIs" dxfId="76" priority="6" operator="lessThan">
      <formula>0</formula>
    </cfRule>
  </conditionalFormatting>
  <conditionalFormatting sqref="C280:O286 C288:O290">
    <cfRule type="cellIs" dxfId="75" priority="3" operator="lessThan">
      <formula>0</formula>
    </cfRule>
  </conditionalFormatting>
  <conditionalFormatting sqref="P29:R29 P32:R32 P35:R36">
    <cfRule type="cellIs" dxfId="74" priority="44" operator="lessThan">
      <formula>0</formula>
    </cfRule>
  </conditionalFormatting>
  <conditionalFormatting sqref="P39:R39">
    <cfRule type="cellIs" dxfId="73" priority="43" operator="lessThan">
      <formula>0</formula>
    </cfRule>
  </conditionalFormatting>
  <conditionalFormatting sqref="P47:R47 P50:R50 P53:R54">
    <cfRule type="cellIs" dxfId="72" priority="41" operator="lessThan">
      <formula>0</formula>
    </cfRule>
  </conditionalFormatting>
  <conditionalFormatting sqref="P57:R57">
    <cfRule type="cellIs" dxfId="71" priority="40" operator="lessThan">
      <formula>0</formula>
    </cfRule>
  </conditionalFormatting>
  <conditionalFormatting sqref="P64:R64 P67:R67 P70:R71">
    <cfRule type="cellIs" dxfId="70" priority="38" operator="lessThan">
      <formula>0</formula>
    </cfRule>
  </conditionalFormatting>
  <conditionalFormatting sqref="P74:R74">
    <cfRule type="cellIs" dxfId="69" priority="37" operator="lessThan">
      <formula>0</formula>
    </cfRule>
  </conditionalFormatting>
  <conditionalFormatting sqref="P82:R82 P85:R85 P88:R89">
    <cfRule type="cellIs" dxfId="68" priority="35" operator="lessThan">
      <formula>0</formula>
    </cfRule>
  </conditionalFormatting>
  <conditionalFormatting sqref="P92:R92">
    <cfRule type="cellIs" dxfId="67" priority="34" operator="lessThan">
      <formula>0</formula>
    </cfRule>
  </conditionalFormatting>
  <conditionalFormatting sqref="P100:R100 P103:R103 P106:R107">
    <cfRule type="cellIs" dxfId="66" priority="32" operator="lessThan">
      <formula>0</formula>
    </cfRule>
  </conditionalFormatting>
  <conditionalFormatting sqref="P110:R110">
    <cfRule type="cellIs" dxfId="65" priority="31" operator="lessThan">
      <formula>0</formula>
    </cfRule>
  </conditionalFormatting>
  <conditionalFormatting sqref="P118:R118 P121:R121 P124:R125">
    <cfRule type="cellIs" dxfId="64" priority="29" operator="lessThan">
      <formula>0</formula>
    </cfRule>
  </conditionalFormatting>
  <conditionalFormatting sqref="P128:R128">
    <cfRule type="cellIs" dxfId="63" priority="28" operator="lessThan">
      <formula>0</formula>
    </cfRule>
  </conditionalFormatting>
  <conditionalFormatting sqref="P136:R136 P139:R139 P142:R143">
    <cfRule type="cellIs" dxfId="62" priority="26" operator="lessThan">
      <formula>0</formula>
    </cfRule>
  </conditionalFormatting>
  <conditionalFormatting sqref="P146:R146">
    <cfRule type="cellIs" dxfId="61" priority="25" operator="lessThan">
      <formula>0</formula>
    </cfRule>
  </conditionalFormatting>
  <conditionalFormatting sqref="P153:R153 P156:R156 P159:R160">
    <cfRule type="cellIs" dxfId="60" priority="23" operator="lessThan">
      <formula>0</formula>
    </cfRule>
  </conditionalFormatting>
  <conditionalFormatting sqref="P163:R163">
    <cfRule type="cellIs" dxfId="59" priority="22" operator="lessThan">
      <formula>0</formula>
    </cfRule>
  </conditionalFormatting>
  <conditionalFormatting sqref="P171:R171 P174:R174 P177:R178">
    <cfRule type="cellIs" dxfId="58" priority="20" operator="lessThan">
      <formula>0</formula>
    </cfRule>
  </conditionalFormatting>
  <conditionalFormatting sqref="P181:R181">
    <cfRule type="cellIs" dxfId="57" priority="19" operator="lessThan">
      <formula>0</formula>
    </cfRule>
  </conditionalFormatting>
  <conditionalFormatting sqref="P190:R190 P193:R193 P196:R197">
    <cfRule type="cellIs" dxfId="56" priority="17" operator="lessThan">
      <formula>0</formula>
    </cfRule>
  </conditionalFormatting>
  <conditionalFormatting sqref="P200:R200">
    <cfRule type="cellIs" dxfId="55" priority="16" operator="lessThan">
      <formula>0</formula>
    </cfRule>
  </conditionalFormatting>
  <conditionalFormatting sqref="P207:R207 P210:R210 P213:R214">
    <cfRule type="cellIs" dxfId="54" priority="14" operator="lessThan">
      <formula>0</formula>
    </cfRule>
  </conditionalFormatting>
  <conditionalFormatting sqref="P217:R217">
    <cfRule type="cellIs" dxfId="53" priority="13" operator="lessThan">
      <formula>0</formula>
    </cfRule>
  </conditionalFormatting>
  <conditionalFormatting sqref="P225:R225 P228:R228 P231:R232">
    <cfRule type="cellIs" dxfId="52" priority="11" operator="lessThan">
      <formula>0</formula>
    </cfRule>
  </conditionalFormatting>
  <conditionalFormatting sqref="P235:R235">
    <cfRule type="cellIs" dxfId="51" priority="10" operator="lessThan">
      <formula>0</formula>
    </cfRule>
  </conditionalFormatting>
  <conditionalFormatting sqref="P243:R243 P246:R246 P249:R250">
    <cfRule type="cellIs" dxfId="50" priority="8" operator="lessThan">
      <formula>0</formula>
    </cfRule>
  </conditionalFormatting>
  <conditionalFormatting sqref="P253:R253">
    <cfRule type="cellIs" dxfId="49" priority="7" operator="lessThan">
      <formula>0</formula>
    </cfRule>
  </conditionalFormatting>
  <conditionalFormatting sqref="P261:R261 P264:R264 P267:R268">
    <cfRule type="cellIs" dxfId="48" priority="5" operator="lessThan">
      <formula>0</formula>
    </cfRule>
  </conditionalFormatting>
  <conditionalFormatting sqref="P271:R271">
    <cfRule type="cellIs" dxfId="47" priority="4" operator="lessThan">
      <formula>0</formula>
    </cfRule>
  </conditionalFormatting>
  <conditionalFormatting sqref="P280:R280 P283:R283 P286:R287">
    <cfRule type="cellIs" dxfId="46" priority="2" operator="lessThan">
      <formula>0</formula>
    </cfRule>
  </conditionalFormatting>
  <conditionalFormatting sqref="P290:R290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ED3D-7DF7-4A95-8B0A-38FD4540309A}">
  <sheetPr codeName="Sheet12"/>
  <dimension ref="B2:AF35"/>
  <sheetViews>
    <sheetView showGridLines="0" zoomScale="40" zoomScaleNormal="40" workbookViewId="0">
      <selection activeCell="R17" sqref="R17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6" max="26" width="45.7109375" customWidth="1"/>
    <col min="28" max="28" width="55.85546875" bestFit="1" customWidth="1"/>
  </cols>
  <sheetData>
    <row r="2" spans="2:17" ht="18.75" x14ac:dyDescent="0.25">
      <c r="B2" s="136" t="s">
        <v>1</v>
      </c>
    </row>
    <row r="3" spans="2:17" x14ac:dyDescent="0.25">
      <c r="Q3" t="s">
        <v>547</v>
      </c>
    </row>
    <row r="4" spans="2:17" x14ac:dyDescent="0.25">
      <c r="Q4" t="s">
        <v>541</v>
      </c>
    </row>
    <row r="32" spans="2:17" ht="18.75" x14ac:dyDescent="0.3">
      <c r="B32" s="137" t="s">
        <v>71</v>
      </c>
      <c r="I32" s="137" t="s">
        <v>454</v>
      </c>
      <c r="Q32" s="137" t="s">
        <v>72</v>
      </c>
    </row>
    <row r="33" spans="32:32" x14ac:dyDescent="0.25">
      <c r="AF33" t="s">
        <v>542</v>
      </c>
    </row>
    <row r="34" spans="32:32" x14ac:dyDescent="0.25">
      <c r="AF34" t="s">
        <v>543</v>
      </c>
    </row>
    <row r="35" spans="32:32" x14ac:dyDescent="0.25">
      <c r="AF35" t="s">
        <v>544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2637-9313-4B5B-A85D-7F3C21B9524B}">
  <sheetPr codeName="Sheet14"/>
  <dimension ref="B2:AT60"/>
  <sheetViews>
    <sheetView showGridLines="0" zoomScale="40" zoomScaleNormal="40" workbookViewId="0">
      <selection activeCell="Q21" sqref="Q21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1" ht="18.75" x14ac:dyDescent="0.25">
      <c r="B2" s="220" t="s">
        <v>1</v>
      </c>
    </row>
    <row r="3" spans="2:21" ht="15" customHeight="1" x14ac:dyDescent="0.25">
      <c r="Q3" s="275" t="s">
        <v>545</v>
      </c>
      <c r="R3" s="275"/>
      <c r="S3" s="275"/>
      <c r="T3" s="275"/>
      <c r="U3" s="275"/>
    </row>
    <row r="4" spans="2:21" x14ac:dyDescent="0.25">
      <c r="Q4" s="275"/>
      <c r="R4" s="275"/>
      <c r="S4" s="275"/>
      <c r="T4" s="275"/>
      <c r="U4" s="275"/>
    </row>
    <row r="5" spans="2:21" x14ac:dyDescent="0.25">
      <c r="Q5" t="s">
        <v>562</v>
      </c>
    </row>
    <row r="32" spans="2:17" ht="18.75" x14ac:dyDescent="0.3">
      <c r="B32" s="137" t="s">
        <v>71</v>
      </c>
      <c r="I32" s="137" t="s">
        <v>454</v>
      </c>
      <c r="Q32" s="137" t="s">
        <v>72</v>
      </c>
    </row>
    <row r="33" spans="36:46" ht="15" customHeight="1" x14ac:dyDescent="0.25">
      <c r="AJ33" s="275" t="s">
        <v>546</v>
      </c>
      <c r="AK33" s="275"/>
      <c r="AL33" s="275"/>
      <c r="AM33" s="275"/>
      <c r="AN33" s="275"/>
      <c r="AO33" s="275"/>
      <c r="AP33" s="275"/>
      <c r="AQ33" s="275"/>
      <c r="AR33" s="275"/>
      <c r="AS33" s="275"/>
      <c r="AT33" s="275"/>
    </row>
    <row r="34" spans="36:46" x14ac:dyDescent="0.25">
      <c r="AJ34" s="275"/>
      <c r="AK34" s="275"/>
      <c r="AL34" s="275"/>
      <c r="AM34" s="275"/>
      <c r="AN34" s="275"/>
      <c r="AO34" s="275"/>
      <c r="AP34" s="275"/>
      <c r="AQ34" s="275"/>
      <c r="AR34" s="275"/>
      <c r="AS34" s="275"/>
      <c r="AT34" s="275"/>
    </row>
    <row r="35" spans="36:46" x14ac:dyDescent="0.25">
      <c r="AJ35" t="s">
        <v>548</v>
      </c>
    </row>
    <row r="60" spans="9:9" ht="26.25" x14ac:dyDescent="0.4">
      <c r="I60" s="138"/>
    </row>
  </sheetData>
  <mergeCells count="2">
    <mergeCell ref="Q3:U4"/>
    <mergeCell ref="AJ33:AT3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CDD51-FB8D-4BAF-AE57-52281696533C}">
  <sheetPr codeName="Sheet13"/>
  <dimension ref="B2:Q32"/>
  <sheetViews>
    <sheetView showGridLines="0" zoomScale="40" zoomScaleNormal="40" workbookViewId="0">
      <selection activeCell="R20" sqref="R20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28515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9" ht="18.75" x14ac:dyDescent="0.25">
      <c r="B2" s="220" t="s">
        <v>1</v>
      </c>
      <c r="I2" s="76"/>
    </row>
    <row r="32" spans="2:17" ht="18.75" x14ac:dyDescent="0.3">
      <c r="B32" s="137" t="s">
        <v>71</v>
      </c>
      <c r="I32" s="137" t="s">
        <v>454</v>
      </c>
      <c r="Q32" s="137" t="s">
        <v>72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FB0A6-43A7-4EAB-B968-26BA49646175}">
  <sheetPr codeName="Sheet15"/>
  <dimension ref="B2:Q32"/>
  <sheetViews>
    <sheetView showGridLines="0" zoomScale="40" zoomScaleNormal="40" workbookViewId="0">
      <selection activeCell="Q25" sqref="Q25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" ht="18.75" x14ac:dyDescent="0.25">
      <c r="B2" s="220" t="s">
        <v>1</v>
      </c>
    </row>
    <row r="32" spans="2:17" ht="18.75" x14ac:dyDescent="0.3">
      <c r="B32" s="137" t="s">
        <v>71</v>
      </c>
      <c r="I32" s="137" t="s">
        <v>454</v>
      </c>
      <c r="Q32" s="137" t="s">
        <v>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2B64C-C893-4422-A281-1A5D19CEC86C}">
  <sheetPr codeName="Sheet16">
    <tabColor rgb="FF0043CE"/>
  </sheetPr>
  <dimension ref="A1"/>
  <sheetViews>
    <sheetView showGridLines="0"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C604-4353-4806-8B66-3695708CE6C5}">
  <sheetPr codeName="Sheet17"/>
  <dimension ref="B2:T32"/>
  <sheetViews>
    <sheetView showGridLines="0" zoomScale="40" zoomScaleNormal="40" workbookViewId="0">
      <selection activeCell="O21" sqref="O21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  <col min="20" max="20" width="50" customWidth="1"/>
  </cols>
  <sheetData>
    <row r="2" spans="2:9" ht="18.75" x14ac:dyDescent="0.25">
      <c r="B2" s="136" t="s">
        <v>1</v>
      </c>
    </row>
    <row r="3" spans="2:9" x14ac:dyDescent="0.25">
      <c r="I3" t="s">
        <v>549</v>
      </c>
    </row>
    <row r="32" spans="2:20" ht="18.75" x14ac:dyDescent="0.3">
      <c r="B32" s="137" t="s">
        <v>71</v>
      </c>
      <c r="I32" s="137" t="s">
        <v>454</v>
      </c>
      <c r="T32" s="137" t="s">
        <v>72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8B93-F55A-4735-BCE8-D04721A181B8}">
  <sheetPr codeName="Sheet31"/>
  <dimension ref="B2:T59"/>
  <sheetViews>
    <sheetView showGridLines="0" zoomScale="40" zoomScaleNormal="40" workbookViewId="0">
      <selection activeCell="T38" sqref="T38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  <col min="20" max="20" width="50.140625" customWidth="1"/>
  </cols>
  <sheetData>
    <row r="2" spans="2:9" ht="18.75" x14ac:dyDescent="0.25">
      <c r="B2" s="136" t="s">
        <v>1</v>
      </c>
    </row>
    <row r="3" spans="2:9" x14ac:dyDescent="0.25">
      <c r="I3" t="s">
        <v>550</v>
      </c>
    </row>
    <row r="4" spans="2:9" x14ac:dyDescent="0.25">
      <c r="I4" t="s">
        <v>551</v>
      </c>
    </row>
    <row r="59" spans="2:20" ht="18.75" x14ac:dyDescent="0.3">
      <c r="B59" s="137" t="s">
        <v>71</v>
      </c>
      <c r="I59" s="137" t="s">
        <v>454</v>
      </c>
      <c r="T59" s="137" t="s">
        <v>72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7814-9EF2-4B13-A7B7-3735B0D2FF41}">
  <sheetPr codeName="Sheet32"/>
  <dimension ref="B2:T32"/>
  <sheetViews>
    <sheetView showGridLines="0" zoomScale="40" zoomScaleNormal="40" workbookViewId="0">
      <selection activeCell="AU33" sqref="AU33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  <col min="20" max="20" width="50.140625" customWidth="1"/>
  </cols>
  <sheetData>
    <row r="2" spans="2:9" ht="18.75" x14ac:dyDescent="0.25">
      <c r="B2" s="136" t="s">
        <v>1</v>
      </c>
    </row>
    <row r="3" spans="2:9" x14ac:dyDescent="0.25">
      <c r="I3" t="s">
        <v>549</v>
      </c>
    </row>
    <row r="32" spans="2:20" ht="18.75" x14ac:dyDescent="0.3">
      <c r="B32" s="137" t="s">
        <v>71</v>
      </c>
      <c r="I32" s="137" t="s">
        <v>454</v>
      </c>
      <c r="T32" s="137" t="s">
        <v>72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3406-75E7-488C-BD70-A2F0671ECD1F}">
  <sheetPr codeName="Sheet33"/>
  <dimension ref="B2:T32"/>
  <sheetViews>
    <sheetView showGridLines="0" zoomScale="40" zoomScaleNormal="40" workbookViewId="0">
      <selection activeCell="T16" sqref="T16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  <col min="20" max="20" width="50.140625" customWidth="1"/>
  </cols>
  <sheetData>
    <row r="2" spans="2:9" ht="18.75" x14ac:dyDescent="0.25">
      <c r="B2" s="136" t="s">
        <v>1</v>
      </c>
    </row>
    <row r="3" spans="2:9" x14ac:dyDescent="0.25">
      <c r="I3" t="s">
        <v>549</v>
      </c>
    </row>
    <row r="32" spans="2:20" ht="18.75" x14ac:dyDescent="0.3">
      <c r="B32" s="137" t="s">
        <v>71</v>
      </c>
      <c r="I32" s="137" t="s">
        <v>454</v>
      </c>
      <c r="T32" s="137" t="s">
        <v>72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E205-8D36-4B0F-A405-F94E3EA29063}">
  <sheetPr codeName="Sheet34"/>
  <dimension ref="B2:T32"/>
  <sheetViews>
    <sheetView showGridLines="0" zoomScale="40" zoomScaleNormal="40" workbookViewId="0">
      <selection activeCell="Q18" sqref="Q18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  <col min="20" max="20" width="50.140625" customWidth="1"/>
  </cols>
  <sheetData>
    <row r="2" spans="2:9" ht="18.75" x14ac:dyDescent="0.25">
      <c r="B2" s="136" t="s">
        <v>1</v>
      </c>
    </row>
    <row r="3" spans="2:9" x14ac:dyDescent="0.25">
      <c r="I3" t="s">
        <v>549</v>
      </c>
    </row>
    <row r="32" spans="2:20" ht="18.75" x14ac:dyDescent="0.3">
      <c r="B32" s="137" t="s">
        <v>71</v>
      </c>
      <c r="I32" s="137" t="s">
        <v>454</v>
      </c>
      <c r="T32" s="137" t="s">
        <v>72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42D07-D96B-4E73-BAB7-E70D2C2DCDE4}">
  <sheetPr codeName="Sheet18"/>
  <dimension ref="B2:T32"/>
  <sheetViews>
    <sheetView showGridLines="0" zoomScale="40" zoomScaleNormal="40" workbookViewId="0">
      <selection activeCell="AN20" sqref="AN20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  <col min="20" max="20" width="50.140625" customWidth="1"/>
  </cols>
  <sheetData>
    <row r="2" spans="2:9" ht="18.75" x14ac:dyDescent="0.25">
      <c r="B2" s="136" t="s">
        <v>1</v>
      </c>
    </row>
    <row r="3" spans="2:9" x14ac:dyDescent="0.25">
      <c r="I3" t="s">
        <v>549</v>
      </c>
    </row>
    <row r="32" spans="2:20" ht="18.75" x14ac:dyDescent="0.3">
      <c r="B32" s="137" t="s">
        <v>71</v>
      </c>
      <c r="I32" s="137" t="s">
        <v>454</v>
      </c>
      <c r="T32" s="137" t="s">
        <v>72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CFB2F-36C2-4E57-8D53-FEAD844547F2}">
  <sheetPr codeName="Sheet30"/>
  <dimension ref="B2:I32"/>
  <sheetViews>
    <sheetView showGridLines="0" zoomScale="55" zoomScaleNormal="55" workbookViewId="0">
      <selection activeCell="B2" sqref="B2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136" t="s">
        <v>1</v>
      </c>
    </row>
    <row r="32" spans="2:9" ht="18.75" x14ac:dyDescent="0.3">
      <c r="B32" s="137" t="s">
        <v>71</v>
      </c>
      <c r="I32" s="137" t="s">
        <v>72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B0F32-9024-472E-9264-A678CB12205F}">
  <sheetPr codeName="Sheet29"/>
  <dimension ref="B2:T32"/>
  <sheetViews>
    <sheetView showGridLines="0" zoomScale="40" zoomScaleNormal="40" workbookViewId="0">
      <selection activeCell="O16" sqref="O16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  <col min="20" max="20" width="50.140625" customWidth="1"/>
  </cols>
  <sheetData>
    <row r="2" spans="2:9" ht="18.75" x14ac:dyDescent="0.25">
      <c r="B2" s="136" t="s">
        <v>1</v>
      </c>
    </row>
    <row r="3" spans="2:9" x14ac:dyDescent="0.25">
      <c r="I3" t="s">
        <v>549</v>
      </c>
    </row>
    <row r="32" spans="2:20" ht="18.75" x14ac:dyDescent="0.3">
      <c r="B32" s="137" t="s">
        <v>71</v>
      </c>
      <c r="I32" s="137" t="s">
        <v>454</v>
      </c>
      <c r="T32" s="137" t="s">
        <v>72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081E-894C-4178-A7EE-30112FB2001D}">
  <sheetPr codeName="Sheet19">
    <tabColor rgb="FF0043CE"/>
  </sheetPr>
  <dimension ref="B2:S290"/>
  <sheetViews>
    <sheetView showGridLines="0" zoomScale="70" zoomScaleNormal="70" workbookViewId="0">
      <selection activeCell="G5" sqref="G5"/>
    </sheetView>
  </sheetViews>
  <sheetFormatPr defaultRowHeight="15" outlineLevelRow="1" x14ac:dyDescent="0.25"/>
  <cols>
    <col min="2" max="2" width="55.28515625" customWidth="1"/>
    <col min="3" max="3" width="16.7109375" customWidth="1"/>
    <col min="4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8" width="16" customWidth="1"/>
    <col min="21" max="21" width="14.85546875" customWidth="1"/>
  </cols>
  <sheetData>
    <row r="2" spans="2:2" ht="18.75" x14ac:dyDescent="0.25">
      <c r="B2" s="16"/>
    </row>
    <row r="24" spans="2:18" ht="18.75" x14ac:dyDescent="0.25">
      <c r="B24" s="16"/>
    </row>
    <row r="25" spans="2:18" x14ac:dyDescent="0.25">
      <c r="B25" s="17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274"/>
      <c r="Q25" s="274"/>
      <c r="R25" s="274"/>
    </row>
    <row r="26" spans="2:18" x14ac:dyDescent="0.25">
      <c r="B26" s="18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5"/>
      <c r="Q26" s="15"/>
      <c r="R26" s="15"/>
    </row>
    <row r="27" spans="2:18" ht="15.75" x14ac:dyDescent="0.25">
      <c r="B27" s="11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  <row r="28" spans="2:18" ht="15.75" x14ac:dyDescent="0.25">
      <c r="B28" s="11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spans="2:18" ht="15.75" x14ac:dyDescent="0.25">
      <c r="B29" s="11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2:18" ht="15.75" x14ac:dyDescent="0.25">
      <c r="B30" s="1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2:18" ht="15.75" x14ac:dyDescent="0.25">
      <c r="B31" s="11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spans="2:18" ht="15.75" x14ac:dyDescent="0.25"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2:19" ht="15.75" x14ac:dyDescent="0.25">
      <c r="B33" s="1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2:19" ht="15.75" x14ac:dyDescent="0.25"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1"/>
    </row>
    <row r="35" spans="2:19" ht="15.75" x14ac:dyDescent="0.25">
      <c r="B35" s="11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2:19" x14ac:dyDescent="0.25">
      <c r="B36" s="18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20"/>
      <c r="Q36" s="20"/>
      <c r="R36" s="20"/>
    </row>
    <row r="37" spans="2:19" ht="15.75" x14ac:dyDescent="0.25">
      <c r="B37" s="1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2:19" ht="15.75" x14ac:dyDescent="0.25">
      <c r="B38" s="11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2"/>
      <c r="Q38" s="2"/>
      <c r="R38" s="2"/>
    </row>
    <row r="39" spans="2:19" ht="15.75" x14ac:dyDescent="0.25">
      <c r="B39" s="11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2" spans="2:19" ht="18.75" x14ac:dyDescent="0.25">
      <c r="B42" s="16"/>
    </row>
    <row r="43" spans="2:19" x14ac:dyDescent="0.25">
      <c r="B43" s="17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274"/>
      <c r="Q43" s="274"/>
      <c r="R43" s="274"/>
    </row>
    <row r="44" spans="2:19" x14ac:dyDescent="0.25">
      <c r="B44" s="18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5"/>
      <c r="Q44" s="15"/>
      <c r="R44" s="15"/>
    </row>
    <row r="45" spans="2:19" ht="15.75" x14ac:dyDescent="0.25">
      <c r="B45" s="11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r="46" spans="2:19" ht="15.75" x14ac:dyDescent="0.25">
      <c r="B46" s="11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2:19" ht="15.75" x14ac:dyDescent="0.25">
      <c r="B47" s="1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 spans="2:19" ht="15.75" x14ac:dyDescent="0.25">
      <c r="B48" s="1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2:19" ht="15.75" x14ac:dyDescent="0.25">
      <c r="B49" s="11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2:19" ht="15.75" x14ac:dyDescent="0.25">
      <c r="B50" s="1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2:19" ht="15.75" x14ac:dyDescent="0.25">
      <c r="B51" s="11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2:19" ht="15.75" x14ac:dyDescent="0.25">
      <c r="B52" s="11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1"/>
    </row>
    <row r="53" spans="2:19" ht="15.75" x14ac:dyDescent="0.25">
      <c r="B53" s="1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2:19" x14ac:dyDescent="0.25">
      <c r="B54" s="18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20"/>
      <c r="Q54" s="20"/>
      <c r="R54" s="20"/>
    </row>
    <row r="55" spans="2:19" ht="15.75" x14ac:dyDescent="0.25">
      <c r="B55" s="1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2:19" ht="15.75" x14ac:dyDescent="0.25">
      <c r="B56" s="1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2"/>
      <c r="Q56" s="2"/>
      <c r="R56" s="2"/>
    </row>
    <row r="57" spans="2:19" ht="15.75" x14ac:dyDescent="0.25">
      <c r="B57" s="1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9" spans="2:19" ht="18.75" hidden="1" outlineLevel="1" x14ac:dyDescent="0.25">
      <c r="B59" s="16"/>
    </row>
    <row r="60" spans="2:19" hidden="1" outlineLevel="1" x14ac:dyDescent="0.25">
      <c r="B60" s="17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274"/>
      <c r="Q60" s="274"/>
      <c r="R60" s="274"/>
    </row>
    <row r="61" spans="2:19" hidden="1" outlineLevel="1" x14ac:dyDescent="0.25">
      <c r="B61" s="18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5"/>
      <c r="Q61" s="15"/>
      <c r="R61" s="15"/>
    </row>
    <row r="62" spans="2:19" ht="15.75" hidden="1" outlineLevel="1" x14ac:dyDescent="0.25">
      <c r="B62" s="1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2:19" ht="15.75" hidden="1" outlineLevel="1" x14ac:dyDescent="0.25">
      <c r="B63" s="11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2:19" ht="15.75" hidden="1" outlineLevel="1" x14ac:dyDescent="0.25">
      <c r="B64" s="1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2:19" ht="15.75" hidden="1" outlineLevel="1" x14ac:dyDescent="0.25">
      <c r="B65" s="1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2:19" ht="15.75" hidden="1" outlineLevel="1" x14ac:dyDescent="0.25">
      <c r="B66" s="11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2:19" ht="15.75" hidden="1" outlineLevel="1" x14ac:dyDescent="0.25">
      <c r="B67" s="1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2:19" ht="15.75" hidden="1" outlineLevel="1" x14ac:dyDescent="0.25">
      <c r="B68" s="1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2:19" ht="15.75" hidden="1" outlineLevel="1" x14ac:dyDescent="0.25">
      <c r="B69" s="11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1"/>
    </row>
    <row r="70" spans="2:19" ht="15.75" hidden="1" outlineLevel="1" x14ac:dyDescent="0.25">
      <c r="B70" s="1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2:19" hidden="1" outlineLevel="1" x14ac:dyDescent="0.25">
      <c r="B71" s="18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20"/>
      <c r="Q71" s="20"/>
      <c r="R71" s="20"/>
    </row>
    <row r="72" spans="2:19" ht="15.75" hidden="1" outlineLevel="1" x14ac:dyDescent="0.25">
      <c r="B72" s="1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2:19" ht="15.75" hidden="1" outlineLevel="1" x14ac:dyDescent="0.25">
      <c r="B73" s="1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2"/>
      <c r="Q73" s="2"/>
      <c r="R73" s="2"/>
    </row>
    <row r="74" spans="2:19" ht="15.75" hidden="1" outlineLevel="1" x14ac:dyDescent="0.25">
      <c r="B74" s="1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2:19" ht="15.75" hidden="1" outlineLevel="1" x14ac:dyDescent="0.25">
      <c r="B75" s="1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</row>
    <row r="76" spans="2:19" hidden="1" outlineLevel="1" x14ac:dyDescent="0.25"/>
    <row r="77" spans="2:19" ht="18.75" hidden="1" outlineLevel="1" x14ac:dyDescent="0.25">
      <c r="B77" s="16"/>
    </row>
    <row r="78" spans="2:19" hidden="1" outlineLevel="1" x14ac:dyDescent="0.25">
      <c r="B78" s="17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274"/>
      <c r="Q78" s="274"/>
      <c r="R78" s="274"/>
    </row>
    <row r="79" spans="2:19" hidden="1" outlineLevel="1" x14ac:dyDescent="0.25">
      <c r="B79" s="18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5"/>
      <c r="Q79" s="15"/>
      <c r="R79" s="15"/>
    </row>
    <row r="80" spans="2:19" ht="15.75" hidden="1" outlineLevel="1" x14ac:dyDescent="0.25">
      <c r="B80" s="1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</row>
    <row r="81" spans="2:19" ht="15.75" hidden="1" outlineLevel="1" x14ac:dyDescent="0.25">
      <c r="B81" s="11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2:19" ht="15.75" hidden="1" outlineLevel="1" x14ac:dyDescent="0.25">
      <c r="B82" s="1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 spans="2:19" ht="15.75" hidden="1" outlineLevel="1" x14ac:dyDescent="0.25">
      <c r="B83" s="1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</row>
    <row r="84" spans="2:19" ht="15.75" hidden="1" outlineLevel="1" x14ac:dyDescent="0.25">
      <c r="B84" s="11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2:19" ht="15.75" hidden="1" outlineLevel="1" x14ac:dyDescent="0.25">
      <c r="B85" s="1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</row>
    <row r="86" spans="2:19" ht="15.75" hidden="1" outlineLevel="1" x14ac:dyDescent="0.25">
      <c r="B86" s="11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</row>
    <row r="87" spans="2:19" ht="15.75" hidden="1" outlineLevel="1" x14ac:dyDescent="0.25">
      <c r="B87" s="11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1"/>
    </row>
    <row r="88" spans="2:19" ht="15.75" hidden="1" outlineLevel="1" x14ac:dyDescent="0.25">
      <c r="B88" s="11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 spans="2:19" hidden="1" outlineLevel="1" x14ac:dyDescent="0.25">
      <c r="B89" s="18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20"/>
      <c r="Q89" s="20"/>
      <c r="R89" s="20"/>
    </row>
    <row r="90" spans="2:19" ht="15.75" hidden="1" outlineLevel="1" x14ac:dyDescent="0.25">
      <c r="B90" s="11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</row>
    <row r="91" spans="2:19" ht="15.75" hidden="1" outlineLevel="1" x14ac:dyDescent="0.25">
      <c r="B91" s="11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2"/>
      <c r="Q91" s="2"/>
      <c r="R91" s="2"/>
    </row>
    <row r="92" spans="2:19" ht="15.75" hidden="1" outlineLevel="1" x14ac:dyDescent="0.25">
      <c r="B92" s="11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</row>
    <row r="93" spans="2:19" ht="15.75" hidden="1" outlineLevel="1" x14ac:dyDescent="0.25">
      <c r="B93" s="1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</row>
    <row r="94" spans="2:19" hidden="1" outlineLevel="1" x14ac:dyDescent="0.25"/>
    <row r="95" spans="2:19" ht="18.75" hidden="1" outlineLevel="1" x14ac:dyDescent="0.25">
      <c r="B95" s="16"/>
    </row>
    <row r="96" spans="2:19" hidden="1" outlineLevel="1" x14ac:dyDescent="0.25">
      <c r="B96" s="17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274"/>
      <c r="Q96" s="274"/>
      <c r="R96" s="274"/>
    </row>
    <row r="97" spans="2:19" hidden="1" outlineLevel="1" x14ac:dyDescent="0.25">
      <c r="B97" s="1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5"/>
      <c r="Q97" s="15"/>
      <c r="R97" s="15"/>
    </row>
    <row r="98" spans="2:19" ht="15.75" hidden="1" outlineLevel="1" x14ac:dyDescent="0.25">
      <c r="B98" s="11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</row>
    <row r="99" spans="2:19" ht="15.75" hidden="1" outlineLevel="1" x14ac:dyDescent="0.25">
      <c r="B99" s="11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2:19" ht="15.75" hidden="1" outlineLevel="1" x14ac:dyDescent="0.25">
      <c r="B100" s="11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</row>
    <row r="101" spans="2:19" ht="15.75" hidden="1" outlineLevel="1" x14ac:dyDescent="0.25">
      <c r="B101" s="11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</row>
    <row r="102" spans="2:19" ht="15.75" hidden="1" outlineLevel="1" x14ac:dyDescent="0.25">
      <c r="B102" s="11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2:19" ht="15.75" hidden="1" outlineLevel="1" x14ac:dyDescent="0.25">
      <c r="B103" s="11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</row>
    <row r="104" spans="2:19" ht="15.75" hidden="1" outlineLevel="1" x14ac:dyDescent="0.25">
      <c r="B104" s="11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</row>
    <row r="105" spans="2:19" ht="15.75" hidden="1" outlineLevel="1" x14ac:dyDescent="0.25">
      <c r="B105" s="11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1"/>
    </row>
    <row r="106" spans="2:19" ht="15.75" hidden="1" outlineLevel="1" x14ac:dyDescent="0.25">
      <c r="B106" s="11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</row>
    <row r="107" spans="2:19" hidden="1" outlineLevel="1" x14ac:dyDescent="0.25">
      <c r="B107" s="18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20"/>
      <c r="Q107" s="20"/>
      <c r="R107" s="20"/>
    </row>
    <row r="108" spans="2:19" ht="15.75" hidden="1" outlineLevel="1" x14ac:dyDescent="0.25">
      <c r="B108" s="11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</row>
    <row r="109" spans="2:19" ht="15.75" hidden="1" outlineLevel="1" x14ac:dyDescent="0.25">
      <c r="B109" s="11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2"/>
      <c r="Q109" s="2"/>
      <c r="R109" s="2"/>
    </row>
    <row r="110" spans="2:19" ht="15.75" hidden="1" outlineLevel="1" x14ac:dyDescent="0.25">
      <c r="B110" s="11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</row>
    <row r="111" spans="2:19" ht="15.75" hidden="1" outlineLevel="1" x14ac:dyDescent="0.25">
      <c r="B111" s="1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</row>
    <row r="112" spans="2:19" hidden="1" outlineLevel="1" x14ac:dyDescent="0.25"/>
    <row r="113" spans="2:19" ht="18.75" hidden="1" outlineLevel="1" x14ac:dyDescent="0.25">
      <c r="B113" s="16"/>
    </row>
    <row r="114" spans="2:19" hidden="1" outlineLevel="1" x14ac:dyDescent="0.25">
      <c r="B114" s="17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274"/>
      <c r="Q114" s="274"/>
      <c r="R114" s="274"/>
    </row>
    <row r="115" spans="2:19" hidden="1" outlineLevel="1" x14ac:dyDescent="0.25">
      <c r="B115" s="18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5"/>
      <c r="Q115" s="15"/>
      <c r="R115" s="15"/>
    </row>
    <row r="116" spans="2:19" ht="15.75" hidden="1" outlineLevel="1" x14ac:dyDescent="0.25">
      <c r="B116" s="11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</row>
    <row r="117" spans="2:19" ht="15.75" hidden="1" outlineLevel="1" x14ac:dyDescent="0.25">
      <c r="B117" s="11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2:19" ht="15.75" hidden="1" outlineLevel="1" x14ac:dyDescent="0.25">
      <c r="B118" s="11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</row>
    <row r="119" spans="2:19" ht="15.75" hidden="1" outlineLevel="1" x14ac:dyDescent="0.25">
      <c r="B119" s="11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</row>
    <row r="120" spans="2:19" ht="15.75" hidden="1" outlineLevel="1" x14ac:dyDescent="0.25">
      <c r="B120" s="11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2:19" ht="15.75" hidden="1" outlineLevel="1" x14ac:dyDescent="0.25">
      <c r="B121" s="11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</row>
    <row r="122" spans="2:19" ht="15.75" hidden="1" outlineLevel="1" x14ac:dyDescent="0.25">
      <c r="B122" s="11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</row>
    <row r="123" spans="2:19" ht="15.75" hidden="1" outlineLevel="1" x14ac:dyDescent="0.25">
      <c r="B123" s="11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1"/>
    </row>
    <row r="124" spans="2:19" ht="15.75" hidden="1" outlineLevel="1" x14ac:dyDescent="0.25">
      <c r="B124" s="11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 spans="2:19" hidden="1" outlineLevel="1" x14ac:dyDescent="0.25">
      <c r="B125" s="18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20"/>
      <c r="Q125" s="20"/>
      <c r="R125" s="20"/>
    </row>
    <row r="126" spans="2:19" ht="15.75" hidden="1" outlineLevel="1" x14ac:dyDescent="0.25">
      <c r="B126" s="11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 spans="2:19" ht="15.75" hidden="1" outlineLevel="1" x14ac:dyDescent="0.25">
      <c r="B127" s="11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2"/>
      <c r="Q127" s="2"/>
      <c r="R127" s="2"/>
    </row>
    <row r="128" spans="2:19" ht="15.75" hidden="1" outlineLevel="1" x14ac:dyDescent="0.25">
      <c r="B128" s="11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</row>
    <row r="129" spans="2:19" ht="15.75" hidden="1" outlineLevel="1" x14ac:dyDescent="0.25">
      <c r="B129" s="1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</row>
    <row r="130" spans="2:19" collapsed="1" x14ac:dyDescent="0.25"/>
    <row r="131" spans="2:19" ht="18.75" x14ac:dyDescent="0.25">
      <c r="B131" s="16"/>
    </row>
    <row r="132" spans="2:19" x14ac:dyDescent="0.25">
      <c r="B132" s="17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274"/>
      <c r="Q132" s="274"/>
      <c r="R132" s="274"/>
    </row>
    <row r="133" spans="2:19" x14ac:dyDescent="0.25">
      <c r="B133" s="18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5"/>
      <c r="Q133" s="15"/>
      <c r="R133" s="15"/>
    </row>
    <row r="134" spans="2:19" ht="15.75" x14ac:dyDescent="0.25">
      <c r="B134" s="11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</row>
    <row r="135" spans="2:19" ht="15.75" x14ac:dyDescent="0.25">
      <c r="B135" s="11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2:19" ht="15.75" x14ac:dyDescent="0.25">
      <c r="B136" s="11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 spans="2:19" ht="15.75" x14ac:dyDescent="0.25">
      <c r="B137" s="1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 spans="2:19" ht="15.75" x14ac:dyDescent="0.25">
      <c r="B138" s="11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2:19" ht="15.75" x14ac:dyDescent="0.25">
      <c r="B139" s="11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 spans="2:19" ht="15.75" x14ac:dyDescent="0.25">
      <c r="B140" s="11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</row>
    <row r="141" spans="2:19" ht="15.75" x14ac:dyDescent="0.25">
      <c r="B141" s="11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1"/>
    </row>
    <row r="142" spans="2:19" ht="15.75" x14ac:dyDescent="0.25">
      <c r="B142" s="11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</row>
    <row r="143" spans="2:19" x14ac:dyDescent="0.25">
      <c r="B143" s="18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20"/>
      <c r="Q143" s="20"/>
      <c r="R143" s="20"/>
    </row>
    <row r="144" spans="2:19" ht="15.75" x14ac:dyDescent="0.25">
      <c r="B144" s="11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</row>
    <row r="145" spans="2:19" ht="15.75" x14ac:dyDescent="0.25">
      <c r="B145" s="11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2"/>
      <c r="Q145" s="2"/>
      <c r="R145" s="2"/>
    </row>
    <row r="146" spans="2:19" ht="15.75" x14ac:dyDescent="0.25">
      <c r="B146" s="11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</row>
    <row r="148" spans="2:19" ht="18.75" hidden="1" outlineLevel="1" x14ac:dyDescent="0.25">
      <c r="B148" s="16"/>
    </row>
    <row r="149" spans="2:19" hidden="1" outlineLevel="1" x14ac:dyDescent="0.25">
      <c r="B149" s="17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274"/>
      <c r="Q149" s="274"/>
      <c r="R149" s="274"/>
    </row>
    <row r="150" spans="2:19" hidden="1" outlineLevel="1" x14ac:dyDescent="0.25">
      <c r="B150" s="18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5"/>
      <c r="Q150" s="15"/>
      <c r="R150" s="15"/>
    </row>
    <row r="151" spans="2:19" ht="15.75" hidden="1" outlineLevel="1" x14ac:dyDescent="0.25">
      <c r="B151" s="11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</row>
    <row r="152" spans="2:19" ht="15.75" hidden="1" outlineLevel="1" x14ac:dyDescent="0.25">
      <c r="B152" s="11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2:19" ht="15.75" hidden="1" outlineLevel="1" x14ac:dyDescent="0.25">
      <c r="B153" s="11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</row>
    <row r="154" spans="2:19" ht="15.75" hidden="1" outlineLevel="1" x14ac:dyDescent="0.25">
      <c r="B154" s="1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</row>
    <row r="155" spans="2:19" ht="15.75" hidden="1" outlineLevel="1" x14ac:dyDescent="0.25">
      <c r="B155" s="11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</row>
    <row r="156" spans="2:19" ht="15.75" hidden="1" outlineLevel="1" x14ac:dyDescent="0.25">
      <c r="B156" s="11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</row>
    <row r="157" spans="2:19" ht="15.75" hidden="1" outlineLevel="1" x14ac:dyDescent="0.25">
      <c r="B157" s="11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</row>
    <row r="158" spans="2:19" ht="15.75" hidden="1" outlineLevel="1" x14ac:dyDescent="0.25">
      <c r="B158" s="11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1"/>
    </row>
    <row r="159" spans="2:19" ht="15.75" hidden="1" outlineLevel="1" x14ac:dyDescent="0.25">
      <c r="B159" s="11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</row>
    <row r="160" spans="2:19" hidden="1" outlineLevel="1" x14ac:dyDescent="0.25">
      <c r="B160" s="18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20"/>
      <c r="Q160" s="20"/>
      <c r="R160" s="20"/>
    </row>
    <row r="161" spans="2:19" ht="15.75" hidden="1" outlineLevel="1" x14ac:dyDescent="0.25">
      <c r="B161" s="11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</row>
    <row r="162" spans="2:19" ht="15.75" hidden="1" outlineLevel="1" x14ac:dyDescent="0.25">
      <c r="B162" s="11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2"/>
      <c r="Q162" s="2"/>
      <c r="R162" s="2"/>
    </row>
    <row r="163" spans="2:19" ht="15.75" hidden="1" outlineLevel="1" x14ac:dyDescent="0.25">
      <c r="B163" s="11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 spans="2:19" ht="15.75" hidden="1" outlineLevel="1" x14ac:dyDescent="0.25">
      <c r="B164" s="1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</row>
    <row r="165" spans="2:19" hidden="1" outlineLevel="1" x14ac:dyDescent="0.25"/>
    <row r="166" spans="2:19" ht="18.75" hidden="1" outlineLevel="1" x14ac:dyDescent="0.25">
      <c r="B166" s="16"/>
    </row>
    <row r="167" spans="2:19" hidden="1" outlineLevel="1" x14ac:dyDescent="0.25">
      <c r="B167" s="17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274"/>
      <c r="Q167" s="274"/>
      <c r="R167" s="274"/>
    </row>
    <row r="168" spans="2:19" hidden="1" outlineLevel="1" x14ac:dyDescent="0.25">
      <c r="B168" s="18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5"/>
      <c r="Q168" s="15"/>
      <c r="R168" s="15"/>
    </row>
    <row r="169" spans="2:19" ht="15.75" hidden="1" outlineLevel="1" x14ac:dyDescent="0.25">
      <c r="B169" s="11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</row>
    <row r="170" spans="2:19" ht="15.75" hidden="1" outlineLevel="1" x14ac:dyDescent="0.25">
      <c r="B170" s="11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</row>
    <row r="171" spans="2:19" ht="15.75" hidden="1" outlineLevel="1" x14ac:dyDescent="0.25">
      <c r="B171" s="1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</row>
    <row r="172" spans="2:19" ht="15.75" hidden="1" outlineLevel="1" x14ac:dyDescent="0.25">
      <c r="B172" s="11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</row>
    <row r="173" spans="2:19" ht="15.75" hidden="1" outlineLevel="1" x14ac:dyDescent="0.25">
      <c r="B173" s="11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</row>
    <row r="174" spans="2:19" ht="15.75" hidden="1" outlineLevel="1" x14ac:dyDescent="0.25">
      <c r="B174" s="11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</row>
    <row r="175" spans="2:19" ht="15.75" hidden="1" outlineLevel="1" x14ac:dyDescent="0.25">
      <c r="B175" s="11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</row>
    <row r="176" spans="2:19" ht="15.75" hidden="1" outlineLevel="1" x14ac:dyDescent="0.25">
      <c r="B176" s="11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1"/>
    </row>
    <row r="177" spans="2:18" ht="15.75" hidden="1" outlineLevel="1" x14ac:dyDescent="0.25">
      <c r="B177" s="11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</row>
    <row r="178" spans="2:18" hidden="1" outlineLevel="1" x14ac:dyDescent="0.25">
      <c r="B178" s="18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20"/>
      <c r="Q178" s="20"/>
      <c r="R178" s="20"/>
    </row>
    <row r="179" spans="2:18" ht="15.75" hidden="1" outlineLevel="1" x14ac:dyDescent="0.25">
      <c r="B179" s="11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</row>
    <row r="180" spans="2:18" ht="15.75" hidden="1" outlineLevel="1" x14ac:dyDescent="0.25">
      <c r="B180" s="11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2"/>
      <c r="Q180" s="2"/>
      <c r="R180" s="2"/>
    </row>
    <row r="181" spans="2:18" ht="15.75" hidden="1" outlineLevel="1" x14ac:dyDescent="0.25">
      <c r="B181" s="11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</row>
    <row r="182" spans="2:18" ht="15.75" hidden="1" outlineLevel="1" x14ac:dyDescent="0.25">
      <c r="B182" s="1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</row>
    <row r="183" spans="2:18" hidden="1" outlineLevel="1" x14ac:dyDescent="0.25"/>
    <row r="184" spans="2:18" collapsed="1" x14ac:dyDescent="0.25"/>
    <row r="185" spans="2:18" ht="18.75" x14ac:dyDescent="0.25">
      <c r="B185" s="16"/>
    </row>
    <row r="186" spans="2:18" x14ac:dyDescent="0.25">
      <c r="B186" s="17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274"/>
      <c r="Q186" s="274"/>
      <c r="R186" s="274"/>
    </row>
    <row r="187" spans="2:18" x14ac:dyDescent="0.25">
      <c r="B187" s="18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5"/>
      <c r="Q187" s="15"/>
      <c r="R187" s="15"/>
    </row>
    <row r="188" spans="2:18" ht="15.75" x14ac:dyDescent="0.25">
      <c r="B188" s="11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</row>
    <row r="189" spans="2:18" ht="15.75" x14ac:dyDescent="0.25">
      <c r="B189" s="11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</row>
    <row r="190" spans="2:18" ht="15.75" x14ac:dyDescent="0.25">
      <c r="B190" s="11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</row>
    <row r="191" spans="2:18" ht="15.75" x14ac:dyDescent="0.25">
      <c r="B191" s="11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</row>
    <row r="192" spans="2:18" ht="15.75" x14ac:dyDescent="0.25">
      <c r="B192" s="11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</row>
    <row r="193" spans="2:19" ht="15.75" x14ac:dyDescent="0.25">
      <c r="B193" s="11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</row>
    <row r="194" spans="2:19" ht="15.75" x14ac:dyDescent="0.25">
      <c r="B194" s="11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</row>
    <row r="195" spans="2:19" ht="15.75" x14ac:dyDescent="0.25">
      <c r="B195" s="11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1"/>
    </row>
    <row r="196" spans="2:19" ht="15.75" x14ac:dyDescent="0.25">
      <c r="B196" s="11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 spans="2:19" x14ac:dyDescent="0.25">
      <c r="B197" s="18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20"/>
      <c r="Q197" s="20"/>
      <c r="R197" s="20"/>
    </row>
    <row r="198" spans="2:19" ht="15.75" x14ac:dyDescent="0.25">
      <c r="B198" s="11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 spans="2:19" ht="15.75" x14ac:dyDescent="0.25">
      <c r="B199" s="11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2"/>
      <c r="Q199" s="2"/>
      <c r="R199" s="2"/>
    </row>
    <row r="200" spans="2:19" ht="15.75" x14ac:dyDescent="0.25">
      <c r="B200" s="11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</row>
    <row r="202" spans="2:19" ht="18.75" hidden="1" outlineLevel="1" x14ac:dyDescent="0.25">
      <c r="B202" s="16"/>
    </row>
    <row r="203" spans="2:19" hidden="1" outlineLevel="1" x14ac:dyDescent="0.25">
      <c r="B203" s="17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274"/>
      <c r="Q203" s="274"/>
      <c r="R203" s="274"/>
    </row>
    <row r="204" spans="2:19" hidden="1" outlineLevel="1" x14ac:dyDescent="0.25">
      <c r="B204" s="18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5"/>
      <c r="Q204" s="15"/>
      <c r="R204" s="15"/>
    </row>
    <row r="205" spans="2:19" ht="15.75" hidden="1" outlineLevel="1" x14ac:dyDescent="0.25">
      <c r="B205" s="11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</row>
    <row r="206" spans="2:19" ht="15.75" hidden="1" outlineLevel="1" x14ac:dyDescent="0.25">
      <c r="B206" s="11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</row>
    <row r="207" spans="2:19" ht="15.75" hidden="1" outlineLevel="1" x14ac:dyDescent="0.25">
      <c r="B207" s="11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</row>
    <row r="208" spans="2:19" ht="15.75" hidden="1" outlineLevel="1" x14ac:dyDescent="0.25">
      <c r="B208" s="11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</row>
    <row r="209" spans="2:19" ht="15.75" hidden="1" outlineLevel="1" x14ac:dyDescent="0.25">
      <c r="B209" s="11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</row>
    <row r="210" spans="2:19" ht="15.75" hidden="1" outlineLevel="1" x14ac:dyDescent="0.25">
      <c r="B210" s="11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</row>
    <row r="211" spans="2:19" ht="15.75" hidden="1" outlineLevel="1" x14ac:dyDescent="0.25">
      <c r="B211" s="11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</row>
    <row r="212" spans="2:19" ht="15.75" hidden="1" outlineLevel="1" x14ac:dyDescent="0.25">
      <c r="B212" s="11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1"/>
    </row>
    <row r="213" spans="2:19" ht="15.75" hidden="1" outlineLevel="1" x14ac:dyDescent="0.25">
      <c r="B213" s="11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</row>
    <row r="214" spans="2:19" hidden="1" outlineLevel="1" x14ac:dyDescent="0.25">
      <c r="B214" s="18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20"/>
      <c r="Q214" s="20"/>
      <c r="R214" s="20"/>
    </row>
    <row r="215" spans="2:19" ht="15.75" hidden="1" outlineLevel="1" x14ac:dyDescent="0.25">
      <c r="B215" s="11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</row>
    <row r="216" spans="2:19" ht="15.75" hidden="1" outlineLevel="1" x14ac:dyDescent="0.25">
      <c r="B216" s="11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2"/>
      <c r="Q216" s="2"/>
      <c r="R216" s="2"/>
    </row>
    <row r="217" spans="2:19" ht="15.75" hidden="1" outlineLevel="1" x14ac:dyDescent="0.25">
      <c r="B217" s="11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</row>
    <row r="218" spans="2:19" ht="15.75" hidden="1" outlineLevel="1" x14ac:dyDescent="0.25">
      <c r="B218" s="1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</row>
    <row r="219" spans="2:19" hidden="1" outlineLevel="1" x14ac:dyDescent="0.25"/>
    <row r="220" spans="2:19" ht="18.75" hidden="1" outlineLevel="1" x14ac:dyDescent="0.25">
      <c r="B220" s="16"/>
    </row>
    <row r="221" spans="2:19" hidden="1" outlineLevel="1" x14ac:dyDescent="0.25">
      <c r="B221" s="17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274"/>
      <c r="Q221" s="274"/>
      <c r="R221" s="274"/>
    </row>
    <row r="222" spans="2:19" hidden="1" outlineLevel="1" x14ac:dyDescent="0.25">
      <c r="B222" s="18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5"/>
      <c r="Q222" s="15"/>
      <c r="R222" s="15"/>
    </row>
    <row r="223" spans="2:19" ht="15.75" hidden="1" outlineLevel="1" x14ac:dyDescent="0.25">
      <c r="B223" s="11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</row>
    <row r="224" spans="2:19" ht="15.75" hidden="1" outlineLevel="1" x14ac:dyDescent="0.25">
      <c r="B224" s="11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</row>
    <row r="225" spans="2:19" ht="15.75" hidden="1" outlineLevel="1" x14ac:dyDescent="0.25">
      <c r="B225" s="11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</row>
    <row r="226" spans="2:19" ht="15.75" hidden="1" outlineLevel="1" x14ac:dyDescent="0.25">
      <c r="B226" s="11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</row>
    <row r="227" spans="2:19" ht="15.75" hidden="1" outlineLevel="1" x14ac:dyDescent="0.25">
      <c r="B227" s="11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</row>
    <row r="228" spans="2:19" ht="15.75" hidden="1" outlineLevel="1" x14ac:dyDescent="0.25">
      <c r="B228" s="11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</row>
    <row r="229" spans="2:19" ht="15.75" hidden="1" outlineLevel="1" x14ac:dyDescent="0.25">
      <c r="B229" s="11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</row>
    <row r="230" spans="2:19" ht="15.75" hidden="1" outlineLevel="1" x14ac:dyDescent="0.25">
      <c r="B230" s="11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1"/>
    </row>
    <row r="231" spans="2:19" ht="15.75" hidden="1" outlineLevel="1" x14ac:dyDescent="0.25">
      <c r="B231" s="11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</row>
    <row r="232" spans="2:19" hidden="1" outlineLevel="1" x14ac:dyDescent="0.25">
      <c r="B232" s="18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20"/>
      <c r="Q232" s="20"/>
      <c r="R232" s="20"/>
    </row>
    <row r="233" spans="2:19" ht="15.75" hidden="1" outlineLevel="1" x14ac:dyDescent="0.25">
      <c r="B233" s="11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</row>
    <row r="234" spans="2:19" ht="15.75" hidden="1" outlineLevel="1" x14ac:dyDescent="0.25">
      <c r="B234" s="11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2"/>
      <c r="Q234" s="2"/>
      <c r="R234" s="2"/>
    </row>
    <row r="235" spans="2:19" ht="15.75" hidden="1" outlineLevel="1" x14ac:dyDescent="0.25">
      <c r="B235" s="11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</row>
    <row r="236" spans="2:19" ht="15.75" hidden="1" outlineLevel="1" x14ac:dyDescent="0.25">
      <c r="B236" s="1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</row>
    <row r="237" spans="2:19" hidden="1" outlineLevel="1" x14ac:dyDescent="0.25"/>
    <row r="238" spans="2:19" ht="18.75" hidden="1" outlineLevel="1" x14ac:dyDescent="0.25">
      <c r="B238" s="16"/>
    </row>
    <row r="239" spans="2:19" hidden="1" outlineLevel="1" x14ac:dyDescent="0.25">
      <c r="B239" s="17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274"/>
      <c r="Q239" s="274"/>
      <c r="R239" s="274"/>
    </row>
    <row r="240" spans="2:19" hidden="1" outlineLevel="1" x14ac:dyDescent="0.25">
      <c r="B240" s="18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5"/>
      <c r="Q240" s="15"/>
      <c r="R240" s="15"/>
    </row>
    <row r="241" spans="2:19" ht="15.75" hidden="1" outlineLevel="1" x14ac:dyDescent="0.25">
      <c r="B241" s="11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</row>
    <row r="242" spans="2:19" ht="15.75" hidden="1" outlineLevel="1" x14ac:dyDescent="0.25">
      <c r="B242" s="11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</row>
    <row r="243" spans="2:19" ht="15.75" hidden="1" outlineLevel="1" x14ac:dyDescent="0.25">
      <c r="B243" s="11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</row>
    <row r="244" spans="2:19" ht="15.75" hidden="1" outlineLevel="1" x14ac:dyDescent="0.25">
      <c r="B244" s="11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</row>
    <row r="245" spans="2:19" ht="15.75" hidden="1" outlineLevel="1" x14ac:dyDescent="0.25">
      <c r="B245" s="11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</row>
    <row r="246" spans="2:19" ht="15.75" hidden="1" outlineLevel="1" x14ac:dyDescent="0.25">
      <c r="B246" s="11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</row>
    <row r="247" spans="2:19" ht="15.75" hidden="1" outlineLevel="1" x14ac:dyDescent="0.25">
      <c r="B247" s="11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</row>
    <row r="248" spans="2:19" ht="15.75" hidden="1" outlineLevel="1" x14ac:dyDescent="0.25">
      <c r="B248" s="11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"/>
    </row>
    <row r="249" spans="2:19" ht="15.75" hidden="1" outlineLevel="1" x14ac:dyDescent="0.25">
      <c r="B249" s="11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</row>
    <row r="250" spans="2:19" hidden="1" outlineLevel="1" x14ac:dyDescent="0.25">
      <c r="B250" s="18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20"/>
      <c r="Q250" s="20"/>
      <c r="R250" s="20"/>
    </row>
    <row r="251" spans="2:19" ht="15.75" hidden="1" outlineLevel="1" x14ac:dyDescent="0.25">
      <c r="B251" s="11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</row>
    <row r="252" spans="2:19" ht="15.75" hidden="1" outlineLevel="1" x14ac:dyDescent="0.25">
      <c r="B252" s="11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2"/>
      <c r="Q252" s="2"/>
      <c r="R252" s="2"/>
    </row>
    <row r="253" spans="2:19" ht="15.75" hidden="1" outlineLevel="1" x14ac:dyDescent="0.25">
      <c r="B253" s="11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</row>
    <row r="254" spans="2:19" ht="15.75" hidden="1" outlineLevel="1" x14ac:dyDescent="0.25">
      <c r="B254" s="1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</row>
    <row r="255" spans="2:19" hidden="1" outlineLevel="1" x14ac:dyDescent="0.25"/>
    <row r="256" spans="2:19" ht="18.75" hidden="1" outlineLevel="1" x14ac:dyDescent="0.25">
      <c r="B256" s="16"/>
    </row>
    <row r="257" spans="2:19" hidden="1" outlineLevel="1" x14ac:dyDescent="0.25">
      <c r="B257" s="17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274"/>
      <c r="Q257" s="274"/>
      <c r="R257" s="274"/>
    </row>
    <row r="258" spans="2:19" hidden="1" outlineLevel="1" x14ac:dyDescent="0.25">
      <c r="B258" s="18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5"/>
      <c r="Q258" s="15"/>
      <c r="R258" s="15"/>
    </row>
    <row r="259" spans="2:19" ht="15.75" hidden="1" outlineLevel="1" x14ac:dyDescent="0.25">
      <c r="B259" s="11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</row>
    <row r="260" spans="2:19" ht="15.75" hidden="1" outlineLevel="1" x14ac:dyDescent="0.25">
      <c r="B260" s="11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</row>
    <row r="261" spans="2:19" ht="15.75" hidden="1" outlineLevel="1" x14ac:dyDescent="0.25">
      <c r="B261" s="11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2:19" ht="15.75" hidden="1" outlineLevel="1" x14ac:dyDescent="0.25">
      <c r="B262" s="11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</row>
    <row r="263" spans="2:19" ht="15.75" hidden="1" outlineLevel="1" x14ac:dyDescent="0.25">
      <c r="B263" s="11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</row>
    <row r="264" spans="2:19" ht="15.75" hidden="1" outlineLevel="1" x14ac:dyDescent="0.25">
      <c r="B264" s="11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</row>
    <row r="265" spans="2:19" ht="15.75" hidden="1" outlineLevel="1" x14ac:dyDescent="0.25">
      <c r="B265" s="11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</row>
    <row r="266" spans="2:19" ht="15.75" hidden="1" outlineLevel="1" x14ac:dyDescent="0.25">
      <c r="B266" s="11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1"/>
    </row>
    <row r="267" spans="2:19" ht="15.75" hidden="1" outlineLevel="1" x14ac:dyDescent="0.25">
      <c r="B267" s="11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</row>
    <row r="268" spans="2:19" hidden="1" outlineLevel="1" x14ac:dyDescent="0.25">
      <c r="B268" s="18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20"/>
      <c r="Q268" s="20"/>
      <c r="R268" s="20"/>
    </row>
    <row r="269" spans="2:19" ht="15.75" hidden="1" outlineLevel="1" x14ac:dyDescent="0.25">
      <c r="B269" s="11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</row>
    <row r="270" spans="2:19" ht="15.75" hidden="1" outlineLevel="1" x14ac:dyDescent="0.25">
      <c r="B270" s="11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2"/>
      <c r="Q270" s="2"/>
      <c r="R270" s="2"/>
    </row>
    <row r="271" spans="2:19" ht="15.75" hidden="1" outlineLevel="1" x14ac:dyDescent="0.25">
      <c r="B271" s="11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</row>
    <row r="272" spans="2:19" ht="15.75" hidden="1" outlineLevel="1" x14ac:dyDescent="0.25">
      <c r="B272" s="1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</row>
    <row r="273" spans="2:19" collapsed="1" x14ac:dyDescent="0.25"/>
    <row r="275" spans="2:19" ht="18.75" x14ac:dyDescent="0.25">
      <c r="B275" s="16"/>
    </row>
    <row r="276" spans="2:19" x14ac:dyDescent="0.25">
      <c r="B276" s="17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274"/>
      <c r="Q276" s="274"/>
      <c r="R276" s="274"/>
    </row>
    <row r="277" spans="2:19" x14ac:dyDescent="0.25">
      <c r="B277" s="18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5"/>
      <c r="Q277" s="15"/>
      <c r="R277" s="15"/>
    </row>
    <row r="278" spans="2:19" ht="15.75" x14ac:dyDescent="0.25">
      <c r="B278" s="11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</row>
    <row r="279" spans="2:19" ht="15.75" x14ac:dyDescent="0.25">
      <c r="B279" s="11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</row>
    <row r="280" spans="2:19" ht="15.75" x14ac:dyDescent="0.25">
      <c r="B280" s="11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</row>
    <row r="281" spans="2:19" ht="15.75" x14ac:dyDescent="0.25">
      <c r="B281" s="11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</row>
    <row r="282" spans="2:19" ht="15.75" x14ac:dyDescent="0.25">
      <c r="B282" s="11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</row>
    <row r="283" spans="2:19" ht="15.75" x14ac:dyDescent="0.25">
      <c r="B283" s="11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</row>
    <row r="284" spans="2:19" ht="15.75" x14ac:dyDescent="0.25">
      <c r="B284" s="11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</row>
    <row r="285" spans="2:19" ht="15.75" x14ac:dyDescent="0.25">
      <c r="B285" s="11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1"/>
    </row>
    <row r="286" spans="2:19" ht="15.75" x14ac:dyDescent="0.25">
      <c r="B286" s="11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</row>
    <row r="287" spans="2:19" x14ac:dyDescent="0.25">
      <c r="B287" s="18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20"/>
      <c r="Q287" s="20"/>
      <c r="R287" s="20"/>
    </row>
    <row r="288" spans="2:19" ht="15.75" x14ac:dyDescent="0.25">
      <c r="B288" s="11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</row>
    <row r="289" spans="2:18" ht="15.75" x14ac:dyDescent="0.25">
      <c r="B289" s="11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2"/>
      <c r="Q289" s="2"/>
      <c r="R289" s="2"/>
    </row>
    <row r="290" spans="2:18" ht="15.75" x14ac:dyDescent="0.25">
      <c r="B290" s="11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</row>
  </sheetData>
  <mergeCells count="15">
    <mergeCell ref="P239:R239"/>
    <mergeCell ref="P257:R257"/>
    <mergeCell ref="P276:R276"/>
    <mergeCell ref="P132:R132"/>
    <mergeCell ref="P149:R149"/>
    <mergeCell ref="P167:R167"/>
    <mergeCell ref="P186:R186"/>
    <mergeCell ref="P203:R203"/>
    <mergeCell ref="P221:R221"/>
    <mergeCell ref="P114:R114"/>
    <mergeCell ref="P25:R25"/>
    <mergeCell ref="P43:R43"/>
    <mergeCell ref="P60:R60"/>
    <mergeCell ref="P78:R78"/>
    <mergeCell ref="P96:R96"/>
  </mergeCells>
  <conditionalFormatting sqref="C29:O35 C37:O39">
    <cfRule type="cellIs" dxfId="44" priority="45" operator="lessThan">
      <formula>0</formula>
    </cfRule>
  </conditionalFormatting>
  <conditionalFormatting sqref="C47:O53 C55:O57">
    <cfRule type="cellIs" dxfId="43" priority="42" operator="lessThan">
      <formula>0</formula>
    </cfRule>
  </conditionalFormatting>
  <conditionalFormatting sqref="C64:O70 C72:O74">
    <cfRule type="cellIs" dxfId="42" priority="39" operator="lessThan">
      <formula>0</formula>
    </cfRule>
  </conditionalFormatting>
  <conditionalFormatting sqref="C82:O88 C90:O92">
    <cfRule type="cellIs" dxfId="41" priority="36" operator="lessThan">
      <formula>0</formula>
    </cfRule>
  </conditionalFormatting>
  <conditionalFormatting sqref="C100:O106 C108:O110">
    <cfRule type="cellIs" dxfId="40" priority="33" operator="lessThan">
      <formula>0</formula>
    </cfRule>
  </conditionalFormatting>
  <conditionalFormatting sqref="C118:O124 C126:O128">
    <cfRule type="cellIs" dxfId="39" priority="30" operator="lessThan">
      <formula>0</formula>
    </cfRule>
  </conditionalFormatting>
  <conditionalFormatting sqref="C136:O142 C144:O146">
    <cfRule type="cellIs" dxfId="38" priority="27" operator="lessThan">
      <formula>0</formula>
    </cfRule>
  </conditionalFormatting>
  <conditionalFormatting sqref="C153:O159 C161:O163">
    <cfRule type="cellIs" dxfId="37" priority="24" operator="lessThan">
      <formula>0</formula>
    </cfRule>
  </conditionalFormatting>
  <conditionalFormatting sqref="C171:O177 C179:O181">
    <cfRule type="cellIs" dxfId="36" priority="21" operator="lessThan">
      <formula>0</formula>
    </cfRule>
  </conditionalFormatting>
  <conditionalFormatting sqref="C190:O196 C198:O200">
    <cfRule type="cellIs" dxfId="35" priority="18" operator="lessThan">
      <formula>0</formula>
    </cfRule>
  </conditionalFormatting>
  <conditionalFormatting sqref="C207:O213 C215:O217">
    <cfRule type="cellIs" dxfId="34" priority="15" operator="lessThan">
      <formula>0</formula>
    </cfRule>
  </conditionalFormatting>
  <conditionalFormatting sqref="C225:O231 C233:O235">
    <cfRule type="cellIs" dxfId="33" priority="12" operator="lessThan">
      <formula>0</formula>
    </cfRule>
  </conditionalFormatting>
  <conditionalFormatting sqref="C243:O249 C251:O253">
    <cfRule type="cellIs" dxfId="32" priority="9" operator="lessThan">
      <formula>0</formula>
    </cfRule>
  </conditionalFormatting>
  <conditionalFormatting sqref="C261:O267 C269:O271">
    <cfRule type="cellIs" dxfId="31" priority="6" operator="lessThan">
      <formula>0</formula>
    </cfRule>
  </conditionalFormatting>
  <conditionalFormatting sqref="C280:O286 C288:O290">
    <cfRule type="cellIs" dxfId="30" priority="3" operator="lessThan">
      <formula>0</formula>
    </cfRule>
  </conditionalFormatting>
  <conditionalFormatting sqref="P29:R29 P32:R32 P35:R36">
    <cfRule type="cellIs" dxfId="29" priority="44" operator="lessThan">
      <formula>0</formula>
    </cfRule>
  </conditionalFormatting>
  <conditionalFormatting sqref="P39:R39">
    <cfRule type="cellIs" dxfId="28" priority="43" operator="lessThan">
      <formula>0</formula>
    </cfRule>
  </conditionalFormatting>
  <conditionalFormatting sqref="P47:R47 P50:R50 P53:R54">
    <cfRule type="cellIs" dxfId="27" priority="41" operator="lessThan">
      <formula>0</formula>
    </cfRule>
  </conditionalFormatting>
  <conditionalFormatting sqref="P57:R57">
    <cfRule type="cellIs" dxfId="26" priority="40" operator="lessThan">
      <formula>0</formula>
    </cfRule>
  </conditionalFormatting>
  <conditionalFormatting sqref="P64:R64 P67:R67 P70:R71">
    <cfRule type="cellIs" dxfId="25" priority="38" operator="lessThan">
      <formula>0</formula>
    </cfRule>
  </conditionalFormatting>
  <conditionalFormatting sqref="P74:R74">
    <cfRule type="cellIs" dxfId="24" priority="37" operator="lessThan">
      <formula>0</formula>
    </cfRule>
  </conditionalFormatting>
  <conditionalFormatting sqref="P82:R82 P85:R85 P88:R89">
    <cfRule type="cellIs" dxfId="23" priority="35" operator="lessThan">
      <formula>0</formula>
    </cfRule>
  </conditionalFormatting>
  <conditionalFormatting sqref="P92:R92">
    <cfRule type="cellIs" dxfId="22" priority="34" operator="lessThan">
      <formula>0</formula>
    </cfRule>
  </conditionalFormatting>
  <conditionalFormatting sqref="P100:R100 P103:R103 P106:R107">
    <cfRule type="cellIs" dxfId="21" priority="32" operator="lessThan">
      <formula>0</formula>
    </cfRule>
  </conditionalFormatting>
  <conditionalFormatting sqref="P110:R110">
    <cfRule type="cellIs" dxfId="20" priority="31" operator="lessThan">
      <formula>0</formula>
    </cfRule>
  </conditionalFormatting>
  <conditionalFormatting sqref="P118:R118 P121:R121 P124:R125">
    <cfRule type="cellIs" dxfId="19" priority="29" operator="lessThan">
      <formula>0</formula>
    </cfRule>
  </conditionalFormatting>
  <conditionalFormatting sqref="P128:R128">
    <cfRule type="cellIs" dxfId="18" priority="28" operator="lessThan">
      <formula>0</formula>
    </cfRule>
  </conditionalFormatting>
  <conditionalFormatting sqref="P136:R136 P139:R139 P142:R143">
    <cfRule type="cellIs" dxfId="17" priority="26" operator="lessThan">
      <formula>0</formula>
    </cfRule>
  </conditionalFormatting>
  <conditionalFormatting sqref="P146:R146">
    <cfRule type="cellIs" dxfId="16" priority="25" operator="lessThan">
      <formula>0</formula>
    </cfRule>
  </conditionalFormatting>
  <conditionalFormatting sqref="P153:R153 P156:R156 P159:R160">
    <cfRule type="cellIs" dxfId="15" priority="23" operator="lessThan">
      <formula>0</formula>
    </cfRule>
  </conditionalFormatting>
  <conditionalFormatting sqref="P163:R163">
    <cfRule type="cellIs" dxfId="14" priority="22" operator="lessThan">
      <formula>0</formula>
    </cfRule>
  </conditionalFormatting>
  <conditionalFormatting sqref="P171:R171 P174:R174 P177:R178">
    <cfRule type="cellIs" dxfId="13" priority="20" operator="lessThan">
      <formula>0</formula>
    </cfRule>
  </conditionalFormatting>
  <conditionalFormatting sqref="P181:R181">
    <cfRule type="cellIs" dxfId="12" priority="19" operator="lessThan">
      <formula>0</formula>
    </cfRule>
  </conditionalFormatting>
  <conditionalFormatting sqref="P190:R190 P193:R193 P196:R197">
    <cfRule type="cellIs" dxfId="11" priority="17" operator="lessThan">
      <formula>0</formula>
    </cfRule>
  </conditionalFormatting>
  <conditionalFormatting sqref="P200:R200">
    <cfRule type="cellIs" dxfId="10" priority="16" operator="lessThan">
      <formula>0</formula>
    </cfRule>
  </conditionalFormatting>
  <conditionalFormatting sqref="P207:R207 P210:R210 P213:R214">
    <cfRule type="cellIs" dxfId="9" priority="14" operator="lessThan">
      <formula>0</formula>
    </cfRule>
  </conditionalFormatting>
  <conditionalFormatting sqref="P217:R217">
    <cfRule type="cellIs" dxfId="8" priority="13" operator="lessThan">
      <formula>0</formula>
    </cfRule>
  </conditionalFormatting>
  <conditionalFormatting sqref="P225:R225 P228:R228 P231:R232">
    <cfRule type="cellIs" dxfId="7" priority="11" operator="lessThan">
      <formula>0</formula>
    </cfRule>
  </conditionalFormatting>
  <conditionalFormatting sqref="P235:R235">
    <cfRule type="cellIs" dxfId="6" priority="10" operator="lessThan">
      <formula>0</formula>
    </cfRule>
  </conditionalFormatting>
  <conditionalFormatting sqref="P243:R243 P246:R246 P249:R250">
    <cfRule type="cellIs" dxfId="5" priority="8" operator="lessThan">
      <formula>0</formula>
    </cfRule>
  </conditionalFormatting>
  <conditionalFormatting sqref="P253:R253">
    <cfRule type="cellIs" dxfId="4" priority="7" operator="lessThan">
      <formula>0</formula>
    </cfRule>
  </conditionalFormatting>
  <conditionalFormatting sqref="P261:R261 P264:R264 P267:R268">
    <cfRule type="cellIs" dxfId="3" priority="5" operator="lessThan">
      <formula>0</formula>
    </cfRule>
  </conditionalFormatting>
  <conditionalFormatting sqref="P271:R271">
    <cfRule type="cellIs" dxfId="2" priority="4" operator="lessThan">
      <formula>0</formula>
    </cfRule>
  </conditionalFormatting>
  <conditionalFormatting sqref="P280:R280 P283:R283 P286:R287">
    <cfRule type="cellIs" dxfId="1" priority="2" operator="lessThan">
      <formula>0</formula>
    </cfRule>
  </conditionalFormatting>
  <conditionalFormatting sqref="P290:R290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936D1-CB6A-4A10-A36C-E8F17E6D9784}">
  <sheetPr codeName="Sheet28"/>
  <dimension ref="B1:Z58"/>
  <sheetViews>
    <sheetView zoomScale="85" zoomScaleNormal="85" workbookViewId="0">
      <selection activeCell="H59" sqref="H59"/>
    </sheetView>
  </sheetViews>
  <sheetFormatPr defaultRowHeight="15" x14ac:dyDescent="0.25"/>
  <cols>
    <col min="3" max="3" width="16.140625" style="59" bestFit="1" customWidth="1"/>
    <col min="4" max="5" width="12.28515625" style="59" customWidth="1"/>
    <col min="6" max="8" width="12.7109375" style="59" customWidth="1"/>
    <col min="9" max="11" width="9.140625" style="59"/>
    <col min="12" max="12" width="11.28515625" style="59" customWidth="1"/>
    <col min="13" max="13" width="11.140625" style="59" customWidth="1"/>
    <col min="14" max="14" width="13.140625" customWidth="1"/>
    <col min="15" max="15" width="12" customWidth="1"/>
    <col min="16" max="16" width="11.5703125" customWidth="1"/>
    <col min="17" max="17" width="12.42578125" customWidth="1"/>
    <col min="18" max="25" width="16.7109375" customWidth="1"/>
    <col min="26" max="26" width="22.42578125" bestFit="1" customWidth="1"/>
  </cols>
  <sheetData>
    <row r="1" spans="2:26" x14ac:dyDescent="0.25">
      <c r="C1" s="276" t="s">
        <v>344</v>
      </c>
      <c r="D1" s="276"/>
      <c r="E1" s="276"/>
      <c r="F1" s="276"/>
      <c r="G1" s="276"/>
      <c r="H1" s="276"/>
      <c r="I1" s="276"/>
      <c r="J1" s="276"/>
      <c r="L1" s="276" t="s">
        <v>345</v>
      </c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</row>
    <row r="2" spans="2:26" x14ac:dyDescent="0.25">
      <c r="R2" s="219"/>
      <c r="S2" s="219"/>
      <c r="T2" s="219"/>
      <c r="U2" s="219"/>
      <c r="V2" s="219"/>
      <c r="W2" s="219"/>
    </row>
    <row r="3" spans="2:26" x14ac:dyDescent="0.25">
      <c r="C3" s="59" t="s">
        <v>354</v>
      </c>
      <c r="D3" s="59" t="s">
        <v>354</v>
      </c>
      <c r="E3" t="s">
        <v>71</v>
      </c>
      <c r="F3" t="s">
        <v>71</v>
      </c>
      <c r="G3" t="s">
        <v>454</v>
      </c>
      <c r="H3" t="s">
        <v>454</v>
      </c>
      <c r="L3" s="93" t="s">
        <v>354</v>
      </c>
      <c r="M3" s="94" t="s">
        <v>354</v>
      </c>
      <c r="N3" s="94" t="s">
        <v>354</v>
      </c>
      <c r="O3" s="93" t="s">
        <v>354</v>
      </c>
      <c r="P3" s="94" t="s">
        <v>354</v>
      </c>
      <c r="Q3" s="95" t="s">
        <v>354</v>
      </c>
      <c r="R3" s="93" t="s">
        <v>71</v>
      </c>
      <c r="S3" s="94" t="s">
        <v>71</v>
      </c>
      <c r="T3" s="95" t="s">
        <v>71</v>
      </c>
      <c r="U3" s="93" t="s">
        <v>71</v>
      </c>
      <c r="V3" s="94" t="s">
        <v>71</v>
      </c>
      <c r="W3" s="95" t="s">
        <v>71</v>
      </c>
      <c r="X3" s="93" t="s">
        <v>454</v>
      </c>
      <c r="Y3" s="94" t="s">
        <v>454</v>
      </c>
      <c r="Z3" s="95" t="s">
        <v>454</v>
      </c>
    </row>
    <row r="4" spans="2:26" s="96" customFormat="1" ht="30" x14ac:dyDescent="0.25">
      <c r="C4" s="96" t="s">
        <v>415</v>
      </c>
      <c r="D4" s="96" t="s">
        <v>416</v>
      </c>
      <c r="E4" s="96" t="s">
        <v>417</v>
      </c>
      <c r="F4" s="96" t="s">
        <v>418</v>
      </c>
      <c r="G4" t="s">
        <v>533</v>
      </c>
      <c r="H4" t="s">
        <v>532</v>
      </c>
      <c r="L4" s="97" t="s">
        <v>346</v>
      </c>
      <c r="M4" s="98" t="s">
        <v>346</v>
      </c>
      <c r="N4" s="98" t="s">
        <v>346</v>
      </c>
      <c r="O4" s="97" t="s">
        <v>347</v>
      </c>
      <c r="P4" s="98" t="s">
        <v>347</v>
      </c>
      <c r="Q4" s="99" t="s">
        <v>347</v>
      </c>
      <c r="R4" s="97" t="s">
        <v>346</v>
      </c>
      <c r="S4" s="98" t="s">
        <v>346</v>
      </c>
      <c r="T4" s="99" t="s">
        <v>346</v>
      </c>
      <c r="U4" s="97" t="s">
        <v>347</v>
      </c>
      <c r="V4" s="98" t="s">
        <v>347</v>
      </c>
      <c r="W4" s="99" t="s">
        <v>347</v>
      </c>
      <c r="X4" s="97" t="s">
        <v>346</v>
      </c>
      <c r="Y4" s="98" t="s">
        <v>346</v>
      </c>
      <c r="Z4" s="99" t="s">
        <v>346</v>
      </c>
    </row>
    <row r="5" spans="2:26" s="98" customFormat="1" ht="34.5" customHeight="1" x14ac:dyDescent="0.25">
      <c r="B5" s="98" t="s">
        <v>348</v>
      </c>
      <c r="C5" s="98" t="s">
        <v>346</v>
      </c>
      <c r="D5" s="98" t="s">
        <v>347</v>
      </c>
      <c r="E5" s="98" t="s">
        <v>346</v>
      </c>
      <c r="F5" s="98" t="s">
        <v>347</v>
      </c>
      <c r="G5" s="98" t="s">
        <v>346</v>
      </c>
      <c r="H5" s="98" t="s">
        <v>347</v>
      </c>
      <c r="J5" s="100" t="s">
        <v>349</v>
      </c>
      <c r="K5" s="100" t="s">
        <v>350</v>
      </c>
      <c r="L5" s="101" t="s">
        <v>351</v>
      </c>
      <c r="M5" s="100" t="s">
        <v>352</v>
      </c>
      <c r="N5" s="100" t="s">
        <v>353</v>
      </c>
      <c r="O5" s="101" t="s">
        <v>351</v>
      </c>
      <c r="P5" s="100" t="s">
        <v>352</v>
      </c>
      <c r="Q5" s="102" t="s">
        <v>353</v>
      </c>
      <c r="R5" s="101" t="s">
        <v>351</v>
      </c>
      <c r="S5" s="100" t="s">
        <v>352</v>
      </c>
      <c r="T5" s="102" t="s">
        <v>353</v>
      </c>
      <c r="U5" s="101" t="s">
        <v>351</v>
      </c>
      <c r="V5" s="100" t="s">
        <v>352</v>
      </c>
      <c r="W5" s="102" t="s">
        <v>353</v>
      </c>
      <c r="X5" s="101" t="s">
        <v>351</v>
      </c>
      <c r="Y5" s="100" t="s">
        <v>352</v>
      </c>
      <c r="Z5" s="102" t="s">
        <v>353</v>
      </c>
    </row>
    <row r="6" spans="2:26" x14ac:dyDescent="0.25">
      <c r="B6">
        <v>0</v>
      </c>
      <c r="C6" s="103">
        <v>1.0618362022670345</v>
      </c>
      <c r="D6" s="103">
        <v>1.0049410430650461</v>
      </c>
      <c r="E6" s="103">
        <v>1.0976140535761802</v>
      </c>
      <c r="F6" s="103">
        <v>1.0654813329850839</v>
      </c>
      <c r="G6" s="103">
        <v>1.3333333333333333</v>
      </c>
      <c r="H6" s="103">
        <v>1.0654813329850839</v>
      </c>
      <c r="J6" s="59">
        <v>0</v>
      </c>
      <c r="K6" s="59">
        <v>0</v>
      </c>
      <c r="L6" s="104" cm="1">
        <f t="array" aca="1" ref="L6:M6" ca="1">LINEST(OFFSET($C$6:$C$7,MAX(ROUNDDOWN($J6-1,0),0),0),OFFSET($B$6:$B$7,MAX(ROUNDDOWN($J6-1,0),0),0))</f>
        <v>-5.1971370109245262E-2</v>
      </c>
      <c r="M6" s="103">
        <f ca="1"/>
        <v>1.0618362022670347</v>
      </c>
      <c r="N6" s="103">
        <f ca="1">M6+L6*$J6</f>
        <v>1.0618362022670347</v>
      </c>
      <c r="O6" s="104" cm="1">
        <f t="array" aca="1" ref="O6:P6" ca="1">LINEST(OFFSET($D$6:$D$7,MAX(ROUNDDOWN($J6-1,0),0),0),OFFSET($B$6:$B$7,MAX(ROUNDDOWN($J6-1,0),0),0))</f>
        <v>0</v>
      </c>
      <c r="P6" s="103">
        <f ca="1"/>
        <v>1.0049410430650461</v>
      </c>
      <c r="Q6" s="103">
        <f ca="1">P6+O6*$J6</f>
        <v>1.0049410430650461</v>
      </c>
      <c r="R6" s="104" cm="1">
        <f t="array" aca="1" ref="R6:S6" ca="1">LINEST(OFFSET($E$6:$E$7,MAX(ROUNDDOWN($J6-1,0),0),0),OFFSET($B$6:$B$7,MAX(ROUNDDOWN($J6-1,0),0),0))</f>
        <v>-4.6903390817700806E-2</v>
      </c>
      <c r="S6" s="103">
        <f ca="1"/>
        <v>1.0976140535761802</v>
      </c>
      <c r="T6" s="258">
        <f ca="1">S6+R6*$J6</f>
        <v>1.0976140535761802</v>
      </c>
      <c r="U6" s="104" cm="1">
        <f t="array" aca="1" ref="U6:V6" ca="1">LINEST(OFFSET($F$6:$F$7,MAX(ROUNDDOWN($J6-1,0),0),0),OFFSET($B$6:$B$7,MAX(ROUNDDOWN($J6-1,0),0),0))</f>
        <v>0</v>
      </c>
      <c r="V6" s="103">
        <f ca="1"/>
        <v>1.0654813329850839</v>
      </c>
      <c r="W6" s="103">
        <f ca="1">V6+U6*$J6</f>
        <v>1.0654813329850839</v>
      </c>
      <c r="X6" s="104" cm="1">
        <f t="array" aca="1" ref="X6:Y6" ca="1">LINEST(OFFSET($G$6:$G$7,MAX(ROUNDDOWN($J6-1,0),0),0),OFFSET($B$6:$B$7,MAX(ROUNDDOWN($J6-1,0),0),0))</f>
        <v>-5.1282051282051343E-2</v>
      </c>
      <c r="Y6" s="103">
        <f ca="1"/>
        <v>1.3333333333333333</v>
      </c>
      <c r="Z6" s="103">
        <f ca="1">Y6+X6*$J6</f>
        <v>1.3333333333333333</v>
      </c>
    </row>
    <row r="7" spans="2:26" x14ac:dyDescent="0.25">
      <c r="B7">
        <v>1</v>
      </c>
      <c r="C7" s="103">
        <v>1.0098648321577892</v>
      </c>
      <c r="D7" s="103">
        <v>1.0049410430650461</v>
      </c>
      <c r="E7" s="103">
        <v>1.0507106627584795</v>
      </c>
      <c r="F7" s="103">
        <v>1.0654813329850839</v>
      </c>
      <c r="G7" s="103">
        <v>1.2820512820512819</v>
      </c>
      <c r="H7" s="103">
        <v>1.0654813329850839</v>
      </c>
      <c r="J7" s="59">
        <v>0.25</v>
      </c>
      <c r="K7" s="59">
        <v>1</v>
      </c>
      <c r="L7" s="104" cm="1">
        <f t="array" aca="1" ref="L7:M7" ca="1">LINEST(OFFSET($C$6:$C$7,MAX(ROUNDDOWN($J7-1,0),0),0),OFFSET($B$6:$B$7,MAX(ROUNDDOWN($J7-1,0),0),0))</f>
        <v>-5.1971370109245262E-2</v>
      </c>
      <c r="M7" s="103">
        <f ca="1"/>
        <v>1.0618362022670347</v>
      </c>
      <c r="N7" s="103">
        <f t="shared" ref="N7:N58" ca="1" si="0">M7+L7*$J7</f>
        <v>1.0488433597397233</v>
      </c>
      <c r="O7" s="104" cm="1">
        <f t="array" aca="1" ref="O7:P7" ca="1">LINEST(OFFSET($D$6:$D$7,MAX(ROUNDDOWN($J7-1,0),0),0),OFFSET($B$6:$B$7,MAX(ROUNDDOWN($J7-1,0),0),0))</f>
        <v>0</v>
      </c>
      <c r="P7" s="103">
        <f ca="1"/>
        <v>1.0049410430650461</v>
      </c>
      <c r="Q7" s="103">
        <f t="shared" ref="Q7:Q58" ca="1" si="1">P7+O7*$J7</f>
        <v>1.0049410430650461</v>
      </c>
      <c r="R7" s="104" cm="1">
        <f t="array" aca="1" ref="R7:S7" ca="1">LINEST(OFFSET($E$6:$E$7,MAX(ROUNDDOWN($J7-1,0),0),0),OFFSET($B$6:$B$7,MAX(ROUNDDOWN($J7-1,0),0),0))</f>
        <v>-4.6903390817700806E-2</v>
      </c>
      <c r="S7" s="103">
        <f ca="1"/>
        <v>1.0976140535761802</v>
      </c>
      <c r="T7" s="103">
        <f t="shared" ref="T7:T58" ca="1" si="2">S7+R7*$J7</f>
        <v>1.0858882058717549</v>
      </c>
      <c r="U7" s="104" cm="1">
        <f t="array" aca="1" ref="U7:V7" ca="1">LINEST(OFFSET($F$6:$F$7,MAX(ROUNDDOWN($J7-1,0),0),0),OFFSET($B$6:$B$7,MAX(ROUNDDOWN($J7-1,0),0),0))</f>
        <v>0</v>
      </c>
      <c r="V7" s="103">
        <f ca="1"/>
        <v>1.0654813329850839</v>
      </c>
      <c r="W7" s="103">
        <f t="shared" ref="W7:W58" ca="1" si="3">V7+U7*$J7</f>
        <v>1.0654813329850839</v>
      </c>
      <c r="X7" s="104" cm="1">
        <f t="array" aca="1" ref="X7:Y7" ca="1">LINEST(OFFSET($G$6:$G$7,MAX(ROUNDDOWN($J7-1,0),0),0),OFFSET($B$6:$B$7,MAX(ROUNDDOWN($J7-1,0),0),0))</f>
        <v>-5.1282051282051343E-2</v>
      </c>
      <c r="Y7" s="103">
        <f ca="1"/>
        <v>1.3333333333333333</v>
      </c>
      <c r="Z7" s="103">
        <f t="shared" ref="Z7:Z58" ca="1" si="4">Y7+X7*$J7</f>
        <v>1.3205128205128205</v>
      </c>
    </row>
    <row r="8" spans="2:26" x14ac:dyDescent="0.25">
      <c r="B8">
        <v>2</v>
      </c>
      <c r="C8" s="103">
        <v>1.0021085090164656</v>
      </c>
      <c r="D8" s="103">
        <v>1.004935111892119</v>
      </c>
      <c r="E8" s="103">
        <v>1.038902735574992</v>
      </c>
      <c r="F8" s="103">
        <v>1.0529367071533218</v>
      </c>
      <c r="G8" s="103">
        <v>1.25</v>
      </c>
      <c r="H8" s="103">
        <v>1.0529367071533218</v>
      </c>
      <c r="J8" s="59">
        <f t="shared" ref="J8:J58" si="5">J7+0.25</f>
        <v>0.5</v>
      </c>
      <c r="K8" s="59">
        <f t="shared" ref="K8:K58" si="6">K7+1</f>
        <v>2</v>
      </c>
      <c r="L8" s="104" cm="1">
        <f t="array" aca="1" ref="L8:M8" ca="1">LINEST(OFFSET($C$6:$C$7,MAX(ROUNDDOWN($J8-1,0),0),0),OFFSET($B$6:$B$7,MAX(ROUNDDOWN($J8-1,0),0),0))</f>
        <v>-5.1971370109245262E-2</v>
      </c>
      <c r="M8" s="103">
        <f ca="1"/>
        <v>1.0618362022670347</v>
      </c>
      <c r="N8" s="103">
        <f t="shared" ca="1" si="0"/>
        <v>1.0358505172124119</v>
      </c>
      <c r="O8" s="104" cm="1">
        <f t="array" aca="1" ref="O8:P8" ca="1">LINEST(OFFSET($D$6:$D$7,MAX(ROUNDDOWN($J8-1,0),0),0),OFFSET($B$6:$B$7,MAX(ROUNDDOWN($J8-1,0),0),0))</f>
        <v>0</v>
      </c>
      <c r="P8" s="103">
        <f ca="1"/>
        <v>1.0049410430650461</v>
      </c>
      <c r="Q8" s="103">
        <f t="shared" ca="1" si="1"/>
        <v>1.0049410430650461</v>
      </c>
      <c r="R8" s="104" cm="1">
        <f t="array" aca="1" ref="R8:S8" ca="1">LINEST(OFFSET($E$6:$E$7,MAX(ROUNDDOWN($J8-1,0),0),0),OFFSET($B$6:$B$7,MAX(ROUNDDOWN($J8-1,0),0),0))</f>
        <v>-4.6903390817700806E-2</v>
      </c>
      <c r="S8" s="103">
        <f ca="1"/>
        <v>1.0976140535761802</v>
      </c>
      <c r="T8" s="103">
        <f t="shared" ca="1" si="2"/>
        <v>1.0741623581673299</v>
      </c>
      <c r="U8" s="104" cm="1">
        <f t="array" aca="1" ref="U8:V8" ca="1">LINEST(OFFSET($F$6:$F$7,MAX(ROUNDDOWN($J8-1,0),0),0),OFFSET($B$6:$B$7,MAX(ROUNDDOWN($J8-1,0),0),0))</f>
        <v>0</v>
      </c>
      <c r="V8" s="103">
        <f ca="1"/>
        <v>1.0654813329850839</v>
      </c>
      <c r="W8" s="103">
        <f t="shared" ca="1" si="3"/>
        <v>1.0654813329850839</v>
      </c>
      <c r="X8" s="104" cm="1">
        <f t="array" aca="1" ref="X8:Y8" ca="1">LINEST(OFFSET($G$6:$G$7,MAX(ROUNDDOWN($J8-1,0),0),0),OFFSET($B$6:$B$7,MAX(ROUNDDOWN($J8-1,0),0),0))</f>
        <v>-5.1282051282051343E-2</v>
      </c>
      <c r="Y8" s="103">
        <f ca="1"/>
        <v>1.3333333333333333</v>
      </c>
      <c r="Z8" s="103">
        <f t="shared" ca="1" si="4"/>
        <v>1.3076923076923075</v>
      </c>
    </row>
    <row r="9" spans="2:26" x14ac:dyDescent="0.25">
      <c r="B9">
        <v>3</v>
      </c>
      <c r="C9" s="103">
        <v>1.0011284552174564</v>
      </c>
      <c r="D9" s="103">
        <v>1.0039358947924042</v>
      </c>
      <c r="E9" s="103">
        <v>1.0291172523060228</v>
      </c>
      <c r="F9" s="103">
        <v>1.0422256437097273</v>
      </c>
      <c r="G9" s="103">
        <v>1.2195121951219512</v>
      </c>
      <c r="H9" s="103">
        <v>1.0422256437097273</v>
      </c>
      <c r="J9" s="59">
        <f t="shared" si="5"/>
        <v>0.75</v>
      </c>
      <c r="K9" s="59">
        <f t="shared" si="6"/>
        <v>3</v>
      </c>
      <c r="L9" s="104" cm="1">
        <f t="array" aca="1" ref="L9:M9" ca="1">LINEST(OFFSET($C$6:$C$7,MAX(ROUNDDOWN($J9-1,0),0),0),OFFSET($B$6:$B$7,MAX(ROUNDDOWN($J9-1,0),0),0))</f>
        <v>-5.1971370109245262E-2</v>
      </c>
      <c r="M9" s="103">
        <f ca="1"/>
        <v>1.0618362022670347</v>
      </c>
      <c r="N9" s="103">
        <f t="shared" ca="1" si="0"/>
        <v>1.0228576746851008</v>
      </c>
      <c r="O9" s="104" cm="1">
        <f t="array" aca="1" ref="O9:P9" ca="1">LINEST(OFFSET($D$6:$D$7,MAX(ROUNDDOWN($J9-1,0),0),0),OFFSET($B$6:$B$7,MAX(ROUNDDOWN($J9-1,0),0),0))</f>
        <v>0</v>
      </c>
      <c r="P9" s="103">
        <f ca="1"/>
        <v>1.0049410430650461</v>
      </c>
      <c r="Q9" s="103">
        <f t="shared" ca="1" si="1"/>
        <v>1.0049410430650461</v>
      </c>
      <c r="R9" s="104" cm="1">
        <f t="array" aca="1" ref="R9:S9" ca="1">LINEST(OFFSET($E$6:$E$7,MAX(ROUNDDOWN($J9-1,0),0),0),OFFSET($B$6:$B$7,MAX(ROUNDDOWN($J9-1,0),0),0))</f>
        <v>-4.6903390817700806E-2</v>
      </c>
      <c r="S9" s="103">
        <f ca="1"/>
        <v>1.0976140535761802</v>
      </c>
      <c r="T9" s="103">
        <f t="shared" ca="1" si="2"/>
        <v>1.0624365104629045</v>
      </c>
      <c r="U9" s="104" cm="1">
        <f t="array" aca="1" ref="U9:V9" ca="1">LINEST(OFFSET($F$6:$F$7,MAX(ROUNDDOWN($J9-1,0),0),0),OFFSET($B$6:$B$7,MAX(ROUNDDOWN($J9-1,0),0),0))</f>
        <v>0</v>
      </c>
      <c r="V9" s="103">
        <f ca="1"/>
        <v>1.0654813329850839</v>
      </c>
      <c r="W9" s="103">
        <f t="shared" ca="1" si="3"/>
        <v>1.0654813329850839</v>
      </c>
      <c r="X9" s="104" cm="1">
        <f t="array" aca="1" ref="X9:Y9" ca="1">LINEST(OFFSET($G$6:$G$7,MAX(ROUNDDOWN($J9-1,0),0),0),OFFSET($B$6:$B$7,MAX(ROUNDDOWN($J9-1,0),0),0))</f>
        <v>-5.1282051282051343E-2</v>
      </c>
      <c r="Y9" s="103">
        <f ca="1"/>
        <v>1.3333333333333333</v>
      </c>
      <c r="Z9" s="103">
        <f t="shared" ca="1" si="4"/>
        <v>1.2948717948717947</v>
      </c>
    </row>
    <row r="10" spans="2:26" x14ac:dyDescent="0.25">
      <c r="B10">
        <v>4</v>
      </c>
      <c r="C10" s="103">
        <v>1.0003326164485524</v>
      </c>
      <c r="D10" s="103">
        <v>1.0028636730809626</v>
      </c>
      <c r="E10" s="103">
        <v>1.0217138095163034</v>
      </c>
      <c r="F10" s="103">
        <v>1.0325938305597826</v>
      </c>
      <c r="G10" s="103">
        <v>1.1764705882352942</v>
      </c>
      <c r="H10" s="103">
        <v>1.0325938305597826</v>
      </c>
      <c r="J10" s="59">
        <f t="shared" si="5"/>
        <v>1</v>
      </c>
      <c r="K10" s="59">
        <f t="shared" si="6"/>
        <v>4</v>
      </c>
      <c r="L10" s="104" cm="1">
        <f t="array" aca="1" ref="L10:M10" ca="1">LINEST(OFFSET($C$6:$C$7,MAX(ROUNDDOWN($J10-1,0),0),0),OFFSET($B$6:$B$7,MAX(ROUNDDOWN($J10-1,0),0),0))</f>
        <v>-5.1971370109245262E-2</v>
      </c>
      <c r="M10" s="103">
        <f ca="1"/>
        <v>1.0618362022670347</v>
      </c>
      <c r="N10" s="103">
        <f t="shared" ca="1" si="0"/>
        <v>1.0098648321577894</v>
      </c>
      <c r="O10" s="104" cm="1">
        <f t="array" aca="1" ref="O10:P10" ca="1">LINEST(OFFSET($D$6:$D$7,MAX(ROUNDDOWN($J10-1,0),0),0),OFFSET($B$6:$B$7,MAX(ROUNDDOWN($J10-1,0),0),0))</f>
        <v>0</v>
      </c>
      <c r="P10" s="103">
        <f ca="1"/>
        <v>1.0049410430650461</v>
      </c>
      <c r="Q10" s="103">
        <f t="shared" ca="1" si="1"/>
        <v>1.0049410430650461</v>
      </c>
      <c r="R10" s="104" cm="1">
        <f t="array" aca="1" ref="R10:S10" ca="1">LINEST(OFFSET($E$6:$E$7,MAX(ROUNDDOWN($J10-1,0),0),0),OFFSET($B$6:$B$7,MAX(ROUNDDOWN($J10-1,0),0),0))</f>
        <v>-4.6903390817700806E-2</v>
      </c>
      <c r="S10" s="103">
        <f ca="1"/>
        <v>1.0976140535761802</v>
      </c>
      <c r="T10" s="103">
        <f t="shared" ca="1" si="2"/>
        <v>1.0507106627584795</v>
      </c>
      <c r="U10" s="104" cm="1">
        <f t="array" aca="1" ref="U10:V10" ca="1">LINEST(OFFSET($F$6:$F$7,MAX(ROUNDDOWN($J10-1,0),0),0),OFFSET($B$6:$B$7,MAX(ROUNDDOWN($J10-1,0),0),0))</f>
        <v>0</v>
      </c>
      <c r="V10" s="103">
        <f ca="1"/>
        <v>1.0654813329850839</v>
      </c>
      <c r="W10" s="103">
        <f t="shared" ca="1" si="3"/>
        <v>1.0654813329850839</v>
      </c>
      <c r="X10" s="104" cm="1">
        <f t="array" aca="1" ref="X10:Y10" ca="1">LINEST(OFFSET($G$6:$G$7,MAX(ROUNDDOWN($J10-1,0),0),0),OFFSET($B$6:$B$7,MAX(ROUNDDOWN($J10-1,0),0),0))</f>
        <v>-5.1282051282051343E-2</v>
      </c>
      <c r="Y10" s="103">
        <f ca="1"/>
        <v>1.3333333333333333</v>
      </c>
      <c r="Z10" s="103">
        <f t="shared" ca="1" si="4"/>
        <v>1.2820512820512819</v>
      </c>
    </row>
    <row r="11" spans="2:26" x14ac:dyDescent="0.25">
      <c r="B11">
        <v>5</v>
      </c>
      <c r="C11" s="103">
        <v>1.0001067850019076</v>
      </c>
      <c r="D11" s="103">
        <v>1.002400029103562</v>
      </c>
      <c r="E11" s="103">
        <v>1.015150933433411</v>
      </c>
      <c r="F11" s="103">
        <v>1.0243745574694303</v>
      </c>
      <c r="G11" s="103">
        <v>1.1494252873563218</v>
      </c>
      <c r="H11" s="103">
        <v>1.0243745574694303</v>
      </c>
      <c r="J11" s="59">
        <f t="shared" si="5"/>
        <v>1.25</v>
      </c>
      <c r="K11" s="59">
        <f t="shared" si="6"/>
        <v>5</v>
      </c>
      <c r="L11" s="104" cm="1">
        <f t="array" aca="1" ref="L11:M11" ca="1">LINEST(OFFSET($C$6:$C$7,MAX(ROUNDDOWN($J11-1,0),0),0),OFFSET($B$6:$B$7,MAX(ROUNDDOWN($J11-1,0),0),0))</f>
        <v>-5.1971370109245262E-2</v>
      </c>
      <c r="M11" s="103">
        <f ca="1"/>
        <v>1.0618362022670347</v>
      </c>
      <c r="N11" s="103">
        <f t="shared" ca="1" si="0"/>
        <v>0.99687198963047807</v>
      </c>
      <c r="O11" s="104" cm="1">
        <f t="array" aca="1" ref="O11:P11" ca="1">LINEST(OFFSET($D$6:$D$7,MAX(ROUNDDOWN($J11-1,0),0),0),OFFSET($B$6:$B$7,MAX(ROUNDDOWN($J11-1,0),0),0))</f>
        <v>0</v>
      </c>
      <c r="P11" s="103">
        <f ca="1"/>
        <v>1.0049410430650461</v>
      </c>
      <c r="Q11" s="103">
        <f t="shared" ca="1" si="1"/>
        <v>1.0049410430650461</v>
      </c>
      <c r="R11" s="104" cm="1">
        <f t="array" aca="1" ref="R11:S11" ca="1">LINEST(OFFSET($E$6:$E$7,MAX(ROUNDDOWN($J11-1,0),0),0),OFFSET($B$6:$B$7,MAX(ROUNDDOWN($J11-1,0),0),0))</f>
        <v>-4.6903390817700806E-2</v>
      </c>
      <c r="S11" s="103">
        <f ca="1"/>
        <v>1.0976140535761802</v>
      </c>
      <c r="T11" s="103">
        <f t="shared" ca="1" si="2"/>
        <v>1.0389848150540542</v>
      </c>
      <c r="U11" s="104" cm="1">
        <f t="array" aca="1" ref="U11:V11" ca="1">LINEST(OFFSET($F$6:$F$7,MAX(ROUNDDOWN($J11-1,0),0),0),OFFSET($B$6:$B$7,MAX(ROUNDDOWN($J11-1,0),0),0))</f>
        <v>0</v>
      </c>
      <c r="V11" s="103">
        <f ca="1"/>
        <v>1.0654813329850839</v>
      </c>
      <c r="W11" s="103">
        <f t="shared" ca="1" si="3"/>
        <v>1.0654813329850839</v>
      </c>
      <c r="X11" s="104" cm="1">
        <f t="array" aca="1" ref="X11:Y11" ca="1">LINEST(OFFSET($G$6:$G$7,MAX(ROUNDDOWN($J11-1,0),0),0),OFFSET($B$6:$B$7,MAX(ROUNDDOWN($J11-1,0),0),0))</f>
        <v>-5.1282051282051343E-2</v>
      </c>
      <c r="Y11" s="103">
        <f ca="1"/>
        <v>1.3333333333333333</v>
      </c>
      <c r="Z11" s="103">
        <f t="shared" ca="1" si="4"/>
        <v>1.2692307692307692</v>
      </c>
    </row>
    <row r="12" spans="2:26" x14ac:dyDescent="0.25">
      <c r="B12">
        <v>6</v>
      </c>
      <c r="C12" s="103">
        <v>1.000253482803809</v>
      </c>
      <c r="D12" s="103">
        <v>1.0016396502293845</v>
      </c>
      <c r="E12" s="103">
        <v>1.010205160476136</v>
      </c>
      <c r="F12" s="103">
        <v>1.0179097250817628</v>
      </c>
      <c r="G12" s="103">
        <v>1.1235955056179776</v>
      </c>
      <c r="H12" s="103">
        <v>1.0179097250817628</v>
      </c>
      <c r="J12" s="59">
        <f t="shared" si="5"/>
        <v>1.5</v>
      </c>
      <c r="K12" s="59">
        <f t="shared" si="6"/>
        <v>6</v>
      </c>
      <c r="L12" s="104" cm="1">
        <f t="array" aca="1" ref="L12:M12" ca="1">LINEST(OFFSET($C$6:$C$7,MAX(ROUNDDOWN($J12-1,0),0),0),OFFSET($B$6:$B$7,MAX(ROUNDDOWN($J12-1,0),0),0))</f>
        <v>-5.1971370109245262E-2</v>
      </c>
      <c r="M12" s="103">
        <f ca="1"/>
        <v>1.0618362022670347</v>
      </c>
      <c r="N12" s="103">
        <f t="shared" ca="1" si="0"/>
        <v>0.98387914710316682</v>
      </c>
      <c r="O12" s="104" cm="1">
        <f t="array" aca="1" ref="O12:P12" ca="1">LINEST(OFFSET($D$6:$D$7,MAX(ROUNDDOWN($J12-1,0),0),0),OFFSET($B$6:$B$7,MAX(ROUNDDOWN($J12-1,0),0),0))</f>
        <v>0</v>
      </c>
      <c r="P12" s="103">
        <f ca="1"/>
        <v>1.0049410430650461</v>
      </c>
      <c r="Q12" s="103">
        <f t="shared" ca="1" si="1"/>
        <v>1.0049410430650461</v>
      </c>
      <c r="R12" s="104" cm="1">
        <f t="array" aca="1" ref="R12:S12" ca="1">LINEST(OFFSET($E$6:$E$7,MAX(ROUNDDOWN($J12-1,0),0),0),OFFSET($B$6:$B$7,MAX(ROUNDDOWN($J12-1,0),0),0))</f>
        <v>-4.6903390817700806E-2</v>
      </c>
      <c r="S12" s="103">
        <f ca="1"/>
        <v>1.0976140535761802</v>
      </c>
      <c r="T12" s="103">
        <f t="shared" ca="1" si="2"/>
        <v>1.0272589673496291</v>
      </c>
      <c r="U12" s="104" cm="1">
        <f t="array" aca="1" ref="U12:V12" ca="1">LINEST(OFFSET($F$6:$F$7,MAX(ROUNDDOWN($J12-1,0),0),0),OFFSET($B$6:$B$7,MAX(ROUNDDOWN($J12-1,0),0),0))</f>
        <v>0</v>
      </c>
      <c r="V12" s="103">
        <f ca="1"/>
        <v>1.0654813329850839</v>
      </c>
      <c r="W12" s="103">
        <f t="shared" ca="1" si="3"/>
        <v>1.0654813329850839</v>
      </c>
      <c r="X12" s="104" cm="1">
        <f t="array" aca="1" ref="X12:Y12" ca="1">LINEST(OFFSET($G$6:$G$7,MAX(ROUNDDOWN($J12-1,0),0),0),OFFSET($B$6:$B$7,MAX(ROUNDDOWN($J12-1,0),0),0))</f>
        <v>-5.1282051282051343E-2</v>
      </c>
      <c r="Y12" s="103">
        <f ca="1"/>
        <v>1.3333333333333333</v>
      </c>
      <c r="Z12" s="103">
        <f t="shared" ca="1" si="4"/>
        <v>1.2564102564102562</v>
      </c>
    </row>
    <row r="13" spans="2:26" x14ac:dyDescent="0.25">
      <c r="B13">
        <v>7</v>
      </c>
      <c r="C13" s="103">
        <v>1.0001512062539542</v>
      </c>
      <c r="D13" s="103">
        <v>1.0010099013835327</v>
      </c>
      <c r="E13" s="103">
        <v>1.0075014853581219</v>
      </c>
      <c r="F13" s="103">
        <v>1.0129647951640179</v>
      </c>
      <c r="G13" s="103">
        <v>1.0989010989010988</v>
      </c>
      <c r="H13" s="103">
        <v>1.0129647951640179</v>
      </c>
      <c r="J13" s="59">
        <f t="shared" si="5"/>
        <v>1.75</v>
      </c>
      <c r="K13" s="59">
        <f t="shared" si="6"/>
        <v>7</v>
      </c>
      <c r="L13" s="104" cm="1">
        <f t="array" aca="1" ref="L13:M13" ca="1">LINEST(OFFSET($C$6:$C$7,MAX(ROUNDDOWN($J13-1,0),0),0),OFFSET($B$6:$B$7,MAX(ROUNDDOWN($J13-1,0),0),0))</f>
        <v>-5.1971370109245262E-2</v>
      </c>
      <c r="M13" s="103">
        <f ca="1"/>
        <v>1.0618362022670347</v>
      </c>
      <c r="N13" s="103">
        <f t="shared" ca="1" si="0"/>
        <v>0.97088630457585545</v>
      </c>
      <c r="O13" s="104" cm="1">
        <f t="array" aca="1" ref="O13:P13" ca="1">LINEST(OFFSET($D$6:$D$7,MAX(ROUNDDOWN($J13-1,0),0),0),OFFSET($B$6:$B$7,MAX(ROUNDDOWN($J13-1,0),0),0))</f>
        <v>0</v>
      </c>
      <c r="P13" s="103">
        <f ca="1"/>
        <v>1.0049410430650461</v>
      </c>
      <c r="Q13" s="103">
        <f t="shared" ca="1" si="1"/>
        <v>1.0049410430650461</v>
      </c>
      <c r="R13" s="104" cm="1">
        <f t="array" aca="1" ref="R13:S13" ca="1">LINEST(OFFSET($E$6:$E$7,MAX(ROUNDDOWN($J13-1,0),0),0),OFFSET($B$6:$B$7,MAX(ROUNDDOWN($J13-1,0),0),0))</f>
        <v>-4.6903390817700806E-2</v>
      </c>
      <c r="S13" s="103">
        <f ca="1"/>
        <v>1.0976140535761802</v>
      </c>
      <c r="T13" s="103">
        <f t="shared" ca="1" si="2"/>
        <v>1.0155331196452038</v>
      </c>
      <c r="U13" s="104" cm="1">
        <f t="array" aca="1" ref="U13:V13" ca="1">LINEST(OFFSET($F$6:$F$7,MAX(ROUNDDOWN($J13-1,0),0),0),OFFSET($B$6:$B$7,MAX(ROUNDDOWN($J13-1,0),0),0))</f>
        <v>0</v>
      </c>
      <c r="V13" s="103">
        <f ca="1"/>
        <v>1.0654813329850839</v>
      </c>
      <c r="W13" s="103">
        <f t="shared" ca="1" si="3"/>
        <v>1.0654813329850839</v>
      </c>
      <c r="X13" s="104" cm="1">
        <f t="array" aca="1" ref="X13:Y13" ca="1">LINEST(OFFSET($G$6:$G$7,MAX(ROUNDDOWN($J13-1,0),0),0),OFFSET($B$6:$B$7,MAX(ROUNDDOWN($J13-1,0),0),0))</f>
        <v>-5.1282051282051343E-2</v>
      </c>
      <c r="Y13" s="103">
        <f ca="1"/>
        <v>1.3333333333333333</v>
      </c>
      <c r="Z13" s="103">
        <f t="shared" ca="1" si="4"/>
        <v>1.2435897435897434</v>
      </c>
    </row>
    <row r="14" spans="2:26" x14ac:dyDescent="0.25">
      <c r="B14">
        <v>8</v>
      </c>
      <c r="C14" s="103">
        <v>1.0001523896836717</v>
      </c>
      <c r="D14" s="103">
        <v>1.0005599870921238</v>
      </c>
      <c r="E14" s="103">
        <v>1.0057413948904927</v>
      </c>
      <c r="F14" s="103">
        <v>1.0090103294159642</v>
      </c>
      <c r="G14" s="103">
        <v>1.075268817204301</v>
      </c>
      <c r="H14" s="103">
        <v>1.0090103294159642</v>
      </c>
      <c r="J14" s="59">
        <f t="shared" si="5"/>
        <v>2</v>
      </c>
      <c r="K14" s="59">
        <f t="shared" si="6"/>
        <v>8</v>
      </c>
      <c r="L14" s="104" cm="1">
        <f t="array" aca="1" ref="L14:M14" ca="1">LINEST(OFFSET($C$6:$C$7,MAX(ROUNDDOWN($J14-1,0),0),0),OFFSET($B$6:$B$7,MAX(ROUNDDOWN($J14-1,0),0),0))</f>
        <v>-7.7563231413235742E-3</v>
      </c>
      <c r="M14" s="103">
        <f ca="1"/>
        <v>1.0176211552991128</v>
      </c>
      <c r="N14" s="103">
        <f t="shared" ca="1" si="0"/>
        <v>1.0021085090164656</v>
      </c>
      <c r="O14" s="104" cm="1">
        <f t="array" aca="1" ref="O14:P14" ca="1">LINEST(OFFSET($D$6:$D$7,MAX(ROUNDDOWN($J14-1,0),0),0),OFFSET($B$6:$B$7,MAX(ROUNDDOWN($J14-1,0),0),0))</f>
        <v>-5.931172927020614E-6</v>
      </c>
      <c r="P14" s="103">
        <f ca="1"/>
        <v>1.0049469742379731</v>
      </c>
      <c r="Q14" s="103">
        <f t="shared" ca="1" si="1"/>
        <v>1.004935111892119</v>
      </c>
      <c r="R14" s="104" cm="1">
        <f t="array" aca="1" ref="R14:S14" ca="1">LINEST(OFFSET($E$6:$E$7,MAX(ROUNDDOWN($J14-1,0),0),0),OFFSET($B$6:$B$7,MAX(ROUNDDOWN($J14-1,0),0),0))</f>
        <v>-1.1807927183487443E-2</v>
      </c>
      <c r="S14" s="103">
        <f ca="1"/>
        <v>1.0625185899419669</v>
      </c>
      <c r="T14" s="103">
        <f t="shared" ca="1" si="2"/>
        <v>1.038902735574992</v>
      </c>
      <c r="U14" s="104" cm="1">
        <f t="array" aca="1" ref="U14:V14" ca="1">LINEST(OFFSET($F$6:$F$7,MAX(ROUNDDOWN($J14-1,0),0),0),OFFSET($B$6:$B$7,MAX(ROUNDDOWN($J14-1,0),0),0))</f>
        <v>-1.254462583176208E-2</v>
      </c>
      <c r="V14" s="103">
        <f ca="1"/>
        <v>1.0780259588168459</v>
      </c>
      <c r="W14" s="103">
        <f t="shared" ca="1" si="3"/>
        <v>1.0529367071533218</v>
      </c>
      <c r="X14" s="104" cm="1">
        <f t="array" aca="1" ref="X14:Y14" ca="1">LINEST(OFFSET($G$6:$G$7,MAX(ROUNDDOWN($J14-1,0),0),0),OFFSET($B$6:$B$7,MAX(ROUNDDOWN($J14-1,0),0),0))</f>
        <v>-3.2051282051281951E-2</v>
      </c>
      <c r="Y14" s="103">
        <f ca="1"/>
        <v>1.3141025641025639</v>
      </c>
      <c r="Z14" s="103">
        <f t="shared" ca="1" si="4"/>
        <v>1.25</v>
      </c>
    </row>
    <row r="15" spans="2:26" x14ac:dyDescent="0.25">
      <c r="B15">
        <v>9</v>
      </c>
      <c r="C15" s="103">
        <v>1.0001459984491659</v>
      </c>
      <c r="D15" s="103">
        <v>1.0005599870921229</v>
      </c>
      <c r="E15" s="103">
        <v>1.002941181352236</v>
      </c>
      <c r="F15" s="103">
        <v>1.0048086173693187</v>
      </c>
      <c r="G15" s="103">
        <v>1.0526315789473684</v>
      </c>
      <c r="H15" s="103">
        <v>1.0048086173693187</v>
      </c>
      <c r="J15" s="59">
        <f t="shared" si="5"/>
        <v>2.25</v>
      </c>
      <c r="K15" s="59">
        <f t="shared" si="6"/>
        <v>9</v>
      </c>
      <c r="L15" s="104" cm="1">
        <f t="array" aca="1" ref="L15:M15" ca="1">LINEST(OFFSET($C$6:$C$7,MAX(ROUNDDOWN($J15-1,0),0),0),OFFSET($B$6:$B$7,MAX(ROUNDDOWN($J15-1,0),0),0))</f>
        <v>-7.7563231413235742E-3</v>
      </c>
      <c r="M15" s="103">
        <f ca="1"/>
        <v>1.0176211552991128</v>
      </c>
      <c r="N15" s="103">
        <f t="shared" ca="1" si="0"/>
        <v>1.0001694282311346</v>
      </c>
      <c r="O15" s="104" cm="1">
        <f t="array" aca="1" ref="O15:P15" ca="1">LINEST(OFFSET($D$6:$D$7,MAX(ROUNDDOWN($J15-1,0),0),0),OFFSET($B$6:$B$7,MAX(ROUNDDOWN($J15-1,0),0),0))</f>
        <v>-5.931172927020614E-6</v>
      </c>
      <c r="P15" s="103">
        <f ca="1"/>
        <v>1.0049469742379731</v>
      </c>
      <c r="Q15" s="103">
        <f t="shared" ca="1" si="1"/>
        <v>1.0049336290988873</v>
      </c>
      <c r="R15" s="104" cm="1">
        <f t="array" aca="1" ref="R15:S15" ca="1">LINEST(OFFSET($E$6:$E$7,MAX(ROUNDDOWN($J15-1,0),0),0),OFFSET($B$6:$B$7,MAX(ROUNDDOWN($J15-1,0),0),0))</f>
        <v>-1.1807927183487443E-2</v>
      </c>
      <c r="S15" s="103">
        <f ca="1"/>
        <v>1.0625185899419669</v>
      </c>
      <c r="T15" s="103">
        <f t="shared" ca="1" si="2"/>
        <v>1.0359507537791202</v>
      </c>
      <c r="U15" s="104" cm="1">
        <f t="array" aca="1" ref="U15:V15" ca="1">LINEST(OFFSET($F$6:$F$7,MAX(ROUNDDOWN($J15-1,0),0),0),OFFSET($B$6:$B$7,MAX(ROUNDDOWN($J15-1,0),0),0))</f>
        <v>-1.254462583176208E-2</v>
      </c>
      <c r="V15" s="103">
        <f ca="1"/>
        <v>1.0780259588168459</v>
      </c>
      <c r="W15" s="103">
        <f t="shared" ca="1" si="3"/>
        <v>1.0498005506953811</v>
      </c>
      <c r="X15" s="104" cm="1">
        <f t="array" aca="1" ref="X15:Y15" ca="1">LINEST(OFFSET($G$6:$G$7,MAX(ROUNDDOWN($J15-1,0),0),0),OFFSET($B$6:$B$7,MAX(ROUNDDOWN($J15-1,0),0),0))</f>
        <v>-3.2051282051281951E-2</v>
      </c>
      <c r="Y15" s="103">
        <f ca="1"/>
        <v>1.3141025641025639</v>
      </c>
      <c r="Z15" s="103">
        <f t="shared" ca="1" si="4"/>
        <v>1.2419871794871795</v>
      </c>
    </row>
    <row r="16" spans="2:26" x14ac:dyDescent="0.25">
      <c r="B16">
        <v>10</v>
      </c>
      <c r="C16" s="103">
        <v>1.0000416966715913</v>
      </c>
      <c r="D16" s="103">
        <v>1.0002450405595364</v>
      </c>
      <c r="E16" s="103">
        <v>1.0015367054031115</v>
      </c>
      <c r="F16" s="103">
        <v>1.0022850651033326</v>
      </c>
      <c r="G16" s="103">
        <v>1.0416666666666667</v>
      </c>
      <c r="H16" s="103">
        <v>1.0022850651033326</v>
      </c>
      <c r="J16" s="59">
        <f t="shared" si="5"/>
        <v>2.5</v>
      </c>
      <c r="K16" s="59">
        <f t="shared" si="6"/>
        <v>10</v>
      </c>
      <c r="L16" s="104" cm="1">
        <f t="array" aca="1" ref="L16:M16" ca="1">LINEST(OFFSET($C$6:$C$7,MAX(ROUNDDOWN($J16-1,0),0),0),OFFSET($B$6:$B$7,MAX(ROUNDDOWN($J16-1,0),0),0))</f>
        <v>-7.7563231413235742E-3</v>
      </c>
      <c r="M16" s="103">
        <f ca="1"/>
        <v>1.0176211552991128</v>
      </c>
      <c r="N16" s="103">
        <f t="shared" ca="1" si="0"/>
        <v>0.99823034744580386</v>
      </c>
      <c r="O16" s="104" cm="1">
        <f t="array" aca="1" ref="O16:P16" ca="1">LINEST(OFFSET($D$6:$D$7,MAX(ROUNDDOWN($J16-1,0),0),0),OFFSET($B$6:$B$7,MAX(ROUNDDOWN($J16-1,0),0),0))</f>
        <v>-5.931172927020614E-6</v>
      </c>
      <c r="P16" s="103">
        <f ca="1"/>
        <v>1.0049469742379731</v>
      </c>
      <c r="Q16" s="103">
        <f t="shared" ca="1" si="1"/>
        <v>1.0049321463056555</v>
      </c>
      <c r="R16" s="104" cm="1">
        <f t="array" aca="1" ref="R16:S16" ca="1">LINEST(OFFSET($E$6:$E$7,MAX(ROUNDDOWN($J16-1,0),0),0),OFFSET($B$6:$B$7,MAX(ROUNDDOWN($J16-1,0),0),0))</f>
        <v>-1.1807927183487443E-2</v>
      </c>
      <c r="S16" s="103">
        <f ca="1"/>
        <v>1.0625185899419669</v>
      </c>
      <c r="T16" s="103">
        <f t="shared" ca="1" si="2"/>
        <v>1.0329987719832483</v>
      </c>
      <c r="U16" s="104" cm="1">
        <f t="array" aca="1" ref="U16:V16" ca="1">LINEST(OFFSET($F$6:$F$7,MAX(ROUNDDOWN($J16-1,0),0),0),OFFSET($B$6:$B$7,MAX(ROUNDDOWN($J16-1,0),0),0))</f>
        <v>-1.254462583176208E-2</v>
      </c>
      <c r="V16" s="103">
        <f ca="1"/>
        <v>1.0780259588168459</v>
      </c>
      <c r="W16" s="103">
        <f t="shared" ca="1" si="3"/>
        <v>1.0466643942374407</v>
      </c>
      <c r="X16" s="104" cm="1">
        <f t="array" aca="1" ref="X16:Y16" ca="1">LINEST(OFFSET($G$6:$G$7,MAX(ROUNDDOWN($J16-1,0),0),0),OFFSET($B$6:$B$7,MAX(ROUNDDOWN($J16-1,0),0),0))</f>
        <v>-3.2051282051281951E-2</v>
      </c>
      <c r="Y16" s="103">
        <f ca="1"/>
        <v>1.3141025641025639</v>
      </c>
      <c r="Z16" s="103">
        <f t="shared" ca="1" si="4"/>
        <v>1.233974358974359</v>
      </c>
    </row>
    <row r="17" spans="2:26" x14ac:dyDescent="0.25">
      <c r="B17">
        <v>11</v>
      </c>
      <c r="C17" s="103">
        <v>1.0000257471419727</v>
      </c>
      <c r="D17" s="103">
        <v>1.000245040559536</v>
      </c>
      <c r="E17" s="103">
        <v>1.0005982479339846</v>
      </c>
      <c r="F17" s="103">
        <v>1.0007486938491403</v>
      </c>
      <c r="G17" s="103">
        <v>1.0204081632653061</v>
      </c>
      <c r="H17" s="103">
        <v>1.0007486938491403</v>
      </c>
      <c r="J17" s="59">
        <f t="shared" si="5"/>
        <v>2.75</v>
      </c>
      <c r="K17" s="59">
        <f t="shared" si="6"/>
        <v>11</v>
      </c>
      <c r="L17" s="104" cm="1">
        <f t="array" aca="1" ref="L17:M17" ca="1">LINEST(OFFSET($C$6:$C$7,MAX(ROUNDDOWN($J17-1,0),0),0),OFFSET($B$6:$B$7,MAX(ROUNDDOWN($J17-1,0),0),0))</f>
        <v>-7.7563231413235742E-3</v>
      </c>
      <c r="M17" s="103">
        <f ca="1"/>
        <v>1.0176211552991128</v>
      </c>
      <c r="N17" s="103">
        <f t="shared" ca="1" si="0"/>
        <v>0.99629126666047296</v>
      </c>
      <c r="O17" s="104" cm="1">
        <f t="array" aca="1" ref="O17:P17" ca="1">LINEST(OFFSET($D$6:$D$7,MAX(ROUNDDOWN($J17-1,0),0),0),OFFSET($B$6:$B$7,MAX(ROUNDDOWN($J17-1,0),0),0))</f>
        <v>-5.931172927020614E-6</v>
      </c>
      <c r="P17" s="103">
        <f ca="1"/>
        <v>1.0049469742379731</v>
      </c>
      <c r="Q17" s="103">
        <f t="shared" ca="1" si="1"/>
        <v>1.0049306635124238</v>
      </c>
      <c r="R17" s="104" cm="1">
        <f t="array" aca="1" ref="R17:S17" ca="1">LINEST(OFFSET($E$6:$E$7,MAX(ROUNDDOWN($J17-1,0),0),0),OFFSET($B$6:$B$7,MAX(ROUNDDOWN($J17-1,0),0),0))</f>
        <v>-1.1807927183487443E-2</v>
      </c>
      <c r="S17" s="103">
        <f ca="1"/>
        <v>1.0625185899419669</v>
      </c>
      <c r="T17" s="103">
        <f t="shared" ca="1" si="2"/>
        <v>1.0300467901873764</v>
      </c>
      <c r="U17" s="104" cm="1">
        <f t="array" aca="1" ref="U17:V17" ca="1">LINEST(OFFSET($F$6:$F$7,MAX(ROUNDDOWN($J17-1,0),0),0),OFFSET($B$6:$B$7,MAX(ROUNDDOWN($J17-1,0),0),0))</f>
        <v>-1.254462583176208E-2</v>
      </c>
      <c r="V17" s="103">
        <f ca="1"/>
        <v>1.0780259588168459</v>
      </c>
      <c r="W17" s="103">
        <f t="shared" ca="1" si="3"/>
        <v>1.0435282377795003</v>
      </c>
      <c r="X17" s="104" cm="1">
        <f t="array" aca="1" ref="X17:Y17" ca="1">LINEST(OFFSET($G$6:$G$7,MAX(ROUNDDOWN($J17-1,0),0),0),OFFSET($B$6:$B$7,MAX(ROUNDDOWN($J17-1,0),0),0))</f>
        <v>-3.2051282051281951E-2</v>
      </c>
      <c r="Y17" s="103">
        <f ca="1"/>
        <v>1.3141025641025639</v>
      </c>
      <c r="Z17" s="103">
        <f t="shared" ca="1" si="4"/>
        <v>1.2259615384615385</v>
      </c>
    </row>
    <row r="18" spans="2:26" x14ac:dyDescent="0.25">
      <c r="B18">
        <v>12</v>
      </c>
      <c r="C18" s="103">
        <v>1</v>
      </c>
      <c r="D18" s="103">
        <v>1.0000000000000075</v>
      </c>
      <c r="E18" s="103">
        <v>1.0000735522406672</v>
      </c>
      <c r="F18" s="103">
        <v>1.0000995295199715</v>
      </c>
      <c r="G18" s="103">
        <v>1.0101010101010102</v>
      </c>
      <c r="H18" s="103">
        <v>1.0000995295199715</v>
      </c>
      <c r="J18" s="59">
        <f t="shared" si="5"/>
        <v>3</v>
      </c>
      <c r="K18" s="59">
        <f t="shared" si="6"/>
        <v>12</v>
      </c>
      <c r="L18" s="104" cm="1">
        <f t="array" aca="1" ref="L18:M18" ca="1">LINEST(OFFSET($C$6:$C$7,MAX(ROUNDDOWN($J18-1,0),0),0),OFFSET($B$6:$B$7,MAX(ROUNDDOWN($J18-1,0),0),0))</f>
        <v>-9.800537990092284E-4</v>
      </c>
      <c r="M18" s="103">
        <f ca="1"/>
        <v>1.0040686166144841</v>
      </c>
      <c r="N18" s="103">
        <f t="shared" ca="1" si="0"/>
        <v>1.0011284552174564</v>
      </c>
      <c r="O18" s="104" cm="1">
        <f t="array" aca="1" ref="O18:P18" ca="1">LINEST(OFFSET($D$6:$D$7,MAX(ROUNDDOWN($J18-1,0),0),0),OFFSET($B$6:$B$7,MAX(ROUNDDOWN($J18-1,0),0),0))</f>
        <v>-9.9921709971484418E-4</v>
      </c>
      <c r="P18" s="103">
        <f ca="1"/>
        <v>1.0069335460915487</v>
      </c>
      <c r="Q18" s="103">
        <f t="shared" ca="1" si="1"/>
        <v>1.0039358947924042</v>
      </c>
      <c r="R18" s="104" cm="1">
        <f t="array" aca="1" ref="R18:S18" ca="1">LINEST(OFFSET($E$6:$E$7,MAX(ROUNDDOWN($J18-1,0),0),0),OFFSET($B$6:$B$7,MAX(ROUNDDOWN($J18-1,0),0),0))</f>
        <v>-9.7854832689692195E-3</v>
      </c>
      <c r="S18" s="103">
        <f ca="1"/>
        <v>1.0584737021129305</v>
      </c>
      <c r="T18" s="103">
        <f t="shared" ca="1" si="2"/>
        <v>1.0291172523060228</v>
      </c>
      <c r="U18" s="104" cm="1">
        <f t="array" aca="1" ref="U18:V18" ca="1">LINEST(OFFSET($F$6:$F$7,MAX(ROUNDDOWN($J18-1,0),0),0),OFFSET($B$6:$B$7,MAX(ROUNDDOWN($J18-1,0),0),0))</f>
        <v>-1.0711063443594515E-2</v>
      </c>
      <c r="V18" s="103">
        <f ca="1"/>
        <v>1.0743588340405108</v>
      </c>
      <c r="W18" s="103">
        <f t="shared" ca="1" si="3"/>
        <v>1.0422256437097273</v>
      </c>
      <c r="X18" s="104" cm="1">
        <f t="array" aca="1" ref="X18:Y18" ca="1">LINEST(OFFSET($G$6:$G$7,MAX(ROUNDDOWN($J18-1,0),0),0),OFFSET($B$6:$B$7,MAX(ROUNDDOWN($J18-1,0),0),0))</f>
        <v>-3.0487804878048808E-2</v>
      </c>
      <c r="Y18" s="103">
        <f ca="1"/>
        <v>1.3109756097560976</v>
      </c>
      <c r="Z18" s="103">
        <f t="shared" ca="1" si="4"/>
        <v>1.2195121951219512</v>
      </c>
    </row>
    <row r="19" spans="2:26" x14ac:dyDescent="0.25">
      <c r="B19">
        <v>13</v>
      </c>
      <c r="C19" s="103">
        <v>1</v>
      </c>
      <c r="D19" s="103">
        <v>1.0000000000000089</v>
      </c>
      <c r="E19" s="103">
        <v>0.99999923950047587</v>
      </c>
      <c r="F19" s="103">
        <v>0.99999999999999845</v>
      </c>
      <c r="G19" s="103">
        <v>1</v>
      </c>
      <c r="H19" s="103">
        <v>0.99999999999999845</v>
      </c>
      <c r="J19" s="59">
        <f t="shared" si="5"/>
        <v>3.25</v>
      </c>
      <c r="K19" s="59">
        <f t="shared" si="6"/>
        <v>13</v>
      </c>
      <c r="L19" s="104" cm="1">
        <f t="array" aca="1" ref="L19:M19" ca="1">LINEST(OFFSET($C$6:$C$7,MAX(ROUNDDOWN($J19-1,0),0),0),OFFSET($B$6:$B$7,MAX(ROUNDDOWN($J19-1,0),0),0))</f>
        <v>-9.800537990092284E-4</v>
      </c>
      <c r="M19" s="103">
        <f ca="1"/>
        <v>1.0040686166144841</v>
      </c>
      <c r="N19" s="103">
        <f t="shared" ca="1" si="0"/>
        <v>1.0008834417677042</v>
      </c>
      <c r="O19" s="104" cm="1">
        <f t="array" aca="1" ref="O19:P19" ca="1">LINEST(OFFSET($D$6:$D$7,MAX(ROUNDDOWN($J19-1,0),0),0),OFFSET($B$6:$B$7,MAX(ROUNDDOWN($J19-1,0),0),0))</f>
        <v>-9.9921709971484418E-4</v>
      </c>
      <c r="P19" s="103">
        <f ca="1"/>
        <v>1.0069335460915487</v>
      </c>
      <c r="Q19" s="103">
        <f t="shared" ca="1" si="1"/>
        <v>1.0036860905174754</v>
      </c>
      <c r="R19" s="104" cm="1">
        <f t="array" aca="1" ref="R19:S19" ca="1">LINEST(OFFSET($E$6:$E$7,MAX(ROUNDDOWN($J19-1,0),0),0),OFFSET($B$6:$B$7,MAX(ROUNDDOWN($J19-1,0),0),0))</f>
        <v>-9.7854832689692195E-3</v>
      </c>
      <c r="S19" s="103">
        <f ca="1"/>
        <v>1.0584737021129305</v>
      </c>
      <c r="T19" s="103">
        <f t="shared" ca="1" si="2"/>
        <v>1.0266708814887804</v>
      </c>
      <c r="U19" s="104" cm="1">
        <f t="array" aca="1" ref="U19:V19" ca="1">LINEST(OFFSET($F$6:$F$7,MAX(ROUNDDOWN($J19-1,0),0),0),OFFSET($B$6:$B$7,MAX(ROUNDDOWN($J19-1,0),0),0))</f>
        <v>-1.0711063443594515E-2</v>
      </c>
      <c r="V19" s="103">
        <f ca="1"/>
        <v>1.0743588340405108</v>
      </c>
      <c r="W19" s="103">
        <f t="shared" ca="1" si="3"/>
        <v>1.0395478778488285</v>
      </c>
      <c r="X19" s="104" cm="1">
        <f t="array" aca="1" ref="X19:Y19" ca="1">LINEST(OFFSET($G$6:$G$7,MAX(ROUNDDOWN($J19-1,0),0),0),OFFSET($B$6:$B$7,MAX(ROUNDDOWN($J19-1,0),0),0))</f>
        <v>-3.0487804878048808E-2</v>
      </c>
      <c r="Y19" s="103">
        <f ca="1"/>
        <v>1.3109756097560976</v>
      </c>
      <c r="Z19" s="103">
        <f t="shared" ca="1" si="4"/>
        <v>1.211890243902439</v>
      </c>
    </row>
    <row r="20" spans="2:26" x14ac:dyDescent="0.25">
      <c r="B20">
        <v>14</v>
      </c>
      <c r="C20" s="103">
        <v>1</v>
      </c>
      <c r="D20" s="103">
        <v>1.0000000000000044</v>
      </c>
      <c r="E20" s="103">
        <v>0.99999918884982009</v>
      </c>
      <c r="F20" s="103">
        <v>0.99999999999999845</v>
      </c>
      <c r="G20" s="103">
        <v>1</v>
      </c>
      <c r="H20" s="103">
        <v>0.99999999999999845</v>
      </c>
      <c r="J20" s="59">
        <f t="shared" si="5"/>
        <v>3.5</v>
      </c>
      <c r="K20" s="59">
        <f t="shared" si="6"/>
        <v>14</v>
      </c>
      <c r="L20" s="104" cm="1">
        <f t="array" aca="1" ref="L20:M20" ca="1">LINEST(OFFSET($C$6:$C$7,MAX(ROUNDDOWN($J20-1,0),0),0),OFFSET($B$6:$B$7,MAX(ROUNDDOWN($J20-1,0),0),0))</f>
        <v>-9.800537990092284E-4</v>
      </c>
      <c r="M20" s="103">
        <f ca="1"/>
        <v>1.0040686166144841</v>
      </c>
      <c r="N20" s="103">
        <f t="shared" ca="1" si="0"/>
        <v>1.0006384283179517</v>
      </c>
      <c r="O20" s="104" cm="1">
        <f t="array" aca="1" ref="O20:P20" ca="1">LINEST(OFFSET($D$6:$D$7,MAX(ROUNDDOWN($J20-1,0),0),0),OFFSET($B$6:$B$7,MAX(ROUNDDOWN($J20-1,0),0),0))</f>
        <v>-9.9921709971484418E-4</v>
      </c>
      <c r="P20" s="103">
        <f ca="1"/>
        <v>1.0069335460915487</v>
      </c>
      <c r="Q20" s="103">
        <f t="shared" ca="1" si="1"/>
        <v>1.0034362862425468</v>
      </c>
      <c r="R20" s="104" cm="1">
        <f t="array" aca="1" ref="R20:S20" ca="1">LINEST(OFFSET($E$6:$E$7,MAX(ROUNDDOWN($J20-1,0),0),0),OFFSET($B$6:$B$7,MAX(ROUNDDOWN($J20-1,0),0),0))</f>
        <v>-9.7854832689692195E-3</v>
      </c>
      <c r="S20" s="103">
        <f ca="1"/>
        <v>1.0584737021129305</v>
      </c>
      <c r="T20" s="103">
        <f t="shared" ca="1" si="2"/>
        <v>1.0242245106715382</v>
      </c>
      <c r="U20" s="104" cm="1">
        <f t="array" aca="1" ref="U20:V20" ca="1">LINEST(OFFSET($F$6:$F$7,MAX(ROUNDDOWN($J20-1,0),0),0),OFFSET($B$6:$B$7,MAX(ROUNDDOWN($J20-1,0),0),0))</f>
        <v>-1.0711063443594515E-2</v>
      </c>
      <c r="V20" s="103">
        <f ca="1"/>
        <v>1.0743588340405108</v>
      </c>
      <c r="W20" s="103">
        <f t="shared" ca="1" si="3"/>
        <v>1.03687011198793</v>
      </c>
      <c r="X20" s="104" cm="1">
        <f t="array" aca="1" ref="X20:Y20" ca="1">LINEST(OFFSET($G$6:$G$7,MAX(ROUNDDOWN($J20-1,0),0),0),OFFSET($B$6:$B$7,MAX(ROUNDDOWN($J20-1,0),0),0))</f>
        <v>-3.0487804878048808E-2</v>
      </c>
      <c r="Y20" s="103">
        <f ca="1"/>
        <v>1.3109756097560976</v>
      </c>
      <c r="Z20" s="103">
        <f t="shared" ca="1" si="4"/>
        <v>1.2042682926829267</v>
      </c>
    </row>
    <row r="21" spans="2:26" x14ac:dyDescent="0.25">
      <c r="B21">
        <v>15</v>
      </c>
      <c r="C21" s="103">
        <v>1</v>
      </c>
      <c r="D21" s="103">
        <v>1</v>
      </c>
      <c r="E21" s="103">
        <v>0.99999999999999956</v>
      </c>
      <c r="F21" s="103">
        <v>1.000000000000002</v>
      </c>
      <c r="G21" s="103">
        <v>1</v>
      </c>
      <c r="H21" s="103">
        <v>1.000000000000002</v>
      </c>
      <c r="J21" s="59">
        <f t="shared" si="5"/>
        <v>3.75</v>
      </c>
      <c r="K21" s="59">
        <f t="shared" si="6"/>
        <v>15</v>
      </c>
      <c r="L21" s="104" cm="1">
        <f t="array" aca="1" ref="L21:M21" ca="1">LINEST(OFFSET($C$6:$C$7,MAX(ROUNDDOWN($J21-1,0),0),0),OFFSET($B$6:$B$7,MAX(ROUNDDOWN($J21-1,0),0),0))</f>
        <v>-9.800537990092284E-4</v>
      </c>
      <c r="M21" s="103">
        <f ca="1"/>
        <v>1.0040686166144841</v>
      </c>
      <c r="N21" s="103">
        <f t="shared" ca="1" si="0"/>
        <v>1.0003934148681994</v>
      </c>
      <c r="O21" s="104" cm="1">
        <f t="array" aca="1" ref="O21:P21" ca="1">LINEST(OFFSET($D$6:$D$7,MAX(ROUNDDOWN($J21-1,0),0),0),OFFSET($B$6:$B$7,MAX(ROUNDDOWN($J21-1,0),0),0))</f>
        <v>-9.9921709971484418E-4</v>
      </c>
      <c r="P21" s="103">
        <f ca="1"/>
        <v>1.0069335460915487</v>
      </c>
      <c r="Q21" s="103">
        <f t="shared" ca="1" si="1"/>
        <v>1.0031864819676182</v>
      </c>
      <c r="R21" s="104" cm="1">
        <f t="array" aca="1" ref="R21:S21" ca="1">LINEST(OFFSET($E$6:$E$7,MAX(ROUNDDOWN($J21-1,0),0),0),OFFSET($B$6:$B$7,MAX(ROUNDDOWN($J21-1,0),0),0))</f>
        <v>-9.7854832689692195E-3</v>
      </c>
      <c r="S21" s="103">
        <f ca="1"/>
        <v>1.0584737021129305</v>
      </c>
      <c r="T21" s="103">
        <f t="shared" ca="1" si="2"/>
        <v>1.021778139854296</v>
      </c>
      <c r="U21" s="104" cm="1">
        <f t="array" aca="1" ref="U21:V21" ca="1">LINEST(OFFSET($F$6:$F$7,MAX(ROUNDDOWN($J21-1,0),0),0),OFFSET($B$6:$B$7,MAX(ROUNDDOWN($J21-1,0),0),0))</f>
        <v>-1.0711063443594515E-2</v>
      </c>
      <c r="V21" s="103">
        <f ca="1"/>
        <v>1.0743588340405108</v>
      </c>
      <c r="W21" s="103">
        <f t="shared" ca="1" si="3"/>
        <v>1.0341923461270315</v>
      </c>
      <c r="X21" s="104" cm="1">
        <f t="array" aca="1" ref="X21:Y21" ca="1">LINEST(OFFSET($G$6:$G$7,MAX(ROUNDDOWN($J21-1,0),0),0),OFFSET($B$6:$B$7,MAX(ROUNDDOWN($J21-1,0),0),0))</f>
        <v>-3.0487804878048808E-2</v>
      </c>
      <c r="Y21" s="103">
        <f ca="1"/>
        <v>1.3109756097560976</v>
      </c>
      <c r="Z21" s="103">
        <f t="shared" ca="1" si="4"/>
        <v>1.1966463414634145</v>
      </c>
    </row>
    <row r="22" spans="2:26" x14ac:dyDescent="0.25">
      <c r="B22">
        <v>16</v>
      </c>
      <c r="C22" s="103">
        <v>1</v>
      </c>
      <c r="D22" s="103">
        <v>1</v>
      </c>
      <c r="E22" s="103">
        <v>0.99999999999999933</v>
      </c>
      <c r="F22" s="103">
        <v>1</v>
      </c>
      <c r="G22" s="103">
        <v>1</v>
      </c>
      <c r="H22" s="103">
        <v>1</v>
      </c>
      <c r="J22" s="59">
        <f t="shared" si="5"/>
        <v>4</v>
      </c>
      <c r="K22" s="59">
        <f t="shared" si="6"/>
        <v>16</v>
      </c>
      <c r="L22" s="104" cm="1">
        <f t="array" aca="1" ref="L22:M22" ca="1">LINEST(OFFSET($C$6:$C$7,MAX(ROUNDDOWN($J22-1,0),0),0),OFFSET($B$6:$B$7,MAX(ROUNDDOWN($J22-1,0),0),0))</f>
        <v>-7.958387689039893E-4</v>
      </c>
      <c r="M22" s="103">
        <f ca="1"/>
        <v>1.0035159715241686</v>
      </c>
      <c r="N22" s="103">
        <f t="shared" ca="1" si="0"/>
        <v>1.0003326164485526</v>
      </c>
      <c r="O22" s="104" cm="1">
        <f t="array" aca="1" ref="O22:P22" ca="1">LINEST(OFFSET($D$6:$D$7,MAX(ROUNDDOWN($J22-1,0),0),0),OFFSET($B$6:$B$7,MAX(ROUNDDOWN($J22-1,0),0),0))</f>
        <v>-1.0722217114416122E-3</v>
      </c>
      <c r="P22" s="103">
        <f ca="1"/>
        <v>1.007152559926729</v>
      </c>
      <c r="Q22" s="103">
        <f t="shared" ca="1" si="1"/>
        <v>1.0028636730809626</v>
      </c>
      <c r="R22" s="104" cm="1">
        <f t="array" aca="1" ref="R22:S22" ca="1">LINEST(OFFSET($E$6:$E$7,MAX(ROUNDDOWN($J22-1,0),0),0),OFFSET($B$6:$B$7,MAX(ROUNDDOWN($J22-1,0),0),0))</f>
        <v>-7.4034427897193842E-3</v>
      </c>
      <c r="S22" s="103">
        <f ca="1"/>
        <v>1.0513275806751812</v>
      </c>
      <c r="T22" s="103">
        <f t="shared" ca="1" si="2"/>
        <v>1.0217138095163036</v>
      </c>
      <c r="U22" s="104" cm="1">
        <f t="array" aca="1" ref="U22:V22" ca="1">LINEST(OFFSET($F$6:$F$7,MAX(ROUNDDOWN($J22-1,0),0),0),OFFSET($B$6:$B$7,MAX(ROUNDDOWN($J22-1,0),0),0))</f>
        <v>-9.6318131499446586E-3</v>
      </c>
      <c r="V22" s="103">
        <f ca="1"/>
        <v>1.0711210831595612</v>
      </c>
      <c r="W22" s="103">
        <f t="shared" ca="1" si="3"/>
        <v>1.0325938305597826</v>
      </c>
      <c r="X22" s="104" cm="1">
        <f t="array" aca="1" ref="X22:Y22" ca="1">LINEST(OFFSET($G$6:$G$7,MAX(ROUNDDOWN($J22-1,0),0),0),OFFSET($B$6:$B$7,MAX(ROUNDDOWN($J22-1,0),0),0))</f>
        <v>-4.3041606886657043E-2</v>
      </c>
      <c r="Y22" s="103">
        <f ca="1"/>
        <v>1.3486370157819223</v>
      </c>
      <c r="Z22" s="103">
        <f t="shared" ca="1" si="4"/>
        <v>1.1764705882352942</v>
      </c>
    </row>
    <row r="23" spans="2:26" x14ac:dyDescent="0.25">
      <c r="B23">
        <v>17</v>
      </c>
      <c r="C23" s="103" t="e">
        <v>#N/A</v>
      </c>
      <c r="D23" s="103">
        <v>1</v>
      </c>
      <c r="E23" s="103" t="e">
        <v>#N/A</v>
      </c>
      <c r="F23" s="103">
        <v>1</v>
      </c>
      <c r="G23" s="103" t="e">
        <v>#N/A</v>
      </c>
      <c r="H23" s="103">
        <v>1</v>
      </c>
      <c r="J23" s="59">
        <f t="shared" si="5"/>
        <v>4.25</v>
      </c>
      <c r="K23" s="59">
        <f t="shared" si="6"/>
        <v>17</v>
      </c>
      <c r="L23" s="104" cm="1">
        <f t="array" aca="1" ref="L23:M23" ca="1">LINEST(OFFSET($C$6:$C$7,MAX(ROUNDDOWN($J23-1,0),0),0),OFFSET($B$6:$B$7,MAX(ROUNDDOWN($J23-1,0),0),0))</f>
        <v>-7.958387689039893E-4</v>
      </c>
      <c r="M23" s="103">
        <f ca="1"/>
        <v>1.0035159715241686</v>
      </c>
      <c r="N23" s="103">
        <f t="shared" ca="1" si="0"/>
        <v>1.0001336567563266</v>
      </c>
      <c r="O23" s="104" cm="1">
        <f t="array" aca="1" ref="O23:P23" ca="1">LINEST(OFFSET($D$6:$D$7,MAX(ROUNDDOWN($J23-1,0),0),0),OFFSET($B$6:$B$7,MAX(ROUNDDOWN($J23-1,0),0),0))</f>
        <v>-1.0722217114416122E-3</v>
      </c>
      <c r="P23" s="103">
        <f ca="1"/>
        <v>1.007152559926729</v>
      </c>
      <c r="Q23" s="103">
        <f t="shared" ca="1" si="1"/>
        <v>1.0025956176531021</v>
      </c>
      <c r="R23" s="104" cm="1">
        <f t="array" aca="1" ref="R23:S23" ca="1">LINEST(OFFSET($E$6:$E$7,MAX(ROUNDDOWN($J23-1,0),0),0),OFFSET($B$6:$B$7,MAX(ROUNDDOWN($J23-1,0),0),0))</f>
        <v>-7.4034427897193842E-3</v>
      </c>
      <c r="S23" s="103">
        <f ca="1"/>
        <v>1.0513275806751812</v>
      </c>
      <c r="T23" s="103">
        <f t="shared" ca="1" si="2"/>
        <v>1.0198629488188737</v>
      </c>
      <c r="U23" s="104" cm="1">
        <f t="array" aca="1" ref="U23:V23" ca="1">LINEST(OFFSET($F$6:$F$7,MAX(ROUNDDOWN($J23-1,0),0),0),OFFSET($B$6:$B$7,MAX(ROUNDDOWN($J23-1,0),0),0))</f>
        <v>-9.6318131499446586E-3</v>
      </c>
      <c r="V23" s="103">
        <f ca="1"/>
        <v>1.0711210831595612</v>
      </c>
      <c r="W23" s="103">
        <f t="shared" ca="1" si="3"/>
        <v>1.0301858772722965</v>
      </c>
      <c r="X23" s="104" cm="1">
        <f t="array" aca="1" ref="X23:Y23" ca="1">LINEST(OFFSET($G$6:$G$7,MAX(ROUNDDOWN($J23-1,0),0),0),OFFSET($B$6:$B$7,MAX(ROUNDDOWN($J23-1,0),0),0))</f>
        <v>-4.3041606886657043E-2</v>
      </c>
      <c r="Y23" s="103">
        <f ca="1"/>
        <v>1.3486370157819223</v>
      </c>
      <c r="Z23" s="103">
        <f t="shared" ca="1" si="4"/>
        <v>1.1657101865136299</v>
      </c>
    </row>
    <row r="24" spans="2:26" x14ac:dyDescent="0.25">
      <c r="J24" s="59">
        <f t="shared" si="5"/>
        <v>4.5</v>
      </c>
      <c r="K24" s="59">
        <f t="shared" si="6"/>
        <v>18</v>
      </c>
      <c r="L24" s="104" cm="1">
        <f t="array" aca="1" ref="L24:M24" ca="1">LINEST(OFFSET($C$6:$C$7,MAX(ROUNDDOWN($J24-1,0),0),0),OFFSET($B$6:$B$7,MAX(ROUNDDOWN($J24-1,0),0),0))</f>
        <v>-7.958387689039893E-4</v>
      </c>
      <c r="M24" s="103">
        <f ca="1"/>
        <v>1.0035159715241686</v>
      </c>
      <c r="N24" s="103">
        <f t="shared" ca="1" si="0"/>
        <v>0.99993469706410065</v>
      </c>
      <c r="O24" s="104" cm="1">
        <f t="array" aca="1" ref="O24:P24" ca="1">LINEST(OFFSET($D$6:$D$7,MAX(ROUNDDOWN($J24-1,0),0),0),OFFSET($B$6:$B$7,MAX(ROUNDDOWN($J24-1,0),0),0))</f>
        <v>-1.0722217114416122E-3</v>
      </c>
      <c r="P24" s="103">
        <f ca="1"/>
        <v>1.007152559926729</v>
      </c>
      <c r="Q24" s="103">
        <f t="shared" ca="1" si="1"/>
        <v>1.0023275622252417</v>
      </c>
      <c r="R24" s="104" cm="1">
        <f t="array" aca="1" ref="R24:S24" ca="1">LINEST(OFFSET($E$6:$E$7,MAX(ROUNDDOWN($J24-1,0),0),0),OFFSET($B$6:$B$7,MAX(ROUNDDOWN($J24-1,0),0),0))</f>
        <v>-7.4034427897193842E-3</v>
      </c>
      <c r="S24" s="103">
        <f ca="1"/>
        <v>1.0513275806751812</v>
      </c>
      <c r="T24" s="103">
        <f t="shared" ca="1" si="2"/>
        <v>1.0180120881214438</v>
      </c>
      <c r="U24" s="104" cm="1">
        <f t="array" aca="1" ref="U24:V24" ca="1">LINEST(OFFSET($F$6:$F$7,MAX(ROUNDDOWN($J24-1,0),0),0),OFFSET($B$6:$B$7,MAX(ROUNDDOWN($J24-1,0),0),0))</f>
        <v>-9.6318131499446586E-3</v>
      </c>
      <c r="V24" s="103">
        <f ca="1"/>
        <v>1.0711210831595612</v>
      </c>
      <c r="W24" s="103">
        <f t="shared" ca="1" si="3"/>
        <v>1.0277779239848102</v>
      </c>
      <c r="X24" s="104" cm="1">
        <f t="array" aca="1" ref="X24:Y24" ca="1">LINEST(OFFSET($G$6:$G$7,MAX(ROUNDDOWN($J24-1,0),0),0),OFFSET($B$6:$B$7,MAX(ROUNDDOWN($J24-1,0),0),0))</f>
        <v>-4.3041606886657043E-2</v>
      </c>
      <c r="Y24" s="103">
        <f ca="1"/>
        <v>1.3486370157819223</v>
      </c>
      <c r="Z24" s="103">
        <f t="shared" ca="1" si="4"/>
        <v>1.1549497847919656</v>
      </c>
    </row>
    <row r="25" spans="2:26" x14ac:dyDescent="0.25">
      <c r="J25" s="59">
        <f t="shared" si="5"/>
        <v>4.75</v>
      </c>
      <c r="K25" s="59">
        <f t="shared" si="6"/>
        <v>19</v>
      </c>
      <c r="L25" s="104" cm="1">
        <f t="array" aca="1" ref="L25:M25" ca="1">LINEST(OFFSET($C$6:$C$7,MAX(ROUNDDOWN($J25-1,0),0),0),OFFSET($B$6:$B$7,MAX(ROUNDDOWN($J25-1,0),0),0))</f>
        <v>-7.958387689039893E-4</v>
      </c>
      <c r="M25" s="103">
        <f ca="1"/>
        <v>1.0035159715241686</v>
      </c>
      <c r="N25" s="103">
        <f t="shared" ca="1" si="0"/>
        <v>0.9997357373718746</v>
      </c>
      <c r="O25" s="104" cm="1">
        <f t="array" aca="1" ref="O25:P25" ca="1">LINEST(OFFSET($D$6:$D$7,MAX(ROUNDDOWN($J25-1,0),0),0),OFFSET($B$6:$B$7,MAX(ROUNDDOWN($J25-1,0),0),0))</f>
        <v>-1.0722217114416122E-3</v>
      </c>
      <c r="P25" s="103">
        <f ca="1"/>
        <v>1.007152559926729</v>
      </c>
      <c r="Q25" s="103">
        <f t="shared" ca="1" si="1"/>
        <v>1.0020595067973814</v>
      </c>
      <c r="R25" s="104" cm="1">
        <f t="array" aca="1" ref="R25:S25" ca="1">LINEST(OFFSET($E$6:$E$7,MAX(ROUNDDOWN($J25-1,0),0),0),OFFSET($B$6:$B$7,MAX(ROUNDDOWN($J25-1,0),0),0))</f>
        <v>-7.4034427897193842E-3</v>
      </c>
      <c r="S25" s="103">
        <f ca="1"/>
        <v>1.0513275806751812</v>
      </c>
      <c r="T25" s="103">
        <f t="shared" ca="1" si="2"/>
        <v>1.0161612274240142</v>
      </c>
      <c r="U25" s="104" cm="1">
        <f t="array" aca="1" ref="U25:V25" ca="1">LINEST(OFFSET($F$6:$F$7,MAX(ROUNDDOWN($J25-1,0),0),0),OFFSET($B$6:$B$7,MAX(ROUNDDOWN($J25-1,0),0),0))</f>
        <v>-9.6318131499446586E-3</v>
      </c>
      <c r="V25" s="103">
        <f ca="1"/>
        <v>1.0711210831595612</v>
      </c>
      <c r="W25" s="103">
        <f t="shared" ca="1" si="3"/>
        <v>1.0253699706973241</v>
      </c>
      <c r="X25" s="104" cm="1">
        <f t="array" aca="1" ref="X25:Y25" ca="1">LINEST(OFFSET($G$6:$G$7,MAX(ROUNDDOWN($J25-1,0),0),0),OFFSET($B$6:$B$7,MAX(ROUNDDOWN($J25-1,0),0),0))</f>
        <v>-4.3041606886657043E-2</v>
      </c>
      <c r="Y25" s="103">
        <f ca="1"/>
        <v>1.3486370157819223</v>
      </c>
      <c r="Z25" s="103">
        <f t="shared" ca="1" si="4"/>
        <v>1.1441893830703014</v>
      </c>
    </row>
    <row r="26" spans="2:26" x14ac:dyDescent="0.25">
      <c r="J26" s="59">
        <f t="shared" si="5"/>
        <v>5</v>
      </c>
      <c r="K26" s="59">
        <f t="shared" si="6"/>
        <v>20</v>
      </c>
      <c r="L26" s="104" cm="1">
        <f t="array" aca="1" ref="L26:M26" ca="1">LINEST(OFFSET($C$6:$C$7,MAX(ROUNDDOWN($J26-1,0),0),0),OFFSET($B$6:$B$7,MAX(ROUNDDOWN($J26-1,0),0),0))</f>
        <v>-2.2583144664478646E-4</v>
      </c>
      <c r="M26" s="103">
        <f ca="1"/>
        <v>1.0012359422351316</v>
      </c>
      <c r="N26" s="103">
        <f t="shared" ca="1" si="0"/>
        <v>1.0001067850019076</v>
      </c>
      <c r="O26" s="104" cm="1">
        <f t="array" aca="1" ref="O26:P26" ca="1">LINEST(OFFSET($D$6:$D$7,MAX(ROUNDDOWN($J26-1,0),0),0),OFFSET($B$6:$B$7,MAX(ROUNDDOWN($J26-1,0),0),0))</f>
        <v>-4.6364397740061868E-4</v>
      </c>
      <c r="P26" s="103">
        <f ca="1"/>
        <v>1.0047182489905651</v>
      </c>
      <c r="Q26" s="103">
        <f t="shared" ca="1" si="1"/>
        <v>1.002400029103562</v>
      </c>
      <c r="R26" s="104" cm="1">
        <f t="array" aca="1" ref="R26:S26" ca="1">LINEST(OFFSET($E$6:$E$7,MAX(ROUNDDOWN($J26-1,0),0),0),OFFSET($B$6:$B$7,MAX(ROUNDDOWN($J26-1,0),0),0))</f>
        <v>-6.5628760828924113E-3</v>
      </c>
      <c r="S26" s="103">
        <f ca="1"/>
        <v>1.0479653138478733</v>
      </c>
      <c r="T26" s="103">
        <f t="shared" ca="1" si="2"/>
        <v>1.0151509334334112</v>
      </c>
      <c r="U26" s="104" cm="1">
        <f t="array" aca="1" ref="U26:V26" ca="1">LINEST(OFFSET($F$6:$F$7,MAX(ROUNDDOWN($J26-1,0),0),0),OFFSET($B$6:$B$7,MAX(ROUNDDOWN($J26-1,0),0),0))</f>
        <v>-8.2192730903523116E-3</v>
      </c>
      <c r="V26" s="103">
        <f ca="1"/>
        <v>1.0654709229211918</v>
      </c>
      <c r="W26" s="103">
        <f t="shared" ca="1" si="3"/>
        <v>1.0243745574694303</v>
      </c>
      <c r="X26" s="104" cm="1">
        <f t="array" aca="1" ref="X26:Y26" ca="1">LINEST(OFFSET($G$6:$G$7,MAX(ROUNDDOWN($J26-1,0),0),0),OFFSET($B$6:$B$7,MAX(ROUNDDOWN($J26-1,0),0),0))</f>
        <v>-2.7045300878972393E-2</v>
      </c>
      <c r="Y26" s="103">
        <f ca="1"/>
        <v>1.2846517917511839</v>
      </c>
      <c r="Z26" s="103">
        <f t="shared" ca="1" si="4"/>
        <v>1.149425287356322</v>
      </c>
    </row>
    <row r="27" spans="2:26" x14ac:dyDescent="0.25">
      <c r="J27" s="59">
        <f t="shared" si="5"/>
        <v>5.25</v>
      </c>
      <c r="K27" s="59">
        <f t="shared" si="6"/>
        <v>21</v>
      </c>
      <c r="L27" s="104" cm="1">
        <f t="array" aca="1" ref="L27:M27" ca="1">LINEST(OFFSET($C$6:$C$7,MAX(ROUNDDOWN($J27-1,0),0),0),OFFSET($B$6:$B$7,MAX(ROUNDDOWN($J27-1,0),0),0))</f>
        <v>-2.2583144664478646E-4</v>
      </c>
      <c r="M27" s="103">
        <f ca="1"/>
        <v>1.0012359422351316</v>
      </c>
      <c r="N27" s="103">
        <f t="shared" ca="1" si="0"/>
        <v>1.0000503271402463</v>
      </c>
      <c r="O27" s="104" cm="1">
        <f t="array" aca="1" ref="O27:P27" ca="1">LINEST(OFFSET($D$6:$D$7,MAX(ROUNDDOWN($J27-1,0),0),0),OFFSET($B$6:$B$7,MAX(ROUNDDOWN($J27-1,0),0),0))</f>
        <v>-4.6364397740061868E-4</v>
      </c>
      <c r="P27" s="103">
        <f ca="1"/>
        <v>1.0047182489905651</v>
      </c>
      <c r="Q27" s="103">
        <f t="shared" ca="1" si="1"/>
        <v>1.0022841181092117</v>
      </c>
      <c r="R27" s="104" cm="1">
        <f t="array" aca="1" ref="R27:S27" ca="1">LINEST(OFFSET($E$6:$E$7,MAX(ROUNDDOWN($J27-1,0),0),0),OFFSET($B$6:$B$7,MAX(ROUNDDOWN($J27-1,0),0),0))</f>
        <v>-6.5628760828924113E-3</v>
      </c>
      <c r="S27" s="103">
        <f ca="1"/>
        <v>1.0479653138478733</v>
      </c>
      <c r="T27" s="103">
        <f t="shared" ca="1" si="2"/>
        <v>1.0135102144126882</v>
      </c>
      <c r="U27" s="104" cm="1">
        <f t="array" aca="1" ref="U27:V27" ca="1">LINEST(OFFSET($F$6:$F$7,MAX(ROUNDDOWN($J27-1,0),0),0),OFFSET($B$6:$B$7,MAX(ROUNDDOWN($J27-1,0),0),0))</f>
        <v>-8.2192730903523116E-3</v>
      </c>
      <c r="V27" s="103">
        <f ca="1"/>
        <v>1.0654709229211918</v>
      </c>
      <c r="W27" s="103">
        <f t="shared" ca="1" si="3"/>
        <v>1.0223197391968422</v>
      </c>
      <c r="X27" s="104" cm="1">
        <f t="array" aca="1" ref="X27:Y27" ca="1">LINEST(OFFSET($G$6:$G$7,MAX(ROUNDDOWN($J27-1,0),0),0),OFFSET($B$6:$B$7,MAX(ROUNDDOWN($J27-1,0),0),0))</f>
        <v>-2.7045300878972393E-2</v>
      </c>
      <c r="Y27" s="103">
        <f ca="1"/>
        <v>1.2846517917511839</v>
      </c>
      <c r="Z27" s="103">
        <f t="shared" ca="1" si="4"/>
        <v>1.1426639621365788</v>
      </c>
    </row>
    <row r="28" spans="2:26" x14ac:dyDescent="0.25">
      <c r="J28" s="59">
        <f t="shared" si="5"/>
        <v>5.5</v>
      </c>
      <c r="K28" s="59">
        <f t="shared" si="6"/>
        <v>22</v>
      </c>
      <c r="L28" s="104" cm="1">
        <f t="array" aca="1" ref="L28:M28" ca="1">LINEST(OFFSET($C$6:$C$7,MAX(ROUNDDOWN($J28-1,0),0),0),OFFSET($B$6:$B$7,MAX(ROUNDDOWN($J28-1,0),0),0))</f>
        <v>-2.2583144664478646E-4</v>
      </c>
      <c r="M28" s="103">
        <f ca="1"/>
        <v>1.0012359422351316</v>
      </c>
      <c r="N28" s="103">
        <f t="shared" ca="1" si="0"/>
        <v>0.99999386927858525</v>
      </c>
      <c r="O28" s="104" cm="1">
        <f t="array" aca="1" ref="O28:P28" ca="1">LINEST(OFFSET($D$6:$D$7,MAX(ROUNDDOWN($J28-1,0),0),0),OFFSET($B$6:$B$7,MAX(ROUNDDOWN($J28-1,0),0),0))</f>
        <v>-4.6364397740061868E-4</v>
      </c>
      <c r="P28" s="103">
        <f ca="1"/>
        <v>1.0047182489905651</v>
      </c>
      <c r="Q28" s="103">
        <f t="shared" ca="1" si="1"/>
        <v>1.0021682071148617</v>
      </c>
      <c r="R28" s="104" cm="1">
        <f t="array" aca="1" ref="R28:S28" ca="1">LINEST(OFFSET($E$6:$E$7,MAX(ROUNDDOWN($J28-1,0),0),0),OFFSET($B$6:$B$7,MAX(ROUNDDOWN($J28-1,0),0),0))</f>
        <v>-6.5628760828924113E-3</v>
      </c>
      <c r="S28" s="103">
        <f ca="1"/>
        <v>1.0479653138478733</v>
      </c>
      <c r="T28" s="103">
        <f t="shared" ca="1" si="2"/>
        <v>1.0118694953919649</v>
      </c>
      <c r="U28" s="104" cm="1">
        <f t="array" aca="1" ref="U28:V28" ca="1">LINEST(OFFSET($F$6:$F$7,MAX(ROUNDDOWN($J28-1,0),0),0),OFFSET($B$6:$B$7,MAX(ROUNDDOWN($J28-1,0),0),0))</f>
        <v>-8.2192730903523116E-3</v>
      </c>
      <c r="V28" s="103">
        <f ca="1"/>
        <v>1.0654709229211918</v>
      </c>
      <c r="W28" s="103">
        <f t="shared" ca="1" si="3"/>
        <v>1.020264920924254</v>
      </c>
      <c r="X28" s="104" cm="1">
        <f t="array" aca="1" ref="X28:Y28" ca="1">LINEST(OFFSET($G$6:$G$7,MAX(ROUNDDOWN($J28-1,0),0),0),OFFSET($B$6:$B$7,MAX(ROUNDDOWN($J28-1,0),0),0))</f>
        <v>-2.7045300878972393E-2</v>
      </c>
      <c r="Y28" s="103">
        <f ca="1"/>
        <v>1.2846517917511839</v>
      </c>
      <c r="Z28" s="103">
        <f t="shared" ca="1" si="4"/>
        <v>1.1359026369168357</v>
      </c>
    </row>
    <row r="29" spans="2:26" x14ac:dyDescent="0.25">
      <c r="J29" s="59">
        <f t="shared" si="5"/>
        <v>5.75</v>
      </c>
      <c r="K29" s="59">
        <f t="shared" si="6"/>
        <v>23</v>
      </c>
      <c r="L29" s="104" cm="1">
        <f t="array" aca="1" ref="L29:M29" ca="1">LINEST(OFFSET($C$6:$C$7,MAX(ROUNDDOWN($J29-1,0),0),0),OFFSET($B$6:$B$7,MAX(ROUNDDOWN($J29-1,0),0),0))</f>
        <v>-2.2583144664478646E-4</v>
      </c>
      <c r="M29" s="103">
        <f ca="1"/>
        <v>1.0012359422351316</v>
      </c>
      <c r="N29" s="103">
        <f t="shared" ca="1" si="0"/>
        <v>0.99993741141692405</v>
      </c>
      <c r="O29" s="104" cm="1">
        <f t="array" aca="1" ref="O29:P29" ca="1">LINEST(OFFSET($D$6:$D$7,MAX(ROUNDDOWN($J29-1,0),0),0),OFFSET($B$6:$B$7,MAX(ROUNDDOWN($J29-1,0),0),0))</f>
        <v>-4.6364397740061868E-4</v>
      </c>
      <c r="P29" s="103">
        <f ca="1"/>
        <v>1.0047182489905651</v>
      </c>
      <c r="Q29" s="103">
        <f t="shared" ca="1" si="1"/>
        <v>1.0020522961205114</v>
      </c>
      <c r="R29" s="104" cm="1">
        <f t="array" aca="1" ref="R29:S29" ca="1">LINEST(OFFSET($E$6:$E$7,MAX(ROUNDDOWN($J29-1,0),0),0),OFFSET($B$6:$B$7,MAX(ROUNDDOWN($J29-1,0),0),0))</f>
        <v>-6.5628760828924113E-3</v>
      </c>
      <c r="S29" s="103">
        <f ca="1"/>
        <v>1.0479653138478733</v>
      </c>
      <c r="T29" s="103">
        <f t="shared" ca="1" si="2"/>
        <v>1.0102287763712419</v>
      </c>
      <c r="U29" s="104" cm="1">
        <f t="array" aca="1" ref="U29:V29" ca="1">LINEST(OFFSET($F$6:$F$7,MAX(ROUNDDOWN($J29-1,0),0),0),OFFSET($B$6:$B$7,MAX(ROUNDDOWN($J29-1,0),0),0))</f>
        <v>-8.2192730903523116E-3</v>
      </c>
      <c r="V29" s="103">
        <f ca="1"/>
        <v>1.0654709229211918</v>
      </c>
      <c r="W29" s="103">
        <f t="shared" ca="1" si="3"/>
        <v>1.0182101026516661</v>
      </c>
      <c r="X29" s="104" cm="1">
        <f t="array" aca="1" ref="X29:Y29" ca="1">LINEST(OFFSET($G$6:$G$7,MAX(ROUNDDOWN($J29-1,0),0),0),OFFSET($B$6:$B$7,MAX(ROUNDDOWN($J29-1,0),0),0))</f>
        <v>-2.7045300878972393E-2</v>
      </c>
      <c r="Y29" s="103">
        <f ca="1"/>
        <v>1.2846517917511839</v>
      </c>
      <c r="Z29" s="103">
        <f t="shared" ca="1" si="4"/>
        <v>1.1291413116970928</v>
      </c>
    </row>
    <row r="30" spans="2:26" x14ac:dyDescent="0.25">
      <c r="J30" s="59">
        <f t="shared" si="5"/>
        <v>6</v>
      </c>
      <c r="K30" s="59">
        <f t="shared" si="6"/>
        <v>24</v>
      </c>
      <c r="L30" s="104" cm="1">
        <f t="array" aca="1" ref="L30:M30" ca="1">LINEST(OFFSET($C$6:$C$7,MAX(ROUNDDOWN($J30-1,0),0),0),OFFSET($B$6:$B$7,MAX(ROUNDDOWN($J30-1,0),0),0))</f>
        <v>1.4669780190135207E-4</v>
      </c>
      <c r="M30" s="103">
        <f ca="1"/>
        <v>0.99937329599240099</v>
      </c>
      <c r="N30" s="103">
        <f t="shared" ca="1" si="0"/>
        <v>1.0002534828038092</v>
      </c>
      <c r="O30" s="104" cm="1">
        <f t="array" aca="1" ref="O30:P30" ca="1">LINEST(OFFSET($D$6:$D$7,MAX(ROUNDDOWN($J30-1,0),0),0),OFFSET($B$6:$B$7,MAX(ROUNDDOWN($J30-1,0),0),0))</f>
        <v>-7.6037887417745907E-4</v>
      </c>
      <c r="P30" s="103">
        <f ca="1"/>
        <v>1.0062019234744493</v>
      </c>
      <c r="Q30" s="103">
        <f t="shared" ca="1" si="1"/>
        <v>1.0016396502293845</v>
      </c>
      <c r="R30" s="104" cm="1">
        <f t="array" aca="1" ref="R30:S30" ca="1">LINEST(OFFSET($E$6:$E$7,MAX(ROUNDDOWN($J30-1,0),0),0),OFFSET($B$6:$B$7,MAX(ROUNDDOWN($J30-1,0),0),0))</f>
        <v>-4.9457729572750537E-3</v>
      </c>
      <c r="S30" s="103">
        <f ca="1"/>
        <v>1.0398797982197865</v>
      </c>
      <c r="T30" s="103">
        <f t="shared" ca="1" si="2"/>
        <v>1.0102051604761362</v>
      </c>
      <c r="U30" s="104" cm="1">
        <f t="array" aca="1" ref="U30:V30" ca="1">LINEST(OFFSET($F$6:$F$7,MAX(ROUNDDOWN($J30-1,0),0),0),OFFSET($B$6:$B$7,MAX(ROUNDDOWN($J30-1,0),0),0))</f>
        <v>-6.4648323876674851E-3</v>
      </c>
      <c r="V30" s="103">
        <f ca="1"/>
        <v>1.0566987194077677</v>
      </c>
      <c r="W30" s="103">
        <f t="shared" ca="1" si="3"/>
        <v>1.0179097250817628</v>
      </c>
      <c r="X30" s="104" cm="1">
        <f t="array" aca="1" ref="X30:Y30" ca="1">LINEST(OFFSET($G$6:$G$7,MAX(ROUNDDOWN($J30-1,0),0),0),OFFSET($B$6:$B$7,MAX(ROUNDDOWN($J30-1,0),0),0))</f>
        <v>-2.5829781738344174E-2</v>
      </c>
      <c r="Y30" s="103">
        <f ca="1"/>
        <v>1.2785741960480426</v>
      </c>
      <c r="Z30" s="103">
        <f t="shared" ca="1" si="4"/>
        <v>1.1235955056179776</v>
      </c>
    </row>
    <row r="31" spans="2:26" x14ac:dyDescent="0.25">
      <c r="J31" s="59">
        <f t="shared" si="5"/>
        <v>6.25</v>
      </c>
      <c r="K31" s="59">
        <f t="shared" si="6"/>
        <v>25</v>
      </c>
      <c r="L31" s="104" cm="1">
        <f t="array" aca="1" ref="L31:M31" ca="1">LINEST(OFFSET($C$6:$C$7,MAX(ROUNDDOWN($J31-1,0),0),0),OFFSET($B$6:$B$7,MAX(ROUNDDOWN($J31-1,0),0),0))</f>
        <v>1.4669780190135207E-4</v>
      </c>
      <c r="M31" s="103">
        <f ca="1"/>
        <v>0.99937329599240099</v>
      </c>
      <c r="N31" s="103">
        <f t="shared" ca="1" si="0"/>
        <v>1.0002901572542844</v>
      </c>
      <c r="O31" s="104" cm="1">
        <f t="array" aca="1" ref="O31:P31" ca="1">LINEST(OFFSET($D$6:$D$7,MAX(ROUNDDOWN($J31-1,0),0),0),OFFSET($B$6:$B$7,MAX(ROUNDDOWN($J31-1,0),0),0))</f>
        <v>-7.6037887417745907E-4</v>
      </c>
      <c r="P31" s="103">
        <f ca="1"/>
        <v>1.0062019234744493</v>
      </c>
      <c r="Q31" s="103">
        <f t="shared" ca="1" si="1"/>
        <v>1.00144955551084</v>
      </c>
      <c r="R31" s="104" cm="1">
        <f t="array" aca="1" ref="R31:S31" ca="1">LINEST(OFFSET($E$6:$E$7,MAX(ROUNDDOWN($J31-1,0),0),0),OFFSET($B$6:$B$7,MAX(ROUNDDOWN($J31-1,0),0),0))</f>
        <v>-4.9457729572750537E-3</v>
      </c>
      <c r="S31" s="103">
        <f ca="1"/>
        <v>1.0398797982197865</v>
      </c>
      <c r="T31" s="103">
        <f t="shared" ca="1" si="2"/>
        <v>1.0089687172368174</v>
      </c>
      <c r="U31" s="104" cm="1">
        <f t="array" aca="1" ref="U31:V31" ca="1">LINEST(OFFSET($F$6:$F$7,MAX(ROUNDDOWN($J31-1,0),0),0),OFFSET($B$6:$B$7,MAX(ROUNDDOWN($J31-1,0),0),0))</f>
        <v>-6.4648323876674851E-3</v>
      </c>
      <c r="V31" s="103">
        <f ca="1"/>
        <v>1.0566987194077677</v>
      </c>
      <c r="W31" s="103">
        <f t="shared" ca="1" si="3"/>
        <v>1.0162935169848459</v>
      </c>
      <c r="X31" s="104" cm="1">
        <f t="array" aca="1" ref="X31:Y31" ca="1">LINEST(OFFSET($G$6:$G$7,MAX(ROUNDDOWN($J31-1,0),0),0),OFFSET($B$6:$B$7,MAX(ROUNDDOWN($J31-1,0),0),0))</f>
        <v>-2.5829781738344174E-2</v>
      </c>
      <c r="Y31" s="103">
        <f ca="1"/>
        <v>1.2785741960480426</v>
      </c>
      <c r="Z31" s="103">
        <f t="shared" ca="1" si="4"/>
        <v>1.1171380601833916</v>
      </c>
    </row>
    <row r="32" spans="2:26" x14ac:dyDescent="0.25">
      <c r="J32" s="59">
        <f t="shared" si="5"/>
        <v>6.5</v>
      </c>
      <c r="K32" s="59">
        <f t="shared" si="6"/>
        <v>26</v>
      </c>
      <c r="L32" s="104" cm="1">
        <f t="array" aca="1" ref="L32:M32" ca="1">LINEST(OFFSET($C$6:$C$7,MAX(ROUNDDOWN($J32-1,0),0),0),OFFSET($B$6:$B$7,MAX(ROUNDDOWN($J32-1,0),0),0))</f>
        <v>1.4669780190135207E-4</v>
      </c>
      <c r="M32" s="103">
        <f ca="1"/>
        <v>0.99937329599240099</v>
      </c>
      <c r="N32" s="103">
        <f t="shared" ca="1" si="0"/>
        <v>1.0003268317047598</v>
      </c>
      <c r="O32" s="104" cm="1">
        <f t="array" aca="1" ref="O32:P32" ca="1">LINEST(OFFSET($D$6:$D$7,MAX(ROUNDDOWN($J32-1,0),0),0),OFFSET($B$6:$B$7,MAX(ROUNDDOWN($J32-1,0),0),0))</f>
        <v>-7.6037887417745907E-4</v>
      </c>
      <c r="P32" s="103">
        <f ca="1"/>
        <v>1.0062019234744493</v>
      </c>
      <c r="Q32" s="103">
        <f t="shared" ca="1" si="1"/>
        <v>1.0012594607922958</v>
      </c>
      <c r="R32" s="104" cm="1">
        <f t="array" aca="1" ref="R32:S32" ca="1">LINEST(OFFSET($E$6:$E$7,MAX(ROUNDDOWN($J32-1,0),0),0),OFFSET($B$6:$B$7,MAX(ROUNDDOWN($J32-1,0),0),0))</f>
        <v>-4.9457729572750537E-3</v>
      </c>
      <c r="S32" s="103">
        <f ca="1"/>
        <v>1.0398797982197865</v>
      </c>
      <c r="T32" s="103">
        <f t="shared" ca="1" si="2"/>
        <v>1.0077322739974985</v>
      </c>
      <c r="U32" s="104" cm="1">
        <f t="array" aca="1" ref="U32:V32" ca="1">LINEST(OFFSET($F$6:$F$7,MAX(ROUNDDOWN($J32-1,0),0),0),OFFSET($B$6:$B$7,MAX(ROUNDDOWN($J32-1,0),0),0))</f>
        <v>-6.4648323876674851E-3</v>
      </c>
      <c r="V32" s="103">
        <f ca="1"/>
        <v>1.0566987194077677</v>
      </c>
      <c r="W32" s="103">
        <f t="shared" ca="1" si="3"/>
        <v>1.0146773088879291</v>
      </c>
      <c r="X32" s="104" cm="1">
        <f t="array" aca="1" ref="X32:Y32" ca="1">LINEST(OFFSET($G$6:$G$7,MAX(ROUNDDOWN($J32-1,0),0),0),OFFSET($B$6:$B$7,MAX(ROUNDDOWN($J32-1,0),0),0))</f>
        <v>-2.5829781738344174E-2</v>
      </c>
      <c r="Y32" s="103">
        <f ca="1"/>
        <v>1.2785741960480426</v>
      </c>
      <c r="Z32" s="103">
        <f t="shared" ca="1" si="4"/>
        <v>1.1106806147488055</v>
      </c>
    </row>
    <row r="33" spans="10:26" x14ac:dyDescent="0.25">
      <c r="J33" s="59">
        <f t="shared" si="5"/>
        <v>6.75</v>
      </c>
      <c r="K33" s="59">
        <f t="shared" si="6"/>
        <v>27</v>
      </c>
      <c r="L33" s="104" cm="1">
        <f t="array" aca="1" ref="L33:M33" ca="1">LINEST(OFFSET($C$6:$C$7,MAX(ROUNDDOWN($J33-1,0),0),0),OFFSET($B$6:$B$7,MAX(ROUNDDOWN($J33-1,0),0),0))</f>
        <v>1.4669780190135207E-4</v>
      </c>
      <c r="M33" s="103">
        <f ca="1"/>
        <v>0.99937329599240099</v>
      </c>
      <c r="N33" s="103">
        <f t="shared" ca="1" si="0"/>
        <v>1.0003635061552352</v>
      </c>
      <c r="O33" s="104" cm="1">
        <f t="array" aca="1" ref="O33:P33" ca="1">LINEST(OFFSET($D$6:$D$7,MAX(ROUNDDOWN($J33-1,0),0),0),OFFSET($B$6:$B$7,MAX(ROUNDDOWN($J33-1,0),0),0))</f>
        <v>-7.6037887417745907E-4</v>
      </c>
      <c r="P33" s="103">
        <f ca="1"/>
        <v>1.0062019234744493</v>
      </c>
      <c r="Q33" s="103">
        <f t="shared" ca="1" si="1"/>
        <v>1.0010693660737513</v>
      </c>
      <c r="R33" s="104" cm="1">
        <f t="array" aca="1" ref="R33:S33" ca="1">LINEST(OFFSET($E$6:$E$7,MAX(ROUNDDOWN($J33-1,0),0),0),OFFSET($B$6:$B$7,MAX(ROUNDDOWN($J33-1,0),0),0))</f>
        <v>-4.9457729572750537E-3</v>
      </c>
      <c r="S33" s="103">
        <f ca="1"/>
        <v>1.0398797982197865</v>
      </c>
      <c r="T33" s="103">
        <f t="shared" ca="1" si="2"/>
        <v>1.0064958307581799</v>
      </c>
      <c r="U33" s="104" cm="1">
        <f t="array" aca="1" ref="U33:V33" ca="1">LINEST(OFFSET($F$6:$F$7,MAX(ROUNDDOWN($J33-1,0),0),0),OFFSET($B$6:$B$7,MAX(ROUNDDOWN($J33-1,0),0),0))</f>
        <v>-6.4648323876674851E-3</v>
      </c>
      <c r="V33" s="103">
        <f ca="1"/>
        <v>1.0566987194077677</v>
      </c>
      <c r="W33" s="103">
        <f t="shared" ca="1" si="3"/>
        <v>1.0130611007910122</v>
      </c>
      <c r="X33" s="104" cm="1">
        <f t="array" aca="1" ref="X33:Y33" ca="1">LINEST(OFFSET($G$6:$G$7,MAX(ROUNDDOWN($J33-1,0),0),0),OFFSET($B$6:$B$7,MAX(ROUNDDOWN($J33-1,0),0),0))</f>
        <v>-2.5829781738344174E-2</v>
      </c>
      <c r="Y33" s="103">
        <f ca="1"/>
        <v>1.2785741960480426</v>
      </c>
      <c r="Z33" s="103">
        <f t="shared" ca="1" si="4"/>
        <v>1.1042231693142195</v>
      </c>
    </row>
    <row r="34" spans="10:26" x14ac:dyDescent="0.25">
      <c r="J34" s="59">
        <f t="shared" si="5"/>
        <v>7</v>
      </c>
      <c r="K34" s="59">
        <f t="shared" si="6"/>
        <v>28</v>
      </c>
      <c r="L34" s="104" cm="1">
        <f t="array" aca="1" ref="L34:M34" ca="1">LINEST(OFFSET($C$6:$C$7,MAX(ROUNDDOWN($J34-1,0),0),0),OFFSET($B$6:$B$7,MAX(ROUNDDOWN($J34-1,0),0),0))</f>
        <v>-1.0227654985484058E-4</v>
      </c>
      <c r="M34" s="103">
        <f ca="1"/>
        <v>1.0008671421029383</v>
      </c>
      <c r="N34" s="103">
        <f t="shared" ca="1" si="0"/>
        <v>1.0001512062539544</v>
      </c>
      <c r="O34" s="104" cm="1">
        <f t="array" aca="1" ref="O34:P34" ca="1">LINEST(OFFSET($D$6:$D$7,MAX(ROUNDDOWN($J34-1,0),0),0),OFFSET($B$6:$B$7,MAX(ROUNDDOWN($J34-1,0),0),0))</f>
        <v>-6.2974884585176305E-4</v>
      </c>
      <c r="P34" s="103">
        <f ca="1"/>
        <v>1.0054181433044951</v>
      </c>
      <c r="Q34" s="103">
        <f t="shared" ca="1" si="1"/>
        <v>1.0010099013835327</v>
      </c>
      <c r="R34" s="104" cm="1">
        <f t="array" aca="1" ref="R34:S34" ca="1">LINEST(OFFSET($E$6:$E$7,MAX(ROUNDDOWN($J34-1,0),0),0),OFFSET($B$6:$B$7,MAX(ROUNDDOWN($J34-1,0),0),0))</f>
        <v>-2.7036751180140595E-3</v>
      </c>
      <c r="S34" s="103">
        <f ca="1"/>
        <v>1.0264272111842203</v>
      </c>
      <c r="T34" s="103">
        <f t="shared" ca="1" si="2"/>
        <v>1.0075014853581219</v>
      </c>
      <c r="U34" s="104" cm="1">
        <f t="array" aca="1" ref="U34:V34" ca="1">LINEST(OFFSET($F$6:$F$7,MAX(ROUNDDOWN($J34-1,0),0),0),OFFSET($B$6:$B$7,MAX(ROUNDDOWN($J34-1,0),0),0))</f>
        <v>-4.9449299177448669E-3</v>
      </c>
      <c r="V34" s="103">
        <f ca="1"/>
        <v>1.0475793045882318</v>
      </c>
      <c r="W34" s="103">
        <f t="shared" ca="1" si="3"/>
        <v>1.0129647951640177</v>
      </c>
      <c r="X34" s="104" cm="1">
        <f t="array" aca="1" ref="X34:Y34" ca="1">LINEST(OFFSET($G$6:$G$7,MAX(ROUNDDOWN($J34-1,0),0),0),OFFSET($B$6:$B$7,MAX(ROUNDDOWN($J34-1,0),0),0))</f>
        <v>-2.4694406716878847E-2</v>
      </c>
      <c r="Y34" s="103">
        <f ca="1"/>
        <v>1.2717619459192506</v>
      </c>
      <c r="Z34" s="103">
        <f t="shared" ca="1" si="4"/>
        <v>1.0989010989010988</v>
      </c>
    </row>
    <row r="35" spans="10:26" x14ac:dyDescent="0.25">
      <c r="J35" s="59">
        <f t="shared" si="5"/>
        <v>7.25</v>
      </c>
      <c r="K35" s="59">
        <f t="shared" si="6"/>
        <v>29</v>
      </c>
      <c r="L35" s="104" cm="1">
        <f t="array" aca="1" ref="L35:M35" ca="1">LINEST(OFFSET($C$6:$C$7,MAX(ROUNDDOWN($J35-1,0),0),0),OFFSET($B$6:$B$7,MAX(ROUNDDOWN($J35-1,0),0),0))</f>
        <v>-1.0227654985484058E-4</v>
      </c>
      <c r="M35" s="103">
        <f ca="1"/>
        <v>1.0008671421029383</v>
      </c>
      <c r="N35" s="103">
        <f t="shared" ca="1" si="0"/>
        <v>1.0001256371164906</v>
      </c>
      <c r="O35" s="104" cm="1">
        <f t="array" aca="1" ref="O35:P35" ca="1">LINEST(OFFSET($D$6:$D$7,MAX(ROUNDDOWN($J35-1,0),0),0),OFFSET($B$6:$B$7,MAX(ROUNDDOWN($J35-1,0),0),0))</f>
        <v>-6.2974884585176305E-4</v>
      </c>
      <c r="P35" s="103">
        <f ca="1"/>
        <v>1.0054181433044951</v>
      </c>
      <c r="Q35" s="103">
        <f t="shared" ca="1" si="1"/>
        <v>1.0008524641720697</v>
      </c>
      <c r="R35" s="104" cm="1">
        <f t="array" aca="1" ref="R35:S35" ca="1">LINEST(OFFSET($E$6:$E$7,MAX(ROUNDDOWN($J35-1,0),0),0),OFFSET($B$6:$B$7,MAX(ROUNDDOWN($J35-1,0),0),0))</f>
        <v>-2.7036751180140595E-3</v>
      </c>
      <c r="S35" s="103">
        <f ca="1"/>
        <v>1.0264272111842203</v>
      </c>
      <c r="T35" s="103">
        <f t="shared" ca="1" si="2"/>
        <v>1.0068255665786183</v>
      </c>
      <c r="U35" s="104" cm="1">
        <f t="array" aca="1" ref="U35:V35" ca="1">LINEST(OFFSET($F$6:$F$7,MAX(ROUNDDOWN($J35-1,0),0),0),OFFSET($B$6:$B$7,MAX(ROUNDDOWN($J35-1,0),0),0))</f>
        <v>-4.9449299177448669E-3</v>
      </c>
      <c r="V35" s="103">
        <f ca="1"/>
        <v>1.0475793045882318</v>
      </c>
      <c r="W35" s="103">
        <f t="shared" ca="1" si="3"/>
        <v>1.0117285626845816</v>
      </c>
      <c r="X35" s="104" cm="1">
        <f t="array" aca="1" ref="X35:Y35" ca="1">LINEST(OFFSET($G$6:$G$7,MAX(ROUNDDOWN($J35-1,0),0),0),OFFSET($B$6:$B$7,MAX(ROUNDDOWN($J35-1,0),0),0))</f>
        <v>-2.4694406716878847E-2</v>
      </c>
      <c r="Y35" s="103">
        <f ca="1"/>
        <v>1.2717619459192506</v>
      </c>
      <c r="Z35" s="103">
        <f t="shared" ca="1" si="4"/>
        <v>1.092727497221879</v>
      </c>
    </row>
    <row r="36" spans="10:26" x14ac:dyDescent="0.25">
      <c r="J36" s="59">
        <f t="shared" si="5"/>
        <v>7.5</v>
      </c>
      <c r="K36" s="59">
        <f t="shared" si="6"/>
        <v>30</v>
      </c>
      <c r="L36" s="104" cm="1">
        <f t="array" aca="1" ref="L36:M36" ca="1">LINEST(OFFSET($C$6:$C$7,MAX(ROUNDDOWN($J36-1,0),0),0),OFFSET($B$6:$B$7,MAX(ROUNDDOWN($J36-1,0),0),0))</f>
        <v>-1.0227654985484058E-4</v>
      </c>
      <c r="M36" s="103">
        <f ca="1"/>
        <v>1.0008671421029383</v>
      </c>
      <c r="N36" s="103">
        <f t="shared" ca="1" si="0"/>
        <v>1.0001000679790271</v>
      </c>
      <c r="O36" s="104" cm="1">
        <f t="array" aca="1" ref="O36:P36" ca="1">LINEST(OFFSET($D$6:$D$7,MAX(ROUNDDOWN($J36-1,0),0),0),OFFSET($B$6:$B$7,MAX(ROUNDDOWN($J36-1,0),0),0))</f>
        <v>-6.2974884585176305E-4</v>
      </c>
      <c r="P36" s="103">
        <f ca="1"/>
        <v>1.0054181433044951</v>
      </c>
      <c r="Q36" s="103">
        <f t="shared" ca="1" si="1"/>
        <v>1.000695026960607</v>
      </c>
      <c r="R36" s="104" cm="1">
        <f t="array" aca="1" ref="R36:S36" ca="1">LINEST(OFFSET($E$6:$E$7,MAX(ROUNDDOWN($J36-1,0),0),0),OFFSET($B$6:$B$7,MAX(ROUNDDOWN($J36-1,0),0),0))</f>
        <v>-2.7036751180140595E-3</v>
      </c>
      <c r="S36" s="103">
        <f ca="1"/>
        <v>1.0264272111842203</v>
      </c>
      <c r="T36" s="103">
        <f t="shared" ca="1" si="2"/>
        <v>1.006149647799115</v>
      </c>
      <c r="U36" s="104" cm="1">
        <f t="array" aca="1" ref="U36:V36" ca="1">LINEST(OFFSET($F$6:$F$7,MAX(ROUNDDOWN($J36-1,0),0),0),OFFSET($B$6:$B$7,MAX(ROUNDDOWN($J36-1,0),0),0))</f>
        <v>-4.9449299177448669E-3</v>
      </c>
      <c r="V36" s="103">
        <f ca="1"/>
        <v>1.0475793045882318</v>
      </c>
      <c r="W36" s="103">
        <f t="shared" ca="1" si="3"/>
        <v>1.0104923302051452</v>
      </c>
      <c r="X36" s="104" cm="1">
        <f t="array" aca="1" ref="X36:Y36" ca="1">LINEST(OFFSET($G$6:$G$7,MAX(ROUNDDOWN($J36-1,0),0),0),OFFSET($B$6:$B$7,MAX(ROUNDDOWN($J36-1,0),0),0))</f>
        <v>-2.4694406716878847E-2</v>
      </c>
      <c r="Y36" s="103">
        <f ca="1"/>
        <v>1.2717619459192506</v>
      </c>
      <c r="Z36" s="103">
        <f t="shared" ca="1" si="4"/>
        <v>1.0865538955426592</v>
      </c>
    </row>
    <row r="37" spans="10:26" x14ac:dyDescent="0.25">
      <c r="J37" s="59">
        <f t="shared" si="5"/>
        <v>7.75</v>
      </c>
      <c r="K37" s="59">
        <f t="shared" si="6"/>
        <v>31</v>
      </c>
      <c r="L37" s="104" cm="1">
        <f t="array" aca="1" ref="L37:M37" ca="1">LINEST(OFFSET($C$6:$C$7,MAX(ROUNDDOWN($J37-1,0),0),0),OFFSET($B$6:$B$7,MAX(ROUNDDOWN($J37-1,0),0),0))</f>
        <v>-1.0227654985484058E-4</v>
      </c>
      <c r="M37" s="103">
        <f ca="1"/>
        <v>1.0008671421029383</v>
      </c>
      <c r="N37" s="103">
        <f t="shared" ca="1" si="0"/>
        <v>1.0000744988415633</v>
      </c>
      <c r="O37" s="104" cm="1">
        <f t="array" aca="1" ref="O37:P37" ca="1">LINEST(OFFSET($D$6:$D$7,MAX(ROUNDDOWN($J37-1,0),0),0),OFFSET($B$6:$B$7,MAX(ROUNDDOWN($J37-1,0),0),0))</f>
        <v>-6.2974884585176305E-4</v>
      </c>
      <c r="P37" s="103">
        <f ca="1"/>
        <v>1.0054181433044951</v>
      </c>
      <c r="Q37" s="103">
        <f t="shared" ca="1" si="1"/>
        <v>1.000537589749144</v>
      </c>
      <c r="R37" s="104" cm="1">
        <f t="array" aca="1" ref="R37:S37" ca="1">LINEST(OFFSET($E$6:$E$7,MAX(ROUNDDOWN($J37-1,0),0),0),OFFSET($B$6:$B$7,MAX(ROUNDDOWN($J37-1,0),0),0))</f>
        <v>-2.7036751180140595E-3</v>
      </c>
      <c r="S37" s="103">
        <f ca="1"/>
        <v>1.0264272111842203</v>
      </c>
      <c r="T37" s="103">
        <f t="shared" ca="1" si="2"/>
        <v>1.0054737290196114</v>
      </c>
      <c r="U37" s="104" cm="1">
        <f t="array" aca="1" ref="U37:V37" ca="1">LINEST(OFFSET($F$6:$F$7,MAX(ROUNDDOWN($J37-1,0),0),0),OFFSET($B$6:$B$7,MAX(ROUNDDOWN($J37-1,0),0),0))</f>
        <v>-4.9449299177448669E-3</v>
      </c>
      <c r="V37" s="103">
        <f ca="1"/>
        <v>1.0475793045882318</v>
      </c>
      <c r="W37" s="103">
        <f t="shared" ca="1" si="3"/>
        <v>1.009256097725709</v>
      </c>
      <c r="X37" s="104" cm="1">
        <f t="array" aca="1" ref="X37:Y37" ca="1">LINEST(OFFSET($G$6:$G$7,MAX(ROUNDDOWN($J37-1,0),0),0),OFFSET($B$6:$B$7,MAX(ROUNDDOWN($J37-1,0),0),0))</f>
        <v>-2.4694406716878847E-2</v>
      </c>
      <c r="Y37" s="103">
        <f ca="1"/>
        <v>1.2717619459192506</v>
      </c>
      <c r="Z37" s="103">
        <f t="shared" ca="1" si="4"/>
        <v>1.0803802938634395</v>
      </c>
    </row>
    <row r="38" spans="10:26" x14ac:dyDescent="0.25">
      <c r="J38" s="59">
        <f t="shared" si="5"/>
        <v>8</v>
      </c>
      <c r="K38" s="59">
        <f t="shared" si="6"/>
        <v>32</v>
      </c>
      <c r="L38" s="104" cm="1">
        <f t="array" aca="1" ref="L38:M38" ca="1">LINEST(OFFSET($C$6:$C$7,MAX(ROUNDDOWN($J38-1,0),0),0),OFFSET($B$6:$B$7,MAX(ROUNDDOWN($J38-1,0),0),0))</f>
        <v>1.1834297175550292E-6</v>
      </c>
      <c r="M38" s="103">
        <f ca="1"/>
        <v>1.0001429222459315</v>
      </c>
      <c r="N38" s="103">
        <f t="shared" ca="1" si="0"/>
        <v>1.0001523896836719</v>
      </c>
      <c r="O38" s="104" cm="1">
        <f t="array" aca="1" ref="O38:P38" ca="1">LINEST(OFFSET($D$6:$D$7,MAX(ROUNDDOWN($J38-1,0),0),0),OFFSET($B$6:$B$7,MAX(ROUNDDOWN($J38-1,0),0),0))</f>
        <v>-4.4991429140894823E-4</v>
      </c>
      <c r="P38" s="103">
        <f ca="1"/>
        <v>1.0041593014233954</v>
      </c>
      <c r="Q38" s="103">
        <f t="shared" ca="1" si="1"/>
        <v>1.0005599870921238</v>
      </c>
      <c r="R38" s="104" cm="1">
        <f t="array" aca="1" ref="R38:S38" ca="1">LINEST(OFFSET($E$6:$E$7,MAX(ROUNDDOWN($J38-1,0),0),0),OFFSET($B$6:$B$7,MAX(ROUNDDOWN($J38-1,0),0),0))</f>
        <v>-1.7600904676291502E-3</v>
      </c>
      <c r="S38" s="103">
        <f ca="1"/>
        <v>1.0198221186315259</v>
      </c>
      <c r="T38" s="103">
        <f t="shared" ca="1" si="2"/>
        <v>1.0057413948904927</v>
      </c>
      <c r="U38" s="104" cm="1">
        <f t="array" aca="1" ref="U38:V38" ca="1">LINEST(OFFSET($F$6:$F$7,MAX(ROUNDDOWN($J38-1,0),0),0),OFFSET($B$6:$B$7,MAX(ROUNDDOWN($J38-1,0),0),0))</f>
        <v>-3.9544657480536927E-3</v>
      </c>
      <c r="V38" s="103">
        <f ca="1"/>
        <v>1.0406460554003938</v>
      </c>
      <c r="W38" s="103">
        <f t="shared" ca="1" si="3"/>
        <v>1.0090103294159642</v>
      </c>
      <c r="X38" s="104" cm="1">
        <f t="array" aca="1" ref="X38:Y38" ca="1">LINEST(OFFSET($G$6:$G$7,MAX(ROUNDDOWN($J38-1,0),0),0),OFFSET($B$6:$B$7,MAX(ROUNDDOWN($J38-1,0),0),0))</f>
        <v>-2.3632281696797777E-2</v>
      </c>
      <c r="Y38" s="103">
        <f ca="1"/>
        <v>1.2643270707786831</v>
      </c>
      <c r="Z38" s="103">
        <f t="shared" ca="1" si="4"/>
        <v>1.075268817204301</v>
      </c>
    </row>
    <row r="39" spans="10:26" x14ac:dyDescent="0.25">
      <c r="J39" s="59">
        <f t="shared" si="5"/>
        <v>8.25</v>
      </c>
      <c r="K39" s="59">
        <f t="shared" si="6"/>
        <v>33</v>
      </c>
      <c r="L39" s="104" cm="1">
        <f t="array" aca="1" ref="L39:M39" ca="1">LINEST(OFFSET($C$6:$C$7,MAX(ROUNDDOWN($J39-1,0),0),0),OFFSET($B$6:$B$7,MAX(ROUNDDOWN($J39-1,0),0),0))</f>
        <v>1.1834297175550292E-6</v>
      </c>
      <c r="M39" s="103">
        <f ca="1"/>
        <v>1.0001429222459315</v>
      </c>
      <c r="N39" s="103">
        <f t="shared" ca="1" si="0"/>
        <v>1.0001526855411014</v>
      </c>
      <c r="O39" s="104" cm="1">
        <f t="array" aca="1" ref="O39:P39" ca="1">LINEST(OFFSET($D$6:$D$7,MAX(ROUNDDOWN($J39-1,0),0),0),OFFSET($B$6:$B$7,MAX(ROUNDDOWN($J39-1,0),0),0))</f>
        <v>-4.4991429140894823E-4</v>
      </c>
      <c r="P39" s="103">
        <f ca="1"/>
        <v>1.0041593014233954</v>
      </c>
      <c r="Q39" s="103">
        <f t="shared" ca="1" si="1"/>
        <v>1.0004475085192714</v>
      </c>
      <c r="R39" s="104" cm="1">
        <f t="array" aca="1" ref="R39:S39" ca="1">LINEST(OFFSET($E$6:$E$7,MAX(ROUNDDOWN($J39-1,0),0),0),OFFSET($B$6:$B$7,MAX(ROUNDDOWN($J39-1,0),0),0))</f>
        <v>-1.7600904676291502E-3</v>
      </c>
      <c r="S39" s="103">
        <f ca="1"/>
        <v>1.0198221186315259</v>
      </c>
      <c r="T39" s="103">
        <f t="shared" ca="1" si="2"/>
        <v>1.0053013722735855</v>
      </c>
      <c r="U39" s="104" cm="1">
        <f t="array" aca="1" ref="U39:V39" ca="1">LINEST(OFFSET($F$6:$F$7,MAX(ROUNDDOWN($J39-1,0),0),0),OFFSET($B$6:$B$7,MAX(ROUNDDOWN($J39-1,0),0),0))</f>
        <v>-3.9544657480536927E-3</v>
      </c>
      <c r="V39" s="103">
        <f ca="1"/>
        <v>1.0406460554003938</v>
      </c>
      <c r="W39" s="103">
        <f t="shared" ca="1" si="3"/>
        <v>1.0080217129789508</v>
      </c>
      <c r="X39" s="104" cm="1">
        <f t="array" aca="1" ref="X39:Y39" ca="1">LINEST(OFFSET($G$6:$G$7,MAX(ROUNDDOWN($J39-1,0),0),0),OFFSET($B$6:$B$7,MAX(ROUNDDOWN($J39-1,0),0),0))</f>
        <v>-2.3632281696797777E-2</v>
      </c>
      <c r="Y39" s="103">
        <f ca="1"/>
        <v>1.2643270707786831</v>
      </c>
      <c r="Z39" s="103">
        <f t="shared" ca="1" si="4"/>
        <v>1.0693607467801014</v>
      </c>
    </row>
    <row r="40" spans="10:26" x14ac:dyDescent="0.25">
      <c r="J40" s="59">
        <f t="shared" si="5"/>
        <v>8.5</v>
      </c>
      <c r="K40" s="59">
        <f t="shared" si="6"/>
        <v>34</v>
      </c>
      <c r="L40" s="104" cm="1">
        <f t="array" aca="1" ref="L40:M40" ca="1">LINEST(OFFSET($C$6:$C$7,MAX(ROUNDDOWN($J40-1,0),0),0),OFFSET($B$6:$B$7,MAX(ROUNDDOWN($J40-1,0),0),0))</f>
        <v>1.1834297175550292E-6</v>
      </c>
      <c r="M40" s="103">
        <f ca="1"/>
        <v>1.0001429222459315</v>
      </c>
      <c r="N40" s="103">
        <f t="shared" ca="1" si="0"/>
        <v>1.0001529813985308</v>
      </c>
      <c r="O40" s="104" cm="1">
        <f t="array" aca="1" ref="O40:P40" ca="1">LINEST(OFFSET($D$6:$D$7,MAX(ROUNDDOWN($J40-1,0),0),0),OFFSET($B$6:$B$7,MAX(ROUNDDOWN($J40-1,0),0),0))</f>
        <v>-4.4991429140894823E-4</v>
      </c>
      <c r="P40" s="103">
        <f ca="1"/>
        <v>1.0041593014233954</v>
      </c>
      <c r="Q40" s="103">
        <f t="shared" ca="1" si="1"/>
        <v>1.0003350299464193</v>
      </c>
      <c r="R40" s="104" cm="1">
        <f t="array" aca="1" ref="R40:S40" ca="1">LINEST(OFFSET($E$6:$E$7,MAX(ROUNDDOWN($J40-1,0),0),0),OFFSET($B$6:$B$7,MAX(ROUNDDOWN($J40-1,0),0),0))</f>
        <v>-1.7600904676291502E-3</v>
      </c>
      <c r="S40" s="103">
        <f ca="1"/>
        <v>1.0198221186315259</v>
      </c>
      <c r="T40" s="103">
        <f t="shared" ca="1" si="2"/>
        <v>1.0048613496566781</v>
      </c>
      <c r="U40" s="104" cm="1">
        <f t="array" aca="1" ref="U40:V40" ca="1">LINEST(OFFSET($F$6:$F$7,MAX(ROUNDDOWN($J40-1,0),0),0),OFFSET($B$6:$B$7,MAX(ROUNDDOWN($J40-1,0),0),0))</f>
        <v>-3.9544657480536927E-3</v>
      </c>
      <c r="V40" s="103">
        <f ca="1"/>
        <v>1.0406460554003938</v>
      </c>
      <c r="W40" s="103">
        <f t="shared" ca="1" si="3"/>
        <v>1.0070330965419374</v>
      </c>
      <c r="X40" s="104" cm="1">
        <f t="array" aca="1" ref="X40:Y40" ca="1">LINEST(OFFSET($G$6:$G$7,MAX(ROUNDDOWN($J40-1,0),0),0),OFFSET($B$6:$B$7,MAX(ROUNDDOWN($J40-1,0),0),0))</f>
        <v>-2.3632281696797777E-2</v>
      </c>
      <c r="Y40" s="103">
        <f ca="1"/>
        <v>1.2643270707786831</v>
      </c>
      <c r="Z40" s="103">
        <f t="shared" ca="1" si="4"/>
        <v>1.063452676355902</v>
      </c>
    </row>
    <row r="41" spans="10:26" x14ac:dyDescent="0.25">
      <c r="J41" s="59">
        <f t="shared" si="5"/>
        <v>8.75</v>
      </c>
      <c r="K41" s="59">
        <f t="shared" si="6"/>
        <v>35</v>
      </c>
      <c r="L41" s="104" cm="1">
        <f t="array" aca="1" ref="L41:M41" ca="1">LINEST(OFFSET($C$6:$C$7,MAX(ROUNDDOWN($J41-1,0),0),0),OFFSET($B$6:$B$7,MAX(ROUNDDOWN($J41-1,0),0),0))</f>
        <v>1.1834297175550292E-6</v>
      </c>
      <c r="M41" s="103">
        <f ca="1"/>
        <v>1.0001429222459315</v>
      </c>
      <c r="N41" s="103">
        <f t="shared" ca="1" si="0"/>
        <v>1.00015327725596</v>
      </c>
      <c r="O41" s="104" cm="1">
        <f t="array" aca="1" ref="O41:P41" ca="1">LINEST(OFFSET($D$6:$D$7,MAX(ROUNDDOWN($J41-1,0),0),0),OFFSET($B$6:$B$7,MAX(ROUNDDOWN($J41-1,0),0),0))</f>
        <v>-4.4991429140894823E-4</v>
      </c>
      <c r="P41" s="103">
        <f ca="1"/>
        <v>1.0041593014233954</v>
      </c>
      <c r="Q41" s="103">
        <f t="shared" ca="1" si="1"/>
        <v>1.0002225513735672</v>
      </c>
      <c r="R41" s="104" cm="1">
        <f t="array" aca="1" ref="R41:S41" ca="1">LINEST(OFFSET($E$6:$E$7,MAX(ROUNDDOWN($J41-1,0),0),0),OFFSET($B$6:$B$7,MAX(ROUNDDOWN($J41-1,0),0),0))</f>
        <v>-1.7600904676291502E-3</v>
      </c>
      <c r="S41" s="103">
        <f ca="1"/>
        <v>1.0198221186315259</v>
      </c>
      <c r="T41" s="103">
        <f t="shared" ca="1" si="2"/>
        <v>1.0044213270397708</v>
      </c>
      <c r="U41" s="104" cm="1">
        <f t="array" aca="1" ref="U41:V41" ca="1">LINEST(OFFSET($F$6:$F$7,MAX(ROUNDDOWN($J41-1,0),0),0),OFFSET($B$6:$B$7,MAX(ROUNDDOWN($J41-1,0),0),0))</f>
        <v>-3.9544657480536927E-3</v>
      </c>
      <c r="V41" s="103">
        <f ca="1"/>
        <v>1.0406460554003938</v>
      </c>
      <c r="W41" s="103">
        <f t="shared" ca="1" si="3"/>
        <v>1.006044480104924</v>
      </c>
      <c r="X41" s="104" cm="1">
        <f t="array" aca="1" ref="X41:Y41" ca="1">LINEST(OFFSET($G$6:$G$7,MAX(ROUNDDOWN($J41-1,0),0),0),OFFSET($B$6:$B$7,MAX(ROUNDDOWN($J41-1,0),0),0))</f>
        <v>-2.3632281696797777E-2</v>
      </c>
      <c r="Y41" s="103">
        <f ca="1"/>
        <v>1.2643270707786831</v>
      </c>
      <c r="Z41" s="103">
        <f t="shared" ca="1" si="4"/>
        <v>1.0575446059317026</v>
      </c>
    </row>
    <row r="42" spans="10:26" x14ac:dyDescent="0.25">
      <c r="J42" s="59">
        <f t="shared" si="5"/>
        <v>9</v>
      </c>
      <c r="K42" s="59">
        <f t="shared" si="6"/>
        <v>36</v>
      </c>
      <c r="L42" s="104" cm="1">
        <f t="array" aca="1" ref="L42:M42" ca="1">LINEST(OFFSET($C$6:$C$7,MAX(ROUNDDOWN($J42-1,0),0),0),OFFSET($B$6:$B$7,MAX(ROUNDDOWN($J42-1,0),0),0))</f>
        <v>-6.3912345058536618E-6</v>
      </c>
      <c r="M42" s="103">
        <f ca="1"/>
        <v>1.0002035195597188</v>
      </c>
      <c r="N42" s="103">
        <f t="shared" ca="1" si="0"/>
        <v>1.0001459984491661</v>
      </c>
      <c r="O42" s="104" cm="1">
        <f t="array" aca="1" ref="O42:P42" ca="1">LINEST(OFFSET($D$6:$D$7,MAX(ROUNDDOWN($J42-1,0),0),0),OFFSET($B$6:$B$7,MAX(ROUNDDOWN($J42-1,0),0),0))</f>
        <v>-8.8817841970012523E-16</v>
      </c>
      <c r="P42" s="103">
        <f ca="1"/>
        <v>1.0005599870921309</v>
      </c>
      <c r="Q42" s="103">
        <f t="shared" ca="1" si="1"/>
        <v>1.0005599870921229</v>
      </c>
      <c r="R42" s="104" cm="1">
        <f t="array" aca="1" ref="R42:S42" ca="1">LINEST(OFFSET($E$6:$E$7,MAX(ROUNDDOWN($J42-1,0),0),0),OFFSET($B$6:$B$7,MAX(ROUNDDOWN($J42-1,0),0),0))</f>
        <v>-2.8002135382567688E-3</v>
      </c>
      <c r="S42" s="103">
        <f ca="1"/>
        <v>1.0281431031965469</v>
      </c>
      <c r="T42" s="103">
        <f t="shared" ca="1" si="2"/>
        <v>1.002941181352236</v>
      </c>
      <c r="U42" s="104" cm="1">
        <f t="array" aca="1" ref="U42:V42" ca="1">LINEST(OFFSET($F$6:$F$7,MAX(ROUNDDOWN($J42-1,0),0),0),OFFSET($B$6:$B$7,MAX(ROUNDDOWN($J42-1,0),0),0))</f>
        <v>-4.2017120466455449E-3</v>
      </c>
      <c r="V42" s="103">
        <f ca="1"/>
        <v>1.0426240257891286</v>
      </c>
      <c r="W42" s="103">
        <f t="shared" ca="1" si="3"/>
        <v>1.0048086173693187</v>
      </c>
      <c r="X42" s="104" cm="1">
        <f t="array" aca="1" ref="X42:Y42" ca="1">LINEST(OFFSET($G$6:$G$7,MAX(ROUNDDOWN($J42-1,0),0),0),OFFSET($B$6:$B$7,MAX(ROUNDDOWN($J42-1,0),0),0))</f>
        <v>-2.2637238256932649E-2</v>
      </c>
      <c r="Y42" s="103">
        <f ca="1"/>
        <v>1.2563667232597622</v>
      </c>
      <c r="Z42" s="103">
        <f t="shared" ca="1" si="4"/>
        <v>1.0526315789473684</v>
      </c>
    </row>
    <row r="43" spans="10:26" x14ac:dyDescent="0.25">
      <c r="J43" s="59">
        <f t="shared" si="5"/>
        <v>9.25</v>
      </c>
      <c r="K43" s="59">
        <f t="shared" si="6"/>
        <v>37</v>
      </c>
      <c r="L43" s="104" cm="1">
        <f t="array" aca="1" ref="L43:M43" ca="1">LINEST(OFFSET($C$6:$C$7,MAX(ROUNDDOWN($J43-1,0),0),0),OFFSET($B$6:$B$7,MAX(ROUNDDOWN($J43-1,0),0),0))</f>
        <v>-6.3912345058536618E-6</v>
      </c>
      <c r="M43" s="103">
        <f ca="1"/>
        <v>1.0002035195597188</v>
      </c>
      <c r="N43" s="103">
        <f t="shared" ca="1" si="0"/>
        <v>1.0001444006405396</v>
      </c>
      <c r="O43" s="104" cm="1">
        <f t="array" aca="1" ref="O43:P43" ca="1">LINEST(OFFSET($D$6:$D$7,MAX(ROUNDDOWN($J43-1,0),0),0),OFFSET($B$6:$B$7,MAX(ROUNDDOWN($J43-1,0),0),0))</f>
        <v>-8.8817841970012523E-16</v>
      </c>
      <c r="P43" s="103">
        <f ca="1"/>
        <v>1.0005599870921309</v>
      </c>
      <c r="Q43" s="103">
        <f t="shared" ca="1" si="1"/>
        <v>1.0005599870921227</v>
      </c>
      <c r="R43" s="104" cm="1">
        <f t="array" aca="1" ref="R43:S43" ca="1">LINEST(OFFSET($E$6:$E$7,MAX(ROUNDDOWN($J43-1,0),0),0),OFFSET($B$6:$B$7,MAX(ROUNDDOWN($J43-1,0),0),0))</f>
        <v>-2.8002135382567688E-3</v>
      </c>
      <c r="S43" s="103">
        <f ca="1"/>
        <v>1.0281431031965469</v>
      </c>
      <c r="T43" s="103">
        <f t="shared" ca="1" si="2"/>
        <v>1.0022411279676717</v>
      </c>
      <c r="U43" s="104" cm="1">
        <f t="array" aca="1" ref="U43:V43" ca="1">LINEST(OFFSET($F$6:$F$7,MAX(ROUNDDOWN($J43-1,0),0),0),OFFSET($B$6:$B$7,MAX(ROUNDDOWN($J43-1,0),0),0))</f>
        <v>-4.2017120466455449E-3</v>
      </c>
      <c r="V43" s="103">
        <f ca="1"/>
        <v>1.0426240257891286</v>
      </c>
      <c r="W43" s="103">
        <f t="shared" ca="1" si="3"/>
        <v>1.0037581893576573</v>
      </c>
      <c r="X43" s="104" cm="1">
        <f t="array" aca="1" ref="X43:Y43" ca="1">LINEST(OFFSET($G$6:$G$7,MAX(ROUNDDOWN($J43-1,0),0),0),OFFSET($B$6:$B$7,MAX(ROUNDDOWN($J43-1,0),0),0))</f>
        <v>-2.2637238256932649E-2</v>
      </c>
      <c r="Y43" s="103">
        <f ca="1"/>
        <v>1.2563667232597622</v>
      </c>
      <c r="Z43" s="103">
        <f t="shared" ca="1" si="4"/>
        <v>1.0469722693831351</v>
      </c>
    </row>
    <row r="44" spans="10:26" x14ac:dyDescent="0.25">
      <c r="J44" s="59">
        <f t="shared" si="5"/>
        <v>9.5</v>
      </c>
      <c r="K44" s="59">
        <f t="shared" si="6"/>
        <v>38</v>
      </c>
      <c r="L44" s="104" cm="1">
        <f t="array" aca="1" ref="L44:M44" ca="1">LINEST(OFFSET($C$6:$C$7,MAX(ROUNDDOWN($J44-1,0),0),0),OFFSET($B$6:$B$7,MAX(ROUNDDOWN($J44-1,0),0),0))</f>
        <v>-6.3912345058536618E-6</v>
      </c>
      <c r="M44" s="103">
        <f ca="1"/>
        <v>1.0002035195597188</v>
      </c>
      <c r="N44" s="103">
        <f t="shared" ca="1" si="0"/>
        <v>1.0001428028319133</v>
      </c>
      <c r="O44" s="104" cm="1">
        <f t="array" aca="1" ref="O44:P44" ca="1">LINEST(OFFSET($D$6:$D$7,MAX(ROUNDDOWN($J44-1,0),0),0),OFFSET($B$6:$B$7,MAX(ROUNDDOWN($J44-1,0),0),0))</f>
        <v>-8.8817841970012523E-16</v>
      </c>
      <c r="P44" s="103">
        <f ca="1"/>
        <v>1.0005599870921309</v>
      </c>
      <c r="Q44" s="103">
        <f t="shared" ca="1" si="1"/>
        <v>1.0005599870921225</v>
      </c>
      <c r="R44" s="104" cm="1">
        <f t="array" aca="1" ref="R44:S44" ca="1">LINEST(OFFSET($E$6:$E$7,MAX(ROUNDDOWN($J44-1,0),0),0),OFFSET($B$6:$B$7,MAX(ROUNDDOWN($J44-1,0),0),0))</f>
        <v>-2.8002135382567688E-3</v>
      </c>
      <c r="S44" s="103">
        <f ca="1"/>
        <v>1.0281431031965469</v>
      </c>
      <c r="T44" s="103">
        <f t="shared" ca="1" si="2"/>
        <v>1.0015410745831075</v>
      </c>
      <c r="U44" s="104" cm="1">
        <f t="array" aca="1" ref="U44:V44" ca="1">LINEST(OFFSET($F$6:$F$7,MAX(ROUNDDOWN($J44-1,0),0),0),OFFSET($B$6:$B$7,MAX(ROUNDDOWN($J44-1,0),0),0))</f>
        <v>-4.2017120466455449E-3</v>
      </c>
      <c r="V44" s="103">
        <f ca="1"/>
        <v>1.0426240257891286</v>
      </c>
      <c r="W44" s="103">
        <f t="shared" ca="1" si="3"/>
        <v>1.002707761345996</v>
      </c>
      <c r="X44" s="104" cm="1">
        <f t="array" aca="1" ref="X44:Y44" ca="1">LINEST(OFFSET($G$6:$G$7,MAX(ROUNDDOWN($J44-1,0),0),0),OFFSET($B$6:$B$7,MAX(ROUNDDOWN($J44-1,0),0),0))</f>
        <v>-2.2637238256932649E-2</v>
      </c>
      <c r="Y44" s="103">
        <f ca="1"/>
        <v>1.2563667232597622</v>
      </c>
      <c r="Z44" s="103">
        <f t="shared" ca="1" si="4"/>
        <v>1.0413129598189019</v>
      </c>
    </row>
    <row r="45" spans="10:26" x14ac:dyDescent="0.25">
      <c r="J45" s="59">
        <f t="shared" si="5"/>
        <v>9.75</v>
      </c>
      <c r="K45" s="59">
        <f t="shared" si="6"/>
        <v>39</v>
      </c>
      <c r="L45" s="104" cm="1">
        <f t="array" aca="1" ref="L45:M45" ca="1">LINEST(OFFSET($C$6:$C$7,MAX(ROUNDDOWN($J45-1,0),0),0),OFFSET($B$6:$B$7,MAX(ROUNDDOWN($J45-1,0),0),0))</f>
        <v>-6.3912345058536618E-6</v>
      </c>
      <c r="M45" s="103">
        <f ca="1"/>
        <v>1.0002035195597188</v>
      </c>
      <c r="N45" s="103">
        <f t="shared" ca="1" si="0"/>
        <v>1.0001412050232867</v>
      </c>
      <c r="O45" s="104" cm="1">
        <f t="array" aca="1" ref="O45:P45" ca="1">LINEST(OFFSET($D$6:$D$7,MAX(ROUNDDOWN($J45-1,0),0),0),OFFSET($B$6:$B$7,MAX(ROUNDDOWN($J45-1,0),0),0))</f>
        <v>-8.8817841970012523E-16</v>
      </c>
      <c r="P45" s="103">
        <f ca="1"/>
        <v>1.0005599870921309</v>
      </c>
      <c r="Q45" s="103">
        <f t="shared" ca="1" si="1"/>
        <v>1.0005599870921222</v>
      </c>
      <c r="R45" s="104" cm="1">
        <f t="array" aca="1" ref="R45:S45" ca="1">LINEST(OFFSET($E$6:$E$7,MAX(ROUNDDOWN($J45-1,0),0),0),OFFSET($B$6:$B$7,MAX(ROUNDDOWN($J45-1,0),0),0))</f>
        <v>-2.8002135382567688E-3</v>
      </c>
      <c r="S45" s="103">
        <f ca="1"/>
        <v>1.0281431031965469</v>
      </c>
      <c r="T45" s="103">
        <f t="shared" ca="1" si="2"/>
        <v>1.0008410211985435</v>
      </c>
      <c r="U45" s="104" cm="1">
        <f t="array" aca="1" ref="U45:V45" ca="1">LINEST(OFFSET($F$6:$F$7,MAX(ROUNDDOWN($J45-1,0),0),0),OFFSET($B$6:$B$7,MAX(ROUNDDOWN($J45-1,0),0),0))</f>
        <v>-4.2017120466455449E-3</v>
      </c>
      <c r="V45" s="103">
        <f ca="1"/>
        <v>1.0426240257891286</v>
      </c>
      <c r="W45" s="103">
        <f t="shared" ca="1" si="3"/>
        <v>1.0016573333343346</v>
      </c>
      <c r="X45" s="104" cm="1">
        <f t="array" aca="1" ref="X45:Y45" ca="1">LINEST(OFFSET($G$6:$G$7,MAX(ROUNDDOWN($J45-1,0),0),0),OFFSET($B$6:$B$7,MAX(ROUNDDOWN($J45-1,0),0),0))</f>
        <v>-2.2637238256932649E-2</v>
      </c>
      <c r="Y45" s="103">
        <f ca="1"/>
        <v>1.2563667232597622</v>
      </c>
      <c r="Z45" s="103">
        <f t="shared" ca="1" si="4"/>
        <v>1.0356536502546689</v>
      </c>
    </row>
    <row r="46" spans="10:26" x14ac:dyDescent="0.25">
      <c r="J46" s="59">
        <f t="shared" si="5"/>
        <v>10</v>
      </c>
      <c r="K46" s="59">
        <f t="shared" si="6"/>
        <v>40</v>
      </c>
      <c r="L46" s="104" cm="1">
        <f t="array" aca="1" ref="L46:M46" ca="1">LINEST(OFFSET($C$6:$C$7,MAX(ROUNDDOWN($J46-1,0),0),0),OFFSET($B$6:$B$7,MAX(ROUNDDOWN($J46-1,0),0),0))</f>
        <v>-1.0430177757458918E-4</v>
      </c>
      <c r="M46" s="103">
        <f ca="1"/>
        <v>1.0010847144473372</v>
      </c>
      <c r="N46" s="103">
        <f t="shared" ca="1" si="0"/>
        <v>1.0000416966715913</v>
      </c>
      <c r="O46" s="104" cm="1">
        <f t="array" aca="1" ref="O46:P46" ca="1">LINEST(OFFSET($D$6:$D$7,MAX(ROUNDDOWN($J46-1,0),0),0),OFFSET($B$6:$B$7,MAX(ROUNDDOWN($J46-1,0),0),0))</f>
        <v>-3.1494653258645766E-4</v>
      </c>
      <c r="P46" s="103">
        <f ca="1"/>
        <v>1.003394505885401</v>
      </c>
      <c r="Q46" s="103">
        <f t="shared" ca="1" si="1"/>
        <v>1.0002450405595364</v>
      </c>
      <c r="R46" s="104" cm="1">
        <f t="array" aca="1" ref="R46:S46" ca="1">LINEST(OFFSET($E$6:$E$7,MAX(ROUNDDOWN($J46-1,0),0),0),OFFSET($B$6:$B$7,MAX(ROUNDDOWN($J46-1,0),0),0))</f>
        <v>-1.4044759491245173E-3</v>
      </c>
      <c r="S46" s="103">
        <f ca="1"/>
        <v>1.0155814648943566</v>
      </c>
      <c r="T46" s="103">
        <f t="shared" ca="1" si="2"/>
        <v>1.0015367054031115</v>
      </c>
      <c r="U46" s="104" cm="1">
        <f t="array" aca="1" ref="U46:V46" ca="1">LINEST(OFFSET($F$6:$F$7,MAX(ROUNDDOWN($J46-1,0),0),0),OFFSET($B$6:$B$7,MAX(ROUNDDOWN($J46-1,0),0),0))</f>
        <v>-2.5235522659861065E-3</v>
      </c>
      <c r="V46" s="103">
        <f ca="1"/>
        <v>1.0275205877631937</v>
      </c>
      <c r="W46" s="103">
        <f t="shared" ca="1" si="3"/>
        <v>1.0022850651033326</v>
      </c>
      <c r="X46" s="104" cm="1">
        <f t="array" aca="1" ref="X46:Y46" ca="1">LINEST(OFFSET($G$6:$G$7,MAX(ROUNDDOWN($J46-1,0),0),0),OFFSET($B$6:$B$7,MAX(ROUNDDOWN($J46-1,0),0),0))</f>
        <v>-1.096491228070162E-2</v>
      </c>
      <c r="Y46" s="103">
        <f ca="1"/>
        <v>1.151315789473683</v>
      </c>
      <c r="Z46" s="103">
        <f t="shared" ca="1" si="4"/>
        <v>1.0416666666666667</v>
      </c>
    </row>
    <row r="47" spans="10:26" x14ac:dyDescent="0.25">
      <c r="J47" s="59">
        <f t="shared" si="5"/>
        <v>10.25</v>
      </c>
      <c r="K47" s="59">
        <f t="shared" si="6"/>
        <v>41</v>
      </c>
      <c r="L47" s="104" cm="1">
        <f t="array" aca="1" ref="L47:M47" ca="1">LINEST(OFFSET($C$6:$C$7,MAX(ROUNDDOWN($J47-1,0),0),0),OFFSET($B$6:$B$7,MAX(ROUNDDOWN($J47-1,0),0),0))</f>
        <v>-1.0430177757458918E-4</v>
      </c>
      <c r="M47" s="103">
        <f ca="1"/>
        <v>1.0010847144473372</v>
      </c>
      <c r="N47" s="103">
        <f t="shared" ca="1" si="0"/>
        <v>1.0000156212271976</v>
      </c>
      <c r="O47" s="104" cm="1">
        <f t="array" aca="1" ref="O47:P47" ca="1">LINEST(OFFSET($D$6:$D$7,MAX(ROUNDDOWN($J47-1,0),0),0),OFFSET($B$6:$B$7,MAX(ROUNDDOWN($J47-1,0),0),0))</f>
        <v>-3.1494653258645766E-4</v>
      </c>
      <c r="P47" s="103">
        <f ca="1"/>
        <v>1.003394505885401</v>
      </c>
      <c r="Q47" s="103">
        <f t="shared" ca="1" si="1"/>
        <v>1.0001663039263897</v>
      </c>
      <c r="R47" s="104" cm="1">
        <f t="array" aca="1" ref="R47:S47" ca="1">LINEST(OFFSET($E$6:$E$7,MAX(ROUNDDOWN($J47-1,0),0),0),OFFSET($B$6:$B$7,MAX(ROUNDDOWN($J47-1,0),0),0))</f>
        <v>-1.4044759491245173E-3</v>
      </c>
      <c r="S47" s="103">
        <f ca="1"/>
        <v>1.0155814648943566</v>
      </c>
      <c r="T47" s="103">
        <f t="shared" ca="1" si="2"/>
        <v>1.0011855864158303</v>
      </c>
      <c r="U47" s="104" cm="1">
        <f t="array" aca="1" ref="U47:V47" ca="1">LINEST(OFFSET($F$6:$F$7,MAX(ROUNDDOWN($J47-1,0),0),0),OFFSET($B$6:$B$7,MAX(ROUNDDOWN($J47-1,0),0),0))</f>
        <v>-2.5235522659861065E-3</v>
      </c>
      <c r="V47" s="103">
        <f ca="1"/>
        <v>1.0275205877631937</v>
      </c>
      <c r="W47" s="103">
        <f t="shared" ca="1" si="3"/>
        <v>1.0016541770368361</v>
      </c>
      <c r="X47" s="104" cm="1">
        <f t="array" aca="1" ref="X47:Y47" ca="1">LINEST(OFFSET($G$6:$G$7,MAX(ROUNDDOWN($J47-1,0),0),0),OFFSET($B$6:$B$7,MAX(ROUNDDOWN($J47-1,0),0),0))</f>
        <v>-1.096491228070162E-2</v>
      </c>
      <c r="Y47" s="103">
        <f ca="1"/>
        <v>1.151315789473683</v>
      </c>
      <c r="Z47" s="103">
        <f t="shared" ca="1" si="4"/>
        <v>1.0389254385964914</v>
      </c>
    </row>
    <row r="48" spans="10:26" x14ac:dyDescent="0.25">
      <c r="J48" s="59">
        <f t="shared" si="5"/>
        <v>10.5</v>
      </c>
      <c r="K48" s="59">
        <f t="shared" si="6"/>
        <v>42</v>
      </c>
      <c r="L48" s="104" cm="1">
        <f t="array" aca="1" ref="L48:M48" ca="1">LINEST(OFFSET($C$6:$C$7,MAX(ROUNDDOWN($J48-1,0),0),0),OFFSET($B$6:$B$7,MAX(ROUNDDOWN($J48-1,0),0),0))</f>
        <v>-1.0430177757458918E-4</v>
      </c>
      <c r="M48" s="103">
        <f ca="1"/>
        <v>1.0010847144473372</v>
      </c>
      <c r="N48" s="103">
        <f t="shared" ca="1" si="0"/>
        <v>0.99998954578280397</v>
      </c>
      <c r="O48" s="104" cm="1">
        <f t="array" aca="1" ref="O48:P48" ca="1">LINEST(OFFSET($D$6:$D$7,MAX(ROUNDDOWN($J48-1,0),0),0),OFFSET($B$6:$B$7,MAX(ROUNDDOWN($J48-1,0),0),0))</f>
        <v>-3.1494653258645766E-4</v>
      </c>
      <c r="P48" s="103">
        <f ca="1"/>
        <v>1.003394505885401</v>
      </c>
      <c r="Q48" s="103">
        <f t="shared" ca="1" si="1"/>
        <v>1.0000875672932432</v>
      </c>
      <c r="R48" s="104" cm="1">
        <f t="array" aca="1" ref="R48:S48" ca="1">LINEST(OFFSET($E$6:$E$7,MAX(ROUNDDOWN($J48-1,0),0),0),OFFSET($B$6:$B$7,MAX(ROUNDDOWN($J48-1,0),0),0))</f>
        <v>-1.4044759491245173E-3</v>
      </c>
      <c r="S48" s="103">
        <f ca="1"/>
        <v>1.0155814648943566</v>
      </c>
      <c r="T48" s="103">
        <f t="shared" ca="1" si="2"/>
        <v>1.0008344674285492</v>
      </c>
      <c r="U48" s="104" cm="1">
        <f t="array" aca="1" ref="U48:V48" ca="1">LINEST(OFFSET($F$6:$F$7,MAX(ROUNDDOWN($J48-1,0),0),0),OFFSET($B$6:$B$7,MAX(ROUNDDOWN($J48-1,0),0),0))</f>
        <v>-2.5235522659861065E-3</v>
      </c>
      <c r="V48" s="103">
        <f ca="1"/>
        <v>1.0275205877631937</v>
      </c>
      <c r="W48" s="103">
        <f t="shared" ca="1" si="3"/>
        <v>1.0010232889703397</v>
      </c>
      <c r="X48" s="104" cm="1">
        <f t="array" aca="1" ref="X48:Y48" ca="1">LINEST(OFFSET($G$6:$G$7,MAX(ROUNDDOWN($J48-1,0),0),0),OFFSET($B$6:$B$7,MAX(ROUNDDOWN($J48-1,0),0),0))</f>
        <v>-1.096491228070162E-2</v>
      </c>
      <c r="Y48" s="103">
        <f ca="1"/>
        <v>1.151315789473683</v>
      </c>
      <c r="Z48" s="103">
        <f t="shared" ca="1" si="4"/>
        <v>1.0361842105263159</v>
      </c>
    </row>
    <row r="49" spans="10:26" x14ac:dyDescent="0.25">
      <c r="J49" s="59">
        <f t="shared" si="5"/>
        <v>10.75</v>
      </c>
      <c r="K49" s="59">
        <f t="shared" si="6"/>
        <v>43</v>
      </c>
      <c r="L49" s="104" cm="1">
        <f t="array" aca="1" ref="L49:M49" ca="1">LINEST(OFFSET($C$6:$C$7,MAX(ROUNDDOWN($J49-1,0),0),0),OFFSET($B$6:$B$7,MAX(ROUNDDOWN($J49-1,0),0),0))</f>
        <v>-1.0430177757458918E-4</v>
      </c>
      <c r="M49" s="103">
        <f ca="1"/>
        <v>1.0010847144473372</v>
      </c>
      <c r="N49" s="103">
        <f t="shared" ca="1" si="0"/>
        <v>0.99996347033841027</v>
      </c>
      <c r="O49" s="104" cm="1">
        <f t="array" aca="1" ref="O49:P49" ca="1">LINEST(OFFSET($D$6:$D$7,MAX(ROUNDDOWN($J49-1,0),0),0),OFFSET($B$6:$B$7,MAX(ROUNDDOWN($J49-1,0),0),0))</f>
        <v>-3.1494653258645766E-4</v>
      </c>
      <c r="P49" s="103">
        <f ca="1"/>
        <v>1.003394505885401</v>
      </c>
      <c r="Q49" s="103">
        <f t="shared" ca="1" si="1"/>
        <v>1.0000088306600965</v>
      </c>
      <c r="R49" s="104" cm="1">
        <f t="array" aca="1" ref="R49:S49" ca="1">LINEST(OFFSET($E$6:$E$7,MAX(ROUNDDOWN($J49-1,0),0),0),OFFSET($B$6:$B$7,MAX(ROUNDDOWN($J49-1,0),0),0))</f>
        <v>-1.4044759491245173E-3</v>
      </c>
      <c r="S49" s="103">
        <f ca="1"/>
        <v>1.0155814648943566</v>
      </c>
      <c r="T49" s="103">
        <f t="shared" ca="1" si="2"/>
        <v>1.0004833484412681</v>
      </c>
      <c r="U49" s="104" cm="1">
        <f t="array" aca="1" ref="U49:V49" ca="1">LINEST(OFFSET($F$6:$F$7,MAX(ROUNDDOWN($J49-1,0),0),0),OFFSET($B$6:$B$7,MAX(ROUNDDOWN($J49-1,0),0),0))</f>
        <v>-2.5235522659861065E-3</v>
      </c>
      <c r="V49" s="103">
        <f ca="1"/>
        <v>1.0275205877631937</v>
      </c>
      <c r="W49" s="103">
        <f t="shared" ca="1" si="3"/>
        <v>1.000392400903843</v>
      </c>
      <c r="X49" s="104" cm="1">
        <f t="array" aca="1" ref="X49:Y49" ca="1">LINEST(OFFSET($G$6:$G$7,MAX(ROUNDDOWN($J49-1,0),0),0),OFFSET($B$6:$B$7,MAX(ROUNDDOWN($J49-1,0),0),0))</f>
        <v>-1.096491228070162E-2</v>
      </c>
      <c r="Y49" s="103">
        <f ca="1"/>
        <v>1.151315789473683</v>
      </c>
      <c r="Z49" s="103">
        <f t="shared" ca="1" si="4"/>
        <v>1.0334429824561406</v>
      </c>
    </row>
    <row r="50" spans="10:26" x14ac:dyDescent="0.25">
      <c r="J50" s="59">
        <f t="shared" si="5"/>
        <v>11</v>
      </c>
      <c r="K50" s="59">
        <f t="shared" si="6"/>
        <v>44</v>
      </c>
      <c r="L50" s="104" cm="1">
        <f t="array" aca="1" ref="L50:M50" ca="1">LINEST(OFFSET($C$6:$C$7,MAX(ROUNDDOWN($J50-1,0),0),0),OFFSET($B$6:$B$7,MAX(ROUNDDOWN($J50-1,0),0),0))</f>
        <v>-1.5949529618586311E-5</v>
      </c>
      <c r="M50" s="103">
        <f ca="1"/>
        <v>1.0002011919677773</v>
      </c>
      <c r="N50" s="103">
        <f t="shared" ca="1" si="0"/>
        <v>1.0000257471419729</v>
      </c>
      <c r="O50" s="104" cm="1">
        <f t="array" aca="1" ref="O50:P50" ca="1">LINEST(OFFSET($D$6:$D$7,MAX(ROUNDDOWN($J50-1,0),0),0),OFFSET($B$6:$B$7,MAX(ROUNDDOWN($J50-1,0),0),0))</f>
        <v>-4.4408920985006262E-16</v>
      </c>
      <c r="P50" s="103">
        <f ca="1"/>
        <v>1.0002450405595409</v>
      </c>
      <c r="Q50" s="103">
        <f t="shared" ca="1" si="1"/>
        <v>1.000245040559536</v>
      </c>
      <c r="R50" s="104" cm="1">
        <f t="array" aca="1" ref="R50:S50" ca="1">LINEST(OFFSET($E$6:$E$7,MAX(ROUNDDOWN($J50-1,0),0),0),OFFSET($B$6:$B$7,MAX(ROUNDDOWN($J50-1,0),0),0))</f>
        <v>-9.3845746912690796E-4</v>
      </c>
      <c r="S50" s="103">
        <f ca="1"/>
        <v>1.0109212800943808</v>
      </c>
      <c r="T50" s="103">
        <f t="shared" ca="1" si="2"/>
        <v>1.0005982479339848</v>
      </c>
      <c r="U50" s="104" cm="1">
        <f t="array" aca="1" ref="U50:V50" ca="1">LINEST(OFFSET($F$6:$F$7,MAX(ROUNDDOWN($J50-1,0),0),0),OFFSET($B$6:$B$7,MAX(ROUNDDOWN($J50-1,0),0),0))</f>
        <v>-1.5363712541922598E-3</v>
      </c>
      <c r="V50" s="103">
        <f ca="1"/>
        <v>1.0176487776452552</v>
      </c>
      <c r="W50" s="103">
        <f t="shared" ca="1" si="3"/>
        <v>1.0007486938491403</v>
      </c>
      <c r="X50" s="104" cm="1">
        <f t="array" aca="1" ref="X50:Y50" ca="1">LINEST(OFFSET($G$6:$G$7,MAX(ROUNDDOWN($J50-1,0),0),0),OFFSET($B$6:$B$7,MAX(ROUNDDOWN($J50-1,0),0),0))</f>
        <v>-2.1258503401360599E-2</v>
      </c>
      <c r="Y50" s="103">
        <f ca="1"/>
        <v>1.2542517006802727</v>
      </c>
      <c r="Z50" s="103">
        <f t="shared" ca="1" si="4"/>
        <v>1.0204081632653061</v>
      </c>
    </row>
    <row r="51" spans="10:26" x14ac:dyDescent="0.25">
      <c r="J51" s="59">
        <f t="shared" si="5"/>
        <v>11.25</v>
      </c>
      <c r="K51" s="59">
        <f t="shared" si="6"/>
        <v>45</v>
      </c>
      <c r="L51" s="104" cm="1">
        <f t="array" aca="1" ref="L51:M51" ca="1">LINEST(OFFSET($C$6:$C$7,MAX(ROUNDDOWN($J51-1,0),0),0),OFFSET($B$6:$B$7,MAX(ROUNDDOWN($J51-1,0),0),0))</f>
        <v>-1.5949529618586311E-5</v>
      </c>
      <c r="M51" s="103">
        <f ca="1"/>
        <v>1.0002011919677773</v>
      </c>
      <c r="N51" s="103">
        <f t="shared" ca="1" si="0"/>
        <v>1.0000217597595682</v>
      </c>
      <c r="O51" s="104" cm="1">
        <f t="array" aca="1" ref="O51:P51" ca="1">LINEST(OFFSET($D$6:$D$7,MAX(ROUNDDOWN($J51-1,0),0),0),OFFSET($B$6:$B$7,MAX(ROUNDDOWN($J51-1,0),0),0))</f>
        <v>-4.4408920985006262E-16</v>
      </c>
      <c r="P51" s="103">
        <f ca="1"/>
        <v>1.0002450405595409</v>
      </c>
      <c r="Q51" s="103">
        <f t="shared" ca="1" si="1"/>
        <v>1.0002450405595358</v>
      </c>
      <c r="R51" s="104" cm="1">
        <f t="array" aca="1" ref="R51:S51" ca="1">LINEST(OFFSET($E$6:$E$7,MAX(ROUNDDOWN($J51-1,0),0),0),OFFSET($B$6:$B$7,MAX(ROUNDDOWN($J51-1,0),0),0))</f>
        <v>-9.3845746912690796E-4</v>
      </c>
      <c r="S51" s="103">
        <f ca="1"/>
        <v>1.0109212800943808</v>
      </c>
      <c r="T51" s="103">
        <f t="shared" ca="1" si="2"/>
        <v>1.000363633566703</v>
      </c>
      <c r="U51" s="104" cm="1">
        <f t="array" aca="1" ref="U51:V51" ca="1">LINEST(OFFSET($F$6:$F$7,MAX(ROUNDDOWN($J51-1,0),0),0),OFFSET($B$6:$B$7,MAX(ROUNDDOWN($J51-1,0),0),0))</f>
        <v>-1.5363712541922598E-3</v>
      </c>
      <c r="V51" s="103">
        <f ca="1"/>
        <v>1.0176487776452552</v>
      </c>
      <c r="W51" s="103">
        <f t="shared" ca="1" si="3"/>
        <v>1.0003646010355922</v>
      </c>
      <c r="X51" s="104" cm="1">
        <f t="array" aca="1" ref="X51:Y51" ca="1">LINEST(OFFSET($G$6:$G$7,MAX(ROUNDDOWN($J51-1,0),0),0),OFFSET($B$6:$B$7,MAX(ROUNDDOWN($J51-1,0),0),0))</f>
        <v>-2.1258503401360599E-2</v>
      </c>
      <c r="Y51" s="103">
        <f ca="1"/>
        <v>1.2542517006802727</v>
      </c>
      <c r="Z51" s="103">
        <f t="shared" ca="1" si="4"/>
        <v>1.0150935374149659</v>
      </c>
    </row>
    <row r="52" spans="10:26" x14ac:dyDescent="0.25">
      <c r="J52" s="59">
        <f t="shared" si="5"/>
        <v>11.5</v>
      </c>
      <c r="K52" s="59">
        <f t="shared" si="6"/>
        <v>46</v>
      </c>
      <c r="L52" s="104" cm="1">
        <f t="array" aca="1" ref="L52:M52" ca="1">LINEST(OFFSET($C$6:$C$7,MAX(ROUNDDOWN($J52-1,0),0),0),OFFSET($B$6:$B$7,MAX(ROUNDDOWN($J52-1,0),0),0))</f>
        <v>-1.5949529618586311E-5</v>
      </c>
      <c r="M52" s="103">
        <f ca="1"/>
        <v>1.0002011919677773</v>
      </c>
      <c r="N52" s="103">
        <f t="shared" ca="1" si="0"/>
        <v>1.0000177723771637</v>
      </c>
      <c r="O52" s="104" cm="1">
        <f t="array" aca="1" ref="O52:P52" ca="1">LINEST(OFFSET($D$6:$D$7,MAX(ROUNDDOWN($J52-1,0),0),0),OFFSET($B$6:$B$7,MAX(ROUNDDOWN($J52-1,0),0),0))</f>
        <v>-4.4408920985006262E-16</v>
      </c>
      <c r="P52" s="103">
        <f ca="1"/>
        <v>1.0002450405595409</v>
      </c>
      <c r="Q52" s="103">
        <f t="shared" ca="1" si="1"/>
        <v>1.0002450405595358</v>
      </c>
      <c r="R52" s="104" cm="1">
        <f t="array" aca="1" ref="R52:S52" ca="1">LINEST(OFFSET($E$6:$E$7,MAX(ROUNDDOWN($J52-1,0),0),0),OFFSET($B$6:$B$7,MAX(ROUNDDOWN($J52-1,0),0),0))</f>
        <v>-9.3845746912690796E-4</v>
      </c>
      <c r="S52" s="103">
        <f ca="1"/>
        <v>1.0109212800943808</v>
      </c>
      <c r="T52" s="103">
        <f t="shared" ca="1" si="2"/>
        <v>1.0001290191994212</v>
      </c>
      <c r="U52" s="104" cm="1">
        <f t="array" aca="1" ref="U52:V52" ca="1">LINEST(OFFSET($F$6:$F$7,MAX(ROUNDDOWN($J52-1,0),0),0),OFFSET($B$6:$B$7,MAX(ROUNDDOWN($J52-1,0),0),0))</f>
        <v>-1.5363712541922598E-3</v>
      </c>
      <c r="V52" s="103">
        <f ca="1"/>
        <v>1.0176487776452552</v>
      </c>
      <c r="W52" s="103">
        <f t="shared" ca="1" si="3"/>
        <v>0.99998050822204421</v>
      </c>
      <c r="X52" s="104" cm="1">
        <f t="array" aca="1" ref="X52:Y52" ca="1">LINEST(OFFSET($G$6:$G$7,MAX(ROUNDDOWN($J52-1,0),0),0),OFFSET($B$6:$B$7,MAX(ROUNDDOWN($J52-1,0),0),0))</f>
        <v>-2.1258503401360599E-2</v>
      </c>
      <c r="Y52" s="103">
        <f ca="1"/>
        <v>1.2542517006802727</v>
      </c>
      <c r="Z52" s="103">
        <f t="shared" ca="1" si="4"/>
        <v>1.0097789115646258</v>
      </c>
    </row>
    <row r="53" spans="10:26" x14ac:dyDescent="0.25">
      <c r="J53" s="59">
        <f t="shared" si="5"/>
        <v>11.75</v>
      </c>
      <c r="K53" s="59">
        <f t="shared" si="6"/>
        <v>47</v>
      </c>
      <c r="L53" s="104" cm="1">
        <f t="array" aca="1" ref="L53:M53" ca="1">LINEST(OFFSET($C$6:$C$7,MAX(ROUNDDOWN($J53-1,0),0),0),OFFSET($B$6:$B$7,MAX(ROUNDDOWN($J53-1,0),0),0))</f>
        <v>-1.5949529618586311E-5</v>
      </c>
      <c r="M53" s="103">
        <f ca="1"/>
        <v>1.0002011919677773</v>
      </c>
      <c r="N53" s="103">
        <f t="shared" ca="1" si="0"/>
        <v>1.000013784994759</v>
      </c>
      <c r="O53" s="104" cm="1">
        <f t="array" aca="1" ref="O53:P53" ca="1">LINEST(OFFSET($D$6:$D$7,MAX(ROUNDDOWN($J53-1,0),0),0),OFFSET($B$6:$B$7,MAX(ROUNDDOWN($J53-1,0),0),0))</f>
        <v>-4.4408920985006262E-16</v>
      </c>
      <c r="P53" s="103">
        <f ca="1"/>
        <v>1.0002450405595409</v>
      </c>
      <c r="Q53" s="103">
        <f t="shared" ca="1" si="1"/>
        <v>1.0002450405595358</v>
      </c>
      <c r="R53" s="104" cm="1">
        <f t="array" aca="1" ref="R53:S53" ca="1">LINEST(OFFSET($E$6:$E$7,MAX(ROUNDDOWN($J53-1,0),0),0),OFFSET($B$6:$B$7,MAX(ROUNDDOWN($J53-1,0),0),0))</f>
        <v>-9.3845746912690796E-4</v>
      </c>
      <c r="S53" s="103">
        <f ca="1"/>
        <v>1.0109212800943808</v>
      </c>
      <c r="T53" s="103">
        <f t="shared" ca="1" si="2"/>
        <v>0.99989440483213954</v>
      </c>
      <c r="U53" s="104" cm="1">
        <f t="array" aca="1" ref="U53:V53" ca="1">LINEST(OFFSET($F$6:$F$7,MAX(ROUNDDOWN($J53-1,0),0),0),OFFSET($B$6:$B$7,MAX(ROUNDDOWN($J53-1,0),0),0))</f>
        <v>-1.5363712541922598E-3</v>
      </c>
      <c r="V53" s="103">
        <f ca="1"/>
        <v>1.0176487776452552</v>
      </c>
      <c r="W53" s="103">
        <f t="shared" ca="1" si="3"/>
        <v>0.99959641540849609</v>
      </c>
      <c r="X53" s="104" cm="1">
        <f t="array" aca="1" ref="X53:Y53" ca="1">LINEST(OFFSET($G$6:$G$7,MAX(ROUNDDOWN($J53-1,0),0),0),OFFSET($B$6:$B$7,MAX(ROUNDDOWN($J53-1,0),0),0))</f>
        <v>-2.1258503401360599E-2</v>
      </c>
      <c r="Y53" s="103">
        <f ca="1"/>
        <v>1.2542517006802727</v>
      </c>
      <c r="Z53" s="103">
        <f t="shared" ca="1" si="4"/>
        <v>1.0044642857142856</v>
      </c>
    </row>
    <row r="54" spans="10:26" x14ac:dyDescent="0.25">
      <c r="J54" s="59">
        <f t="shared" si="5"/>
        <v>12</v>
      </c>
      <c r="K54" s="59">
        <f t="shared" si="6"/>
        <v>48</v>
      </c>
      <c r="L54" s="104" cm="1">
        <f t="array" aca="1" ref="L54:M54" ca="1">LINEST(OFFSET($C$6:$C$7,MAX(ROUNDDOWN($J54-1,0),0),0),OFFSET($B$6:$B$7,MAX(ROUNDDOWN($J54-1,0),0),0))</f>
        <v>-2.5747141972676256E-5</v>
      </c>
      <c r="M54" s="103">
        <f ca="1"/>
        <v>1.0003089657036721</v>
      </c>
      <c r="N54" s="103">
        <f t="shared" ca="1" si="0"/>
        <v>1</v>
      </c>
      <c r="O54" s="104" cm="1">
        <f t="array" aca="1" ref="O54:P54" ca="1">LINEST(OFFSET($D$6:$D$7,MAX(ROUNDDOWN($J54-1,0),0),0),OFFSET($B$6:$B$7,MAX(ROUNDDOWN($J54-1,0),0),0))</f>
        <v>-2.4504055952845338E-4</v>
      </c>
      <c r="P54" s="103">
        <f ca="1"/>
        <v>1.0029404867143492</v>
      </c>
      <c r="Q54" s="103">
        <f t="shared" ca="1" si="1"/>
        <v>1.0000000000000078</v>
      </c>
      <c r="R54" s="104" cm="1">
        <f t="array" aca="1" ref="R54:S54" ca="1">LINEST(OFFSET($E$6:$E$7,MAX(ROUNDDOWN($J54-1,0),0),0),OFFSET($B$6:$B$7,MAX(ROUNDDOWN($J54-1,0),0),0))</f>
        <v>-5.2469569331736765E-4</v>
      </c>
      <c r="S54" s="103">
        <f ca="1"/>
        <v>1.0063699005604756</v>
      </c>
      <c r="T54" s="103">
        <f t="shared" ca="1" si="2"/>
        <v>1.0000735522406672</v>
      </c>
      <c r="U54" s="104" cm="1">
        <f t="array" aca="1" ref="U54:V54" ca="1">LINEST(OFFSET($F$6:$F$7,MAX(ROUNDDOWN($J54-1,0),0),0),OFFSET($B$6:$B$7,MAX(ROUNDDOWN($J54-1,0),0),0))</f>
        <v>-6.491643291688386E-4</v>
      </c>
      <c r="V54" s="103">
        <f ca="1"/>
        <v>1.0078895014699976</v>
      </c>
      <c r="W54" s="103">
        <f t="shared" ca="1" si="3"/>
        <v>1.0000995295199715</v>
      </c>
      <c r="X54" s="104" cm="1">
        <f t="array" aca="1" ref="X54:Y54" ca="1">LINEST(OFFSET($G$6:$G$7,MAX(ROUNDDOWN($J54-1,0),0),0),OFFSET($B$6:$B$7,MAX(ROUNDDOWN($J54-1,0),0),0))</f>
        <v>-1.0307153164295979E-2</v>
      </c>
      <c r="Y54" s="103">
        <f ca="1"/>
        <v>1.1337868480725619</v>
      </c>
      <c r="Z54" s="103">
        <f t="shared" ca="1" si="4"/>
        <v>1.0101010101010102</v>
      </c>
    </row>
    <row r="55" spans="10:26" x14ac:dyDescent="0.25">
      <c r="J55" s="59">
        <f t="shared" si="5"/>
        <v>12.25</v>
      </c>
      <c r="K55" s="59">
        <f t="shared" si="6"/>
        <v>49</v>
      </c>
      <c r="L55" s="104" cm="1">
        <f t="array" aca="1" ref="L55:M55" ca="1">LINEST(OFFSET($C$6:$C$7,MAX(ROUNDDOWN($J55-1,0),0),0),OFFSET($B$6:$B$7,MAX(ROUNDDOWN($J55-1,0),0),0))</f>
        <v>-2.5747141972676256E-5</v>
      </c>
      <c r="M55" s="103">
        <f ca="1"/>
        <v>1.0003089657036721</v>
      </c>
      <c r="N55" s="103">
        <f t="shared" ca="1" si="0"/>
        <v>0.99999356321450683</v>
      </c>
      <c r="O55" s="104" cm="1">
        <f t="array" aca="1" ref="O55:P55" ca="1">LINEST(OFFSET($D$6:$D$7,MAX(ROUNDDOWN($J55-1,0),0),0),OFFSET($B$6:$B$7,MAX(ROUNDDOWN($J55-1,0),0),0))</f>
        <v>-2.4504055952845338E-4</v>
      </c>
      <c r="P55" s="103">
        <f ca="1"/>
        <v>1.0029404867143492</v>
      </c>
      <c r="Q55" s="103">
        <f t="shared" ca="1" si="1"/>
        <v>0.9999387398601256</v>
      </c>
      <c r="R55" s="104" cm="1">
        <f t="array" aca="1" ref="R55:S55" ca="1">LINEST(OFFSET($E$6:$E$7,MAX(ROUNDDOWN($J55-1,0),0),0),OFFSET($B$6:$B$7,MAX(ROUNDDOWN($J55-1,0),0),0))</f>
        <v>-5.2469569331736765E-4</v>
      </c>
      <c r="S55" s="103">
        <f ca="1"/>
        <v>1.0063699005604756</v>
      </c>
      <c r="T55" s="103">
        <f t="shared" ca="1" si="2"/>
        <v>0.99994237831733779</v>
      </c>
      <c r="U55" s="104" cm="1">
        <f t="array" aca="1" ref="U55:V55" ca="1">LINEST(OFFSET($F$6:$F$7,MAX(ROUNDDOWN($J55-1,0),0),0),OFFSET($B$6:$B$7,MAX(ROUNDDOWN($J55-1,0),0),0))</f>
        <v>-6.491643291688386E-4</v>
      </c>
      <c r="V55" s="103">
        <f ca="1"/>
        <v>1.0078895014699976</v>
      </c>
      <c r="W55" s="103">
        <f t="shared" ca="1" si="3"/>
        <v>0.99993723843767934</v>
      </c>
      <c r="X55" s="104" cm="1">
        <f t="array" aca="1" ref="X55:Y55" ca="1">LINEST(OFFSET($G$6:$G$7,MAX(ROUNDDOWN($J55-1,0),0),0),OFFSET($B$6:$B$7,MAX(ROUNDDOWN($J55-1,0),0),0))</f>
        <v>-1.0307153164295979E-2</v>
      </c>
      <c r="Y55" s="103">
        <f ca="1"/>
        <v>1.1337868480725619</v>
      </c>
      <c r="Z55" s="103">
        <f t="shared" ca="1" si="4"/>
        <v>1.0075242218099363</v>
      </c>
    </row>
    <row r="56" spans="10:26" x14ac:dyDescent="0.25">
      <c r="J56" s="59">
        <f t="shared" si="5"/>
        <v>12.5</v>
      </c>
      <c r="K56" s="59">
        <f t="shared" si="6"/>
        <v>50</v>
      </c>
      <c r="L56" s="104" cm="1">
        <f t="array" aca="1" ref="L56:M56" ca="1">LINEST(OFFSET($C$6:$C$7,MAX(ROUNDDOWN($J56-1,0),0),0),OFFSET($B$6:$B$7,MAX(ROUNDDOWN($J56-1,0),0),0))</f>
        <v>-2.5747141972676256E-5</v>
      </c>
      <c r="M56" s="103">
        <f ca="1"/>
        <v>1.0003089657036721</v>
      </c>
      <c r="N56" s="103">
        <f t="shared" ca="1" si="0"/>
        <v>0.99998712642901366</v>
      </c>
      <c r="O56" s="104" cm="1">
        <f t="array" aca="1" ref="O56:P56" ca="1">LINEST(OFFSET($D$6:$D$7,MAX(ROUNDDOWN($J56-1,0),0),0),OFFSET($B$6:$B$7,MAX(ROUNDDOWN($J56-1,0),0),0))</f>
        <v>-2.4504055952845338E-4</v>
      </c>
      <c r="P56" s="103">
        <f ca="1"/>
        <v>1.0029404867143492</v>
      </c>
      <c r="Q56" s="103">
        <f t="shared" ca="1" si="1"/>
        <v>0.99987747972024354</v>
      </c>
      <c r="R56" s="104" cm="1">
        <f t="array" aca="1" ref="R56:S56" ca="1">LINEST(OFFSET($E$6:$E$7,MAX(ROUNDDOWN($J56-1,0),0),0),OFFSET($B$6:$B$7,MAX(ROUNDDOWN($J56-1,0),0),0))</f>
        <v>-5.2469569331736765E-4</v>
      </c>
      <c r="S56" s="103">
        <f ca="1"/>
        <v>1.0063699005604756</v>
      </c>
      <c r="T56" s="103">
        <f t="shared" ca="1" si="2"/>
        <v>0.9998112043940085</v>
      </c>
      <c r="U56" s="104" cm="1">
        <f t="array" aca="1" ref="U56:V56" ca="1">LINEST(OFFSET($F$6:$F$7,MAX(ROUNDDOWN($J56-1,0),0),0),OFFSET($B$6:$B$7,MAX(ROUNDDOWN($J56-1,0),0),0))</f>
        <v>-6.491643291688386E-4</v>
      </c>
      <c r="V56" s="103">
        <f ca="1"/>
        <v>1.0078895014699976</v>
      </c>
      <c r="W56" s="103">
        <f t="shared" ca="1" si="3"/>
        <v>0.99977494735538708</v>
      </c>
      <c r="X56" s="104" cm="1">
        <f t="array" aca="1" ref="X56:Y56" ca="1">LINEST(OFFSET($G$6:$G$7,MAX(ROUNDDOWN($J56-1,0),0),0),OFFSET($B$6:$B$7,MAX(ROUNDDOWN($J56-1,0),0),0))</f>
        <v>-1.0307153164295979E-2</v>
      </c>
      <c r="Y56" s="103">
        <f ca="1"/>
        <v>1.1337868480725619</v>
      </c>
      <c r="Z56" s="103">
        <f t="shared" ca="1" si="4"/>
        <v>1.0049474335188622</v>
      </c>
    </row>
    <row r="57" spans="10:26" x14ac:dyDescent="0.25">
      <c r="J57" s="59">
        <f t="shared" si="5"/>
        <v>12.75</v>
      </c>
      <c r="K57" s="59">
        <f t="shared" si="6"/>
        <v>51</v>
      </c>
      <c r="L57" s="105" cm="1">
        <f t="array" aca="1" ref="L57:M57" ca="1">LINEST(OFFSET($C$6:$C$7,MAX(ROUNDDOWN($J57-1,0),0),0),OFFSET($B$6:$B$7,MAX(ROUNDDOWN($J57-1,0),0),0))</f>
        <v>-2.5747141972676256E-5</v>
      </c>
      <c r="M57" s="106">
        <f ca="1"/>
        <v>1.0003089657036721</v>
      </c>
      <c r="N57" s="106">
        <f t="shared" ca="1" si="0"/>
        <v>0.99998068964352049</v>
      </c>
      <c r="O57" s="105" cm="1">
        <f t="array" aca="1" ref="O57:P57" ca="1">LINEST(OFFSET($D$6:$D$7,MAX(ROUNDDOWN($J57-1,0),0),0),OFFSET($B$6:$B$7,MAX(ROUNDDOWN($J57-1,0),0),0))</f>
        <v>-2.4504055952845338E-4</v>
      </c>
      <c r="P57" s="106">
        <f ca="1"/>
        <v>1.0029404867143492</v>
      </c>
      <c r="Q57" s="106">
        <f t="shared" ca="1" si="1"/>
        <v>0.99981621958036138</v>
      </c>
      <c r="R57" s="105" cm="1">
        <f t="array" aca="1" ref="R57:S57" ca="1">LINEST(OFFSET($E$6:$E$7,MAX(ROUNDDOWN($J57-1,0),0),0),OFFSET($B$6:$B$7,MAX(ROUNDDOWN($J57-1,0),0),0))</f>
        <v>-5.2469569331736765E-4</v>
      </c>
      <c r="S57" s="106">
        <f ca="1"/>
        <v>1.0063699005604756</v>
      </c>
      <c r="T57" s="106">
        <f t="shared" ca="1" si="2"/>
        <v>0.9996800304706791</v>
      </c>
      <c r="U57" s="105" cm="1">
        <f t="array" aca="1" ref="U57:V57" ca="1">LINEST(OFFSET($F$6:$F$7,MAX(ROUNDDOWN($J57-1,0),0),0),OFFSET($B$6:$B$7,MAX(ROUNDDOWN($J57-1,0),0),0))</f>
        <v>-6.491643291688386E-4</v>
      </c>
      <c r="V57" s="106">
        <f ca="1"/>
        <v>1.0078895014699976</v>
      </c>
      <c r="W57" s="106">
        <f t="shared" ca="1" si="3"/>
        <v>0.99961265627309492</v>
      </c>
      <c r="X57" s="105" cm="1">
        <f t="array" aca="1" ref="X57:Y57" ca="1">LINEST(OFFSET($G$6:$G$7,MAX(ROUNDDOWN($J57-1,0),0),0),OFFSET($B$6:$B$7,MAX(ROUNDDOWN($J57-1,0),0),0))</f>
        <v>-1.0307153164295979E-2</v>
      </c>
      <c r="Y57" s="106">
        <f ca="1"/>
        <v>1.1337868480725619</v>
      </c>
      <c r="Z57" s="103">
        <f t="shared" ca="1" si="4"/>
        <v>1.0023706452277881</v>
      </c>
    </row>
    <row r="58" spans="10:26" x14ac:dyDescent="0.25">
      <c r="J58" s="59">
        <f t="shared" si="5"/>
        <v>13</v>
      </c>
      <c r="K58" s="59">
        <f t="shared" si="6"/>
        <v>52</v>
      </c>
      <c r="L58" s="59" cm="1">
        <f t="array" aca="1" ref="L58:M58" ca="1">LINEST(OFFSET($C$6:$C$7,MAX(ROUNDDOWN($J58-1,0),0),0),OFFSET($B$6:$B$7,MAX(ROUNDDOWN($J58-1,0),0),0))</f>
        <v>0</v>
      </c>
      <c r="M58" s="59">
        <f ca="1"/>
        <v>1</v>
      </c>
      <c r="N58">
        <f t="shared" ca="1" si="0"/>
        <v>1</v>
      </c>
      <c r="O58" cm="1">
        <f t="array" aca="1" ref="O58:P58" ca="1">LINEST(OFFSET($D$6:$D$7,MAX(ROUNDDOWN($J58-1,0),0),0),OFFSET($B$6:$B$7,MAX(ROUNDDOWN($J58-1,0),0),0))</f>
        <v>1.3322676295501878E-15</v>
      </c>
      <c r="P58">
        <f ca="1"/>
        <v>0.99999999999999156</v>
      </c>
      <c r="Q58">
        <f t="shared" ca="1" si="1"/>
        <v>1.0000000000000089</v>
      </c>
      <c r="R58" cm="1">
        <f t="array" aca="1" ref="R58:S58" ca="1">LINEST(OFFSET($E$6:$E$7,MAX(ROUNDDOWN($J58-1,0),0),0),OFFSET($B$6:$B$7,MAX(ROUNDDOWN($J58-1,0),0),0))</f>
        <v>-7.4312740191317963E-5</v>
      </c>
      <c r="S58">
        <f ca="1"/>
        <v>1.000965305122963</v>
      </c>
      <c r="T58">
        <f t="shared" ca="1" si="2"/>
        <v>0.99999923950047587</v>
      </c>
      <c r="U58" cm="1">
        <f t="array" aca="1" ref="U58:V58" ca="1">LINEST(OFFSET($F$6:$F$7,MAX(ROUNDDOWN($J58-1,0),0),0),OFFSET($B$6:$B$7,MAX(ROUNDDOWN($J58-1,0),0),0))</f>
        <v>-9.9529519973051719E-5</v>
      </c>
      <c r="V58">
        <f ca="1"/>
        <v>1.0012938837596481</v>
      </c>
      <c r="W58">
        <f t="shared" ca="1" si="3"/>
        <v>0.99999999999999845</v>
      </c>
      <c r="X58" cm="1">
        <f t="array" aca="1" ref="X58:Y58" ca="1">LINEST(OFFSET($G$6:$G$7,MAX(ROUNDDOWN($J58-1,0),0),0),OFFSET($B$6:$B$7,MAX(ROUNDDOWN($J58-1,0),0),0))</f>
        <v>-1.0101010101010166E-2</v>
      </c>
      <c r="Y58">
        <f ca="1"/>
        <v>1.1313131313131324</v>
      </c>
      <c r="Z58" s="103">
        <f t="shared" ca="1" si="4"/>
        <v>1.0000000000000002</v>
      </c>
    </row>
  </sheetData>
  <mergeCells count="2">
    <mergeCell ref="C1:J1"/>
    <mergeCell ref="L1:W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CB7A6-7356-4326-888B-C461F413D87C}">
  <sheetPr codeName="Sheet37"/>
  <dimension ref="A1:AP75"/>
  <sheetViews>
    <sheetView zoomScale="70" zoomScaleNormal="70" workbookViewId="0">
      <selection activeCell="H59" sqref="H59"/>
    </sheetView>
  </sheetViews>
  <sheetFormatPr defaultRowHeight="15" x14ac:dyDescent="0.25"/>
  <cols>
    <col min="1" max="1" width="15" customWidth="1"/>
    <col min="2" max="2" width="20.28515625" customWidth="1"/>
    <col min="3" max="3" width="24.28515625" bestFit="1" customWidth="1"/>
    <col min="4" max="4" width="21.85546875" bestFit="1" customWidth="1"/>
    <col min="5" max="5" width="20.85546875" bestFit="1" customWidth="1"/>
    <col min="6" max="6" width="21.85546875" bestFit="1" customWidth="1"/>
    <col min="7" max="7" width="32.85546875" bestFit="1" customWidth="1"/>
    <col min="8" max="8" width="30.42578125" bestFit="1" customWidth="1"/>
    <col min="9" max="9" width="29.42578125" bestFit="1" customWidth="1"/>
    <col min="10" max="10" width="30.42578125" bestFit="1" customWidth="1"/>
    <col min="11" max="11" width="42.42578125" bestFit="1" customWidth="1"/>
    <col min="12" max="12" width="40" bestFit="1" customWidth="1"/>
    <col min="13" max="13" width="39.140625" bestFit="1" customWidth="1"/>
    <col min="14" max="14" width="40" bestFit="1" customWidth="1"/>
    <col min="15" max="15" width="33.7109375" bestFit="1" customWidth="1"/>
    <col min="16" max="16" width="31.28515625" bestFit="1" customWidth="1"/>
    <col min="17" max="17" width="30.42578125" bestFit="1" customWidth="1"/>
    <col min="18" max="18" width="31.28515625" bestFit="1" customWidth="1"/>
  </cols>
  <sheetData>
    <row r="1" spans="2:42" x14ac:dyDescent="0.25">
      <c r="C1" t="str">
        <f t="shared" ref="C1:R1" si="0">C4&amp;"_"&amp;C5</f>
        <v>PC Annual Direct_W VYRs</v>
      </c>
      <c r="D1" t="str">
        <f t="shared" si="0"/>
        <v>PC Annual Direct_NWP</v>
      </c>
      <c r="E1" t="str">
        <f t="shared" si="0"/>
        <v>PC Annual Direct_NLR</v>
      </c>
      <c r="F1" t="str">
        <f t="shared" si="0"/>
        <v>PC Annual Direct_GWP</v>
      </c>
      <c r="G1" t="str">
        <f t="shared" si="0"/>
        <v>PC Annual Direct - Annual_W VYRs</v>
      </c>
      <c r="H1" t="str">
        <f t="shared" si="0"/>
        <v>PC Annual Direct - Annual_NWP</v>
      </c>
      <c r="I1" t="str">
        <f t="shared" si="0"/>
        <v>PC Annual Direct - Annual_NLR</v>
      </c>
      <c r="J1" t="str">
        <f t="shared" si="0"/>
        <v>PC Annual Direct - Annual_GWP</v>
      </c>
      <c r="K1" t="str">
        <f t="shared" si="0"/>
        <v>PC Annual Direct - Premium Finance_W VYRs</v>
      </c>
      <c r="L1" t="str">
        <f t="shared" si="0"/>
        <v>PC Annual Direct - Premium Finance_NWP</v>
      </c>
      <c r="M1" t="str">
        <f t="shared" si="0"/>
        <v>PC Annual Direct - Premium Finance_NLR</v>
      </c>
      <c r="N1" t="str">
        <f t="shared" si="0"/>
        <v>PC Annual Direct - Premium Finance_GWP</v>
      </c>
      <c r="O1" t="str">
        <f t="shared" si="0"/>
        <v>PC Annual Direct - Subscription_W VYRs</v>
      </c>
      <c r="P1" t="str">
        <f t="shared" si="0"/>
        <v>PC Annual Direct - Subscription_NWP</v>
      </c>
      <c r="Q1" t="str">
        <f t="shared" si="0"/>
        <v>PC Annual Direct - Subscription_NLR</v>
      </c>
      <c r="R1" t="str">
        <f t="shared" si="0"/>
        <v>PC Annual Direct - Subscription_GWP</v>
      </c>
    </row>
    <row r="2" spans="2:42" x14ac:dyDescent="0.25">
      <c r="B2" t="s">
        <v>402</v>
      </c>
      <c r="G2" t="s">
        <v>418</v>
      </c>
      <c r="H2" t="s">
        <v>417</v>
      </c>
      <c r="I2" t="s">
        <v>403</v>
      </c>
      <c r="J2" t="s">
        <v>417</v>
      </c>
      <c r="K2" t="s">
        <v>532</v>
      </c>
      <c r="L2" t="s">
        <v>533</v>
      </c>
      <c r="M2" t="s">
        <v>403</v>
      </c>
      <c r="N2" t="s">
        <v>533</v>
      </c>
      <c r="O2" t="s">
        <v>416</v>
      </c>
      <c r="P2" t="s">
        <v>415</v>
      </c>
      <c r="Q2" t="s">
        <v>403</v>
      </c>
      <c r="R2" t="s">
        <v>415</v>
      </c>
    </row>
    <row r="3" spans="2:42" x14ac:dyDescent="0.25">
      <c r="C3" s="59" t="s">
        <v>404</v>
      </c>
      <c r="D3" s="59" t="s">
        <v>404</v>
      </c>
      <c r="E3" s="59" t="s">
        <v>404</v>
      </c>
      <c r="F3" s="59" t="s">
        <v>404</v>
      </c>
      <c r="G3" s="59" t="s">
        <v>404</v>
      </c>
      <c r="H3" s="59" t="s">
        <v>404</v>
      </c>
      <c r="I3" s="59" t="s">
        <v>404</v>
      </c>
      <c r="J3" s="59" t="s">
        <v>404</v>
      </c>
      <c r="K3" s="59" t="s">
        <v>404</v>
      </c>
      <c r="L3" s="59" t="s">
        <v>404</v>
      </c>
      <c r="M3" s="59" t="s">
        <v>404</v>
      </c>
      <c r="N3" s="59" t="s">
        <v>404</v>
      </c>
      <c r="O3" s="59" t="s">
        <v>404</v>
      </c>
      <c r="P3" s="59" t="s">
        <v>404</v>
      </c>
      <c r="Q3" s="59" t="s">
        <v>404</v>
      </c>
      <c r="R3" s="59" t="s">
        <v>404</v>
      </c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</row>
    <row r="4" spans="2:42" s="98" customFormat="1" x14ac:dyDescent="0.25">
      <c r="C4" s="131" t="s">
        <v>1</v>
      </c>
      <c r="D4" s="131" t="s">
        <v>1</v>
      </c>
      <c r="E4" s="131" t="s">
        <v>1</v>
      </c>
      <c r="F4" s="131" t="s">
        <v>1</v>
      </c>
      <c r="G4" s="23" t="s">
        <v>283</v>
      </c>
      <c r="H4" s="23" t="s">
        <v>283</v>
      </c>
      <c r="I4" s="23" t="s">
        <v>283</v>
      </c>
      <c r="J4" s="132" t="s">
        <v>283</v>
      </c>
      <c r="K4" s="23" t="s">
        <v>414</v>
      </c>
      <c r="L4" s="23" t="s">
        <v>414</v>
      </c>
      <c r="M4" s="23" t="s">
        <v>414</v>
      </c>
      <c r="N4" s="132" t="s">
        <v>414</v>
      </c>
      <c r="O4" s="23" t="s">
        <v>303</v>
      </c>
      <c r="P4" s="23" t="s">
        <v>303</v>
      </c>
      <c r="Q4" s="23" t="s">
        <v>303</v>
      </c>
      <c r="R4" s="132" t="s">
        <v>303</v>
      </c>
      <c r="S4" s="119"/>
      <c r="T4" s="119"/>
      <c r="U4" s="119"/>
      <c r="V4" s="120"/>
      <c r="W4" s="119"/>
      <c r="X4" s="119"/>
      <c r="Y4" s="119"/>
      <c r="Z4" s="120"/>
      <c r="AA4" s="121"/>
      <c r="AB4" s="121"/>
      <c r="AC4" s="121"/>
      <c r="AD4" s="121"/>
      <c r="AE4" s="122"/>
      <c r="AF4" s="122"/>
      <c r="AG4" s="122"/>
      <c r="AH4" s="123"/>
      <c r="AI4" s="122"/>
      <c r="AJ4" s="122"/>
      <c r="AK4" s="122"/>
      <c r="AL4" s="123"/>
      <c r="AM4" s="124"/>
      <c r="AN4" s="124"/>
      <c r="AO4" s="124"/>
      <c r="AP4" s="125"/>
    </row>
    <row r="5" spans="2:42" s="98" customFormat="1" ht="37.5" customHeight="1" x14ac:dyDescent="0.25">
      <c r="B5" s="126" t="s">
        <v>405</v>
      </c>
      <c r="C5" s="126" t="s">
        <v>406</v>
      </c>
      <c r="D5" s="126" t="s">
        <v>407</v>
      </c>
      <c r="E5" s="126" t="s">
        <v>408</v>
      </c>
      <c r="F5" s="126" t="s">
        <v>409</v>
      </c>
      <c r="G5" s="126" t="s">
        <v>406</v>
      </c>
      <c r="H5" s="126" t="s">
        <v>407</v>
      </c>
      <c r="I5" s="126" t="s">
        <v>408</v>
      </c>
      <c r="J5" s="126" t="s">
        <v>409</v>
      </c>
      <c r="K5" s="126" t="s">
        <v>406</v>
      </c>
      <c r="L5" s="126" t="s">
        <v>407</v>
      </c>
      <c r="M5" s="126" t="s">
        <v>408</v>
      </c>
      <c r="N5" s="126" t="s">
        <v>409</v>
      </c>
      <c r="O5" s="126" t="s">
        <v>406</v>
      </c>
      <c r="P5" s="126" t="s">
        <v>407</v>
      </c>
      <c r="Q5" s="126" t="s">
        <v>408</v>
      </c>
      <c r="R5" s="126" t="s">
        <v>409</v>
      </c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</row>
    <row r="6" spans="2:42" ht="15" customHeight="1" x14ac:dyDescent="0.25">
      <c r="B6" s="127">
        <f t="shared" ref="B6:B17" si="1">B7-7</f>
        <v>45800</v>
      </c>
      <c r="C6" s="128">
        <v>1341.0726954268441</v>
      </c>
      <c r="D6" s="81">
        <v>783722.26861835283</v>
      </c>
      <c r="E6" s="21" t="e">
        <v>#DIV/0!</v>
      </c>
      <c r="F6" s="59">
        <v>0</v>
      </c>
      <c r="G6" s="128">
        <v>486.17346648945102</v>
      </c>
      <c r="H6" s="81">
        <v>156744.45372367057</v>
      </c>
      <c r="I6" s="21" t="e">
        <v>#DIV/0!</v>
      </c>
      <c r="J6" s="128">
        <v>162435.12535547809</v>
      </c>
      <c r="K6" s="128">
        <v>854.89922893739299</v>
      </c>
      <c r="L6" s="81">
        <v>626977.81489468226</v>
      </c>
      <c r="M6" s="21" t="e">
        <v>#DIV/0!</v>
      </c>
      <c r="N6" s="128">
        <v>649740.50142191234</v>
      </c>
      <c r="O6" s="128">
        <v>0</v>
      </c>
      <c r="P6" s="81">
        <v>0</v>
      </c>
      <c r="Q6" s="21" t="e">
        <v>#DIV/0!</v>
      </c>
      <c r="R6" s="128">
        <v>0</v>
      </c>
      <c r="S6" s="128"/>
      <c r="T6" s="81"/>
      <c r="U6" s="21"/>
      <c r="V6" s="59"/>
      <c r="W6" s="128"/>
      <c r="X6" s="81"/>
      <c r="Y6" s="21"/>
      <c r="Z6" s="59"/>
      <c r="AA6" s="128"/>
      <c r="AB6" s="81"/>
      <c r="AC6" s="21"/>
      <c r="AD6" s="59"/>
      <c r="AE6" s="128"/>
      <c r="AF6" s="81"/>
      <c r="AG6" s="21"/>
      <c r="AH6" s="59"/>
      <c r="AI6" s="128"/>
      <c r="AJ6" s="81"/>
      <c r="AK6" s="21"/>
      <c r="AL6" s="59"/>
      <c r="AM6" s="128"/>
      <c r="AN6" s="81"/>
      <c r="AO6" s="21"/>
      <c r="AP6" s="59"/>
    </row>
    <row r="7" spans="2:42" ht="15" customHeight="1" x14ac:dyDescent="0.25">
      <c r="B7" s="127">
        <f t="shared" si="1"/>
        <v>45807</v>
      </c>
      <c r="C7" s="128">
        <v>1341.0726954268441</v>
      </c>
      <c r="D7" s="81">
        <v>783722.26861835283</v>
      </c>
      <c r="E7" s="21" t="e">
        <v>#DIV/0!</v>
      </c>
      <c r="F7" s="59">
        <v>0</v>
      </c>
      <c r="G7" s="128">
        <v>486.17346648945102</v>
      </c>
      <c r="H7" s="81">
        <v>156744.45372367057</v>
      </c>
      <c r="I7" s="21" t="e">
        <v>#DIV/0!</v>
      </c>
      <c r="J7" s="128">
        <v>162435.12535547809</v>
      </c>
      <c r="K7" s="128">
        <v>854.89922893739299</v>
      </c>
      <c r="L7" s="81">
        <v>626977.81489468226</v>
      </c>
      <c r="M7" s="21" t="e">
        <v>#DIV/0!</v>
      </c>
      <c r="N7" s="128">
        <v>649740.50142191234</v>
      </c>
      <c r="O7" s="128">
        <v>0</v>
      </c>
      <c r="P7" s="81">
        <v>0</v>
      </c>
      <c r="Q7" s="21" t="e">
        <v>#DIV/0!</v>
      </c>
      <c r="R7" s="128">
        <v>0</v>
      </c>
      <c r="S7" s="128"/>
      <c r="T7" s="81"/>
      <c r="U7" s="21"/>
      <c r="V7" s="59"/>
      <c r="W7" s="128"/>
      <c r="X7" s="81"/>
      <c r="Y7" s="21"/>
      <c r="Z7" s="59"/>
      <c r="AA7" s="128"/>
      <c r="AB7" s="81"/>
      <c r="AC7" s="21"/>
      <c r="AD7" s="59"/>
      <c r="AE7" s="128"/>
      <c r="AF7" s="81"/>
      <c r="AG7" s="21"/>
      <c r="AH7" s="59"/>
      <c r="AI7" s="128"/>
      <c r="AJ7" s="81"/>
      <c r="AK7" s="21"/>
      <c r="AL7" s="59"/>
      <c r="AM7" s="128"/>
      <c r="AN7" s="81"/>
      <c r="AO7" s="21"/>
      <c r="AP7" s="59"/>
    </row>
    <row r="8" spans="2:42" ht="15" customHeight="1" x14ac:dyDescent="0.25">
      <c r="B8" s="127">
        <f t="shared" si="1"/>
        <v>45814</v>
      </c>
      <c r="C8" s="128">
        <v>1373.9368018261741</v>
      </c>
      <c r="D8" s="81">
        <v>797430.13328149798</v>
      </c>
      <c r="E8" s="21" t="e">
        <v>#DIV/0!</v>
      </c>
      <c r="F8" s="59">
        <v>0</v>
      </c>
      <c r="G8" s="128">
        <v>498.98206605015281</v>
      </c>
      <c r="H8" s="81">
        <v>159486.0266562996</v>
      </c>
      <c r="I8" s="21" t="e">
        <v>#DIV/0!</v>
      </c>
      <c r="J8" s="128">
        <v>165175.88892199658</v>
      </c>
      <c r="K8" s="128">
        <v>874.95473577602149</v>
      </c>
      <c r="L8" s="81">
        <v>637944.10662519839</v>
      </c>
      <c r="M8" s="21" t="e">
        <v>#DIV/0!</v>
      </c>
      <c r="N8" s="128">
        <v>660703.55568798631</v>
      </c>
      <c r="O8" s="128">
        <v>0</v>
      </c>
      <c r="P8" s="81">
        <v>0</v>
      </c>
      <c r="Q8" s="21" t="e">
        <v>#DIV/0!</v>
      </c>
      <c r="R8" s="128">
        <v>0</v>
      </c>
      <c r="S8" s="128"/>
      <c r="T8" s="81"/>
      <c r="U8" s="21"/>
      <c r="V8" s="59"/>
      <c r="W8" s="128"/>
      <c r="X8" s="81"/>
      <c r="Y8" s="21"/>
      <c r="Z8" s="59"/>
      <c r="AA8" s="128"/>
      <c r="AB8" s="81"/>
      <c r="AC8" s="21"/>
      <c r="AD8" s="59"/>
      <c r="AE8" s="128"/>
      <c r="AF8" s="81"/>
      <c r="AG8" s="21"/>
      <c r="AH8" s="59"/>
      <c r="AI8" s="128"/>
      <c r="AJ8" s="81"/>
      <c r="AK8" s="21"/>
      <c r="AL8" s="59"/>
      <c r="AM8" s="128"/>
      <c r="AN8" s="81"/>
      <c r="AO8" s="21"/>
      <c r="AP8" s="59"/>
    </row>
    <row r="9" spans="2:42" ht="15" customHeight="1" x14ac:dyDescent="0.25">
      <c r="B9" s="127">
        <f t="shared" si="1"/>
        <v>45821</v>
      </c>
      <c r="C9" s="128">
        <v>1379.4141528927291</v>
      </c>
      <c r="D9" s="81">
        <v>799714.77739202208</v>
      </c>
      <c r="E9" s="21" t="e">
        <v>#DIV/0!</v>
      </c>
      <c r="F9" s="59">
        <v>0</v>
      </c>
      <c r="G9" s="128">
        <v>501.11683264360312</v>
      </c>
      <c r="H9" s="81">
        <v>159942.95547840442</v>
      </c>
      <c r="I9" s="21" t="e">
        <v>#DIV/0!</v>
      </c>
      <c r="J9" s="128">
        <v>165632.68284974966</v>
      </c>
      <c r="K9" s="128">
        <v>878.29732024912619</v>
      </c>
      <c r="L9" s="81">
        <v>639771.82191361766</v>
      </c>
      <c r="M9" s="21" t="e">
        <v>#DIV/0!</v>
      </c>
      <c r="N9" s="128">
        <v>662530.73139899864</v>
      </c>
      <c r="O9" s="128">
        <v>0</v>
      </c>
      <c r="P9" s="81">
        <v>0</v>
      </c>
      <c r="Q9" s="21" t="e">
        <v>#DIV/0!</v>
      </c>
      <c r="R9" s="128">
        <v>0</v>
      </c>
      <c r="S9" s="128"/>
      <c r="T9" s="81"/>
      <c r="U9" s="21"/>
      <c r="V9" s="59"/>
      <c r="W9" s="128"/>
      <c r="X9" s="81"/>
      <c r="Y9" s="21"/>
      <c r="Z9" s="59"/>
      <c r="AA9" s="128"/>
      <c r="AB9" s="81"/>
      <c r="AC9" s="21"/>
      <c r="AD9" s="59"/>
      <c r="AE9" s="128"/>
      <c r="AF9" s="81"/>
      <c r="AG9" s="21"/>
      <c r="AH9" s="59"/>
      <c r="AI9" s="128"/>
      <c r="AJ9" s="81"/>
      <c r="AK9" s="21"/>
      <c r="AL9" s="59"/>
      <c r="AM9" s="128"/>
      <c r="AN9" s="81"/>
      <c r="AO9" s="21"/>
      <c r="AP9" s="59"/>
    </row>
    <row r="10" spans="2:42" ht="15" customHeight="1" x14ac:dyDescent="0.25">
      <c r="B10" s="127">
        <f t="shared" si="1"/>
        <v>45828</v>
      </c>
      <c r="C10" s="128">
        <v>1379.4141528927291</v>
      </c>
      <c r="D10" s="81">
        <v>799714.77739202208</v>
      </c>
      <c r="E10" s="21" t="e">
        <v>#DIV/0!</v>
      </c>
      <c r="F10" s="59">
        <v>0</v>
      </c>
      <c r="G10" s="128">
        <v>501.11683264360312</v>
      </c>
      <c r="H10" s="81">
        <v>159942.95547840442</v>
      </c>
      <c r="I10" s="21" t="e">
        <v>#DIV/0!</v>
      </c>
      <c r="J10" s="128">
        <v>165632.68284974966</v>
      </c>
      <c r="K10" s="128">
        <v>878.29732024912619</v>
      </c>
      <c r="L10" s="81">
        <v>639771.82191361766</v>
      </c>
      <c r="M10" s="21" t="e">
        <v>#DIV/0!</v>
      </c>
      <c r="N10" s="128">
        <v>662530.73139899864</v>
      </c>
      <c r="O10" s="128">
        <v>0</v>
      </c>
      <c r="P10" s="81">
        <v>0</v>
      </c>
      <c r="Q10" s="21" t="e">
        <v>#DIV/0!</v>
      </c>
      <c r="R10" s="128">
        <v>0</v>
      </c>
      <c r="S10" s="128"/>
      <c r="T10" s="81"/>
      <c r="U10" s="21"/>
      <c r="V10" s="59"/>
      <c r="W10" s="128"/>
      <c r="X10" s="81"/>
      <c r="Y10" s="21"/>
      <c r="Z10" s="59"/>
      <c r="AA10" s="128"/>
      <c r="AB10" s="81"/>
      <c r="AC10" s="21"/>
      <c r="AD10" s="59"/>
      <c r="AE10" s="128"/>
      <c r="AF10" s="81"/>
      <c r="AG10" s="21"/>
      <c r="AH10" s="59"/>
      <c r="AI10" s="128"/>
      <c r="AJ10" s="81"/>
      <c r="AK10" s="21"/>
      <c r="AL10" s="59"/>
      <c r="AM10" s="128"/>
      <c r="AN10" s="81"/>
      <c r="AO10" s="21"/>
      <c r="AP10" s="59"/>
    </row>
    <row r="11" spans="2:42" ht="15" customHeight="1" x14ac:dyDescent="0.25">
      <c r="B11" s="127">
        <f t="shared" si="1"/>
        <v>45835</v>
      </c>
      <c r="C11" s="128">
        <v>1379.4141528927291</v>
      </c>
      <c r="D11" s="81">
        <v>799714.77739202208</v>
      </c>
      <c r="E11" s="21" t="e">
        <v>#DIV/0!</v>
      </c>
      <c r="F11" s="59">
        <v>0</v>
      </c>
      <c r="G11" s="128">
        <v>501.11683264360312</v>
      </c>
      <c r="H11" s="81">
        <v>159942.95547840442</v>
      </c>
      <c r="I11" s="21" t="e">
        <v>#DIV/0!</v>
      </c>
      <c r="J11" s="128">
        <v>165632.68284974966</v>
      </c>
      <c r="K11" s="128">
        <v>878.29732024912619</v>
      </c>
      <c r="L11" s="81">
        <v>639771.82191361766</v>
      </c>
      <c r="M11" s="21" t="e">
        <v>#DIV/0!</v>
      </c>
      <c r="N11" s="128">
        <v>662530.73139899864</v>
      </c>
      <c r="O11" s="128">
        <v>0</v>
      </c>
      <c r="P11" s="81">
        <v>0</v>
      </c>
      <c r="Q11" s="21" t="e">
        <v>#DIV/0!</v>
      </c>
      <c r="R11" s="128">
        <v>0</v>
      </c>
      <c r="S11" s="128"/>
      <c r="T11" s="81"/>
      <c r="U11" s="21"/>
      <c r="V11" s="59"/>
      <c r="W11" s="128"/>
      <c r="X11" s="81"/>
      <c r="Y11" s="21"/>
      <c r="Z11" s="59"/>
      <c r="AA11" s="128"/>
      <c r="AB11" s="81"/>
      <c r="AC11" s="21"/>
      <c r="AD11" s="59"/>
      <c r="AE11" s="128"/>
      <c r="AF11" s="81"/>
      <c r="AG11" s="21"/>
      <c r="AH11" s="59"/>
      <c r="AI11" s="128"/>
      <c r="AJ11" s="81"/>
      <c r="AK11" s="21"/>
      <c r="AL11" s="59"/>
      <c r="AM11" s="128"/>
      <c r="AN11" s="81"/>
      <c r="AO11" s="21"/>
      <c r="AP11" s="59"/>
    </row>
    <row r="12" spans="2:42" ht="15" customHeight="1" x14ac:dyDescent="0.25">
      <c r="B12" s="127">
        <f t="shared" si="1"/>
        <v>45842</v>
      </c>
      <c r="C12" s="128">
        <v>1355.6507971988526</v>
      </c>
      <c r="D12" s="81">
        <v>812423.52677131491</v>
      </c>
      <c r="E12" s="21" t="e">
        <v>#DIV/0!</v>
      </c>
      <c r="F12" s="59">
        <v>0</v>
      </c>
      <c r="G12" s="128">
        <v>494.14928078151252</v>
      </c>
      <c r="H12" s="81">
        <v>162484.70535426296</v>
      </c>
      <c r="I12" s="21" t="e">
        <v>#DIV/0!</v>
      </c>
      <c r="J12" s="128">
        <v>168167.53449475707</v>
      </c>
      <c r="K12" s="128">
        <v>861.50151641734021</v>
      </c>
      <c r="L12" s="81">
        <v>649938.82141705183</v>
      </c>
      <c r="M12" s="21" t="e">
        <v>#DIV/0!</v>
      </c>
      <c r="N12" s="128">
        <v>672670.13797902828</v>
      </c>
      <c r="O12" s="128">
        <v>0</v>
      </c>
      <c r="P12" s="81">
        <v>0</v>
      </c>
      <c r="Q12" s="21" t="e">
        <v>#DIV/0!</v>
      </c>
      <c r="R12" s="128">
        <v>0</v>
      </c>
      <c r="S12" s="128"/>
      <c r="T12" s="81"/>
      <c r="U12" s="21"/>
      <c r="V12" s="59"/>
      <c r="W12" s="128"/>
      <c r="X12" s="81"/>
      <c r="Y12" s="21"/>
      <c r="Z12" s="59"/>
      <c r="AA12" s="128"/>
      <c r="AB12" s="81"/>
      <c r="AC12" s="21"/>
      <c r="AD12" s="59"/>
      <c r="AE12" s="128"/>
      <c r="AF12" s="81"/>
      <c r="AG12" s="21"/>
      <c r="AH12" s="59"/>
      <c r="AI12" s="128"/>
      <c r="AJ12" s="81"/>
      <c r="AK12" s="21"/>
      <c r="AL12" s="59"/>
      <c r="AM12" s="128"/>
      <c r="AN12" s="81"/>
      <c r="AO12" s="21"/>
      <c r="AP12" s="59"/>
    </row>
    <row r="13" spans="2:42" ht="15" customHeight="1" x14ac:dyDescent="0.25">
      <c r="B13" s="127">
        <f t="shared" si="1"/>
        <v>45849</v>
      </c>
      <c r="C13" s="128">
        <v>1337.8282804284454</v>
      </c>
      <c r="D13" s="81">
        <v>821955.0888057847</v>
      </c>
      <c r="E13" s="21" t="e">
        <v>#DIV/0!</v>
      </c>
      <c r="F13" s="59">
        <v>0</v>
      </c>
      <c r="G13" s="128">
        <v>488.92361688494452</v>
      </c>
      <c r="H13" s="81">
        <v>164391.01776115689</v>
      </c>
      <c r="I13" s="21" t="e">
        <v>#DIV/0!</v>
      </c>
      <c r="J13" s="128">
        <v>170068.67322851266</v>
      </c>
      <c r="K13" s="128">
        <v>848.90466354350087</v>
      </c>
      <c r="L13" s="81">
        <v>657564.07104462758</v>
      </c>
      <c r="M13" s="21" t="e">
        <v>#DIV/0!</v>
      </c>
      <c r="N13" s="128">
        <v>680274.69291405065</v>
      </c>
      <c r="O13" s="128">
        <v>0</v>
      </c>
      <c r="P13" s="81">
        <v>0</v>
      </c>
      <c r="Q13" s="21" t="e">
        <v>#DIV/0!</v>
      </c>
      <c r="R13" s="128">
        <v>0</v>
      </c>
      <c r="S13" s="128"/>
      <c r="T13" s="81"/>
      <c r="U13" s="21"/>
      <c r="V13" s="59"/>
      <c r="W13" s="128"/>
      <c r="X13" s="81"/>
      <c r="Y13" s="21"/>
      <c r="Z13" s="59"/>
      <c r="AA13" s="128"/>
      <c r="AB13" s="81"/>
      <c r="AC13" s="21"/>
      <c r="AD13" s="59"/>
      <c r="AE13" s="128"/>
      <c r="AF13" s="81"/>
      <c r="AG13" s="21"/>
      <c r="AH13" s="59"/>
      <c r="AI13" s="128"/>
      <c r="AJ13" s="81"/>
      <c r="AK13" s="21"/>
      <c r="AL13" s="59"/>
      <c r="AM13" s="128"/>
      <c r="AN13" s="81"/>
      <c r="AO13" s="21"/>
      <c r="AP13" s="59"/>
    </row>
    <row r="14" spans="2:42" ht="15" customHeight="1" x14ac:dyDescent="0.25">
      <c r="B14" s="127">
        <f t="shared" si="1"/>
        <v>45856</v>
      </c>
      <c r="C14" s="128">
        <v>1337.8282804284454</v>
      </c>
      <c r="D14" s="81">
        <v>821955.0888057847</v>
      </c>
      <c r="E14" s="21" t="e">
        <v>#DIV/0!</v>
      </c>
      <c r="F14" s="59">
        <v>0</v>
      </c>
      <c r="G14" s="128">
        <v>488.92361688494452</v>
      </c>
      <c r="H14" s="81">
        <v>164391.01776115689</v>
      </c>
      <c r="I14" s="21" t="e">
        <v>#DIV/0!</v>
      </c>
      <c r="J14" s="128">
        <v>170068.67322851266</v>
      </c>
      <c r="K14" s="128">
        <v>848.90466354350087</v>
      </c>
      <c r="L14" s="81">
        <v>657564.07104462758</v>
      </c>
      <c r="M14" s="21" t="e">
        <v>#DIV/0!</v>
      </c>
      <c r="N14" s="128">
        <v>680274.69291405065</v>
      </c>
      <c r="O14" s="128">
        <v>0</v>
      </c>
      <c r="P14" s="81">
        <v>0</v>
      </c>
      <c r="Q14" s="21" t="e">
        <v>#DIV/0!</v>
      </c>
      <c r="R14" s="128">
        <v>0</v>
      </c>
      <c r="S14" s="128"/>
      <c r="T14" s="81"/>
      <c r="U14" s="21"/>
      <c r="V14" s="59"/>
      <c r="W14" s="128"/>
      <c r="X14" s="81"/>
      <c r="Y14" s="21"/>
      <c r="Z14" s="59"/>
      <c r="AA14" s="128"/>
      <c r="AB14" s="81"/>
      <c r="AC14" s="21"/>
      <c r="AD14" s="59"/>
      <c r="AE14" s="128"/>
      <c r="AF14" s="81"/>
      <c r="AG14" s="21"/>
      <c r="AH14" s="59"/>
      <c r="AI14" s="128"/>
      <c r="AJ14" s="81"/>
      <c r="AK14" s="21"/>
      <c r="AL14" s="59"/>
      <c r="AM14" s="128"/>
      <c r="AN14" s="81"/>
      <c r="AO14" s="21"/>
      <c r="AP14" s="59"/>
    </row>
    <row r="15" spans="2:42" ht="15" customHeight="1" x14ac:dyDescent="0.25">
      <c r="B15" s="127">
        <f t="shared" si="1"/>
        <v>45863</v>
      </c>
      <c r="C15" s="128">
        <v>1337.8282804284454</v>
      </c>
      <c r="D15" s="81">
        <v>821955.0888057847</v>
      </c>
      <c r="E15" s="21" t="e">
        <v>#DIV/0!</v>
      </c>
      <c r="F15" s="59">
        <v>0</v>
      </c>
      <c r="G15" s="128">
        <v>488.92361688494452</v>
      </c>
      <c r="H15" s="81">
        <v>164391.01776115689</v>
      </c>
      <c r="I15" s="21" t="e">
        <v>#DIV/0!</v>
      </c>
      <c r="J15" s="128">
        <v>170068.67322851266</v>
      </c>
      <c r="K15" s="128">
        <v>848.90466354350087</v>
      </c>
      <c r="L15" s="81">
        <v>657564.07104462758</v>
      </c>
      <c r="M15" s="21" t="e">
        <v>#DIV/0!</v>
      </c>
      <c r="N15" s="128">
        <v>680274.69291405065</v>
      </c>
      <c r="O15" s="128">
        <v>0</v>
      </c>
      <c r="P15" s="81">
        <v>0</v>
      </c>
      <c r="Q15" s="21" t="e">
        <v>#DIV/0!</v>
      </c>
      <c r="R15" s="128">
        <v>0</v>
      </c>
      <c r="S15" s="128"/>
      <c r="T15" s="81"/>
      <c r="U15" s="21"/>
      <c r="V15" s="59"/>
      <c r="W15" s="128"/>
      <c r="X15" s="81"/>
      <c r="Y15" s="21"/>
      <c r="Z15" s="59"/>
      <c r="AA15" s="128"/>
      <c r="AB15" s="81"/>
      <c r="AC15" s="21"/>
      <c r="AD15" s="59"/>
      <c r="AE15" s="128"/>
      <c r="AF15" s="81"/>
      <c r="AG15" s="21"/>
      <c r="AH15" s="59"/>
      <c r="AI15" s="128"/>
      <c r="AJ15" s="81"/>
      <c r="AK15" s="21"/>
      <c r="AL15" s="59"/>
      <c r="AM15" s="128"/>
      <c r="AN15" s="81"/>
      <c r="AO15" s="21"/>
      <c r="AP15" s="59"/>
    </row>
    <row r="16" spans="2:42" ht="15" customHeight="1" x14ac:dyDescent="0.25">
      <c r="B16" s="127">
        <f t="shared" si="1"/>
        <v>45870</v>
      </c>
      <c r="C16" s="128">
        <v>1337.9237249233713</v>
      </c>
      <c r="D16" s="81">
        <v>825757.58326361491</v>
      </c>
      <c r="E16" s="21" t="e">
        <v>#DIV/0!</v>
      </c>
      <c r="F16" s="59">
        <v>0</v>
      </c>
      <c r="G16" s="128">
        <v>488.95029874270074</v>
      </c>
      <c r="H16" s="81">
        <v>165151.51665272293</v>
      </c>
      <c r="I16" s="21" t="e">
        <v>#DIV/0!</v>
      </c>
      <c r="J16" s="128">
        <v>170844.6315375694</v>
      </c>
      <c r="K16" s="128">
        <v>848.97342618067046</v>
      </c>
      <c r="L16" s="81">
        <v>660606.06661089172</v>
      </c>
      <c r="M16" s="21" t="e">
        <v>#DIV/0!</v>
      </c>
      <c r="N16" s="128">
        <v>683378.52615027758</v>
      </c>
      <c r="O16" s="128">
        <v>0</v>
      </c>
      <c r="P16" s="81">
        <v>0</v>
      </c>
      <c r="Q16" s="21" t="e">
        <v>#DIV/0!</v>
      </c>
      <c r="R16" s="128">
        <v>0</v>
      </c>
      <c r="S16" s="128"/>
      <c r="T16" s="81"/>
      <c r="U16" s="21"/>
      <c r="V16" s="59"/>
      <c r="W16" s="128"/>
      <c r="X16" s="81"/>
      <c r="Y16" s="21"/>
      <c r="Z16" s="59"/>
      <c r="AA16" s="128"/>
      <c r="AB16" s="81"/>
      <c r="AC16" s="21"/>
      <c r="AD16" s="59"/>
      <c r="AE16" s="128"/>
      <c r="AF16" s="81"/>
      <c r="AG16" s="21"/>
      <c r="AH16" s="59"/>
      <c r="AI16" s="128"/>
      <c r="AJ16" s="81"/>
      <c r="AK16" s="21"/>
      <c r="AL16" s="59"/>
      <c r="AM16" s="128"/>
      <c r="AN16" s="81"/>
      <c r="AO16" s="21"/>
      <c r="AP16" s="59"/>
    </row>
    <row r="17" spans="1:42" ht="15" customHeight="1" x14ac:dyDescent="0.25">
      <c r="B17" s="127">
        <f t="shared" si="1"/>
        <v>45877</v>
      </c>
      <c r="C17" s="128">
        <v>1338.4963918929263</v>
      </c>
      <c r="D17" s="81">
        <v>848572.55001059617</v>
      </c>
      <c r="E17" s="21" t="e">
        <v>#DIV/0!</v>
      </c>
      <c r="F17" s="59">
        <v>0</v>
      </c>
      <c r="G17" s="128">
        <v>489.11038988923798</v>
      </c>
      <c r="H17" s="81">
        <v>169714.51000211918</v>
      </c>
      <c r="I17" s="21" t="e">
        <v>#DIV/0!</v>
      </c>
      <c r="J17" s="128">
        <v>175500.38139190976</v>
      </c>
      <c r="K17" s="128">
        <v>849.38600200368808</v>
      </c>
      <c r="L17" s="81">
        <v>678858.0400084767</v>
      </c>
      <c r="M17" s="21" t="e">
        <v>#DIV/0!</v>
      </c>
      <c r="N17" s="128">
        <v>702001.52556763904</v>
      </c>
      <c r="O17" s="128">
        <v>0</v>
      </c>
      <c r="P17" s="81">
        <v>0</v>
      </c>
      <c r="Q17" s="21" t="e">
        <v>#DIV/0!</v>
      </c>
      <c r="R17" s="128">
        <v>0</v>
      </c>
      <c r="S17" s="128"/>
      <c r="T17" s="81"/>
      <c r="U17" s="21"/>
      <c r="V17" s="59"/>
      <c r="W17" s="128"/>
      <c r="X17" s="81"/>
      <c r="Y17" s="21"/>
      <c r="Z17" s="59"/>
      <c r="AA17" s="128"/>
      <c r="AB17" s="81"/>
      <c r="AC17" s="21"/>
      <c r="AD17" s="59"/>
      <c r="AE17" s="128"/>
      <c r="AF17" s="81"/>
      <c r="AG17" s="21"/>
      <c r="AH17" s="59"/>
      <c r="AI17" s="128"/>
      <c r="AJ17" s="81"/>
      <c r="AK17" s="21"/>
      <c r="AL17" s="59"/>
      <c r="AM17" s="128"/>
      <c r="AN17" s="81"/>
      <c r="AO17" s="21"/>
      <c r="AP17" s="59"/>
    </row>
    <row r="18" spans="1:42" ht="15" customHeight="1" x14ac:dyDescent="0.25">
      <c r="B18" s="127">
        <v>45884</v>
      </c>
      <c r="C18" s="128">
        <v>1338.4963918929263</v>
      </c>
      <c r="D18" s="81">
        <v>848572.55001059617</v>
      </c>
      <c r="E18" s="21" t="e">
        <v>#DIV/0!</v>
      </c>
      <c r="F18" s="59">
        <v>0</v>
      </c>
      <c r="G18" s="128">
        <v>489.11038988923798</v>
      </c>
      <c r="H18" s="81">
        <v>169714.51000211918</v>
      </c>
      <c r="I18" s="21" t="e">
        <v>#DIV/0!</v>
      </c>
      <c r="J18" s="128">
        <v>175500.38139190976</v>
      </c>
      <c r="K18" s="128">
        <v>849.38600200368808</v>
      </c>
      <c r="L18" s="81">
        <v>678858.0400084767</v>
      </c>
      <c r="M18" s="21" t="e">
        <v>#DIV/0!</v>
      </c>
      <c r="N18" s="128">
        <v>702001.52556763904</v>
      </c>
      <c r="O18" s="128">
        <v>0</v>
      </c>
      <c r="P18" s="81">
        <v>0</v>
      </c>
      <c r="Q18" s="21" t="e">
        <v>#DIV/0!</v>
      </c>
      <c r="R18" s="128">
        <v>0</v>
      </c>
      <c r="S18" s="128"/>
      <c r="T18" s="81"/>
      <c r="U18" s="21"/>
      <c r="V18" s="59"/>
      <c r="W18" s="128"/>
      <c r="X18" s="81"/>
      <c r="Y18" s="21"/>
      <c r="Z18" s="59"/>
      <c r="AA18" s="128"/>
      <c r="AB18" s="81"/>
      <c r="AC18" s="21"/>
      <c r="AD18" s="59"/>
      <c r="AE18" s="128"/>
      <c r="AF18" s="81"/>
      <c r="AG18" s="21"/>
      <c r="AH18" s="59"/>
      <c r="AI18" s="128"/>
      <c r="AJ18" s="81"/>
      <c r="AK18" s="21"/>
      <c r="AL18" s="59"/>
      <c r="AM18" s="128"/>
      <c r="AN18" s="81"/>
      <c r="AO18" s="21"/>
      <c r="AP18" s="59"/>
    </row>
    <row r="19" spans="1:42" x14ac:dyDescent="0.25">
      <c r="D19" s="129"/>
    </row>
    <row r="20" spans="1:42" x14ac:dyDescent="0.25">
      <c r="A20" s="130" t="s">
        <v>410</v>
      </c>
      <c r="B20" t="s">
        <v>415</v>
      </c>
      <c r="C20" t="s">
        <v>565</v>
      </c>
      <c r="D20">
        <v>4</v>
      </c>
      <c r="G20" s="59"/>
      <c r="H20" s="59"/>
    </row>
    <row r="21" spans="1:42" x14ac:dyDescent="0.25">
      <c r="B21" t="s">
        <v>416</v>
      </c>
      <c r="C21" t="s">
        <v>566</v>
      </c>
      <c r="D21">
        <v>7</v>
      </c>
    </row>
    <row r="22" spans="1:42" x14ac:dyDescent="0.25">
      <c r="B22" t="s">
        <v>417</v>
      </c>
      <c r="C22" t="s">
        <v>534</v>
      </c>
      <c r="D22">
        <v>10</v>
      </c>
    </row>
    <row r="23" spans="1:42" ht="15.75" x14ac:dyDescent="0.25">
      <c r="B23" t="s">
        <v>418</v>
      </c>
      <c r="C23" t="s">
        <v>535</v>
      </c>
      <c r="D23">
        <v>13</v>
      </c>
      <c r="G23" s="32">
        <v>38813740.783095412</v>
      </c>
      <c r="K23" s="218"/>
      <c r="M23" s="218"/>
      <c r="N23" s="218"/>
    </row>
    <row r="24" spans="1:42" x14ac:dyDescent="0.25">
      <c r="B24" t="s">
        <v>533</v>
      </c>
      <c r="C24" t="s">
        <v>536</v>
      </c>
      <c r="D24">
        <v>16</v>
      </c>
    </row>
    <row r="25" spans="1:42" x14ac:dyDescent="0.25">
      <c r="B25" t="s">
        <v>532</v>
      </c>
      <c r="C25" t="s">
        <v>567</v>
      </c>
      <c r="D25">
        <v>19</v>
      </c>
    </row>
    <row r="27" spans="1:42" x14ac:dyDescent="0.25">
      <c r="C27" t="s">
        <v>411</v>
      </c>
      <c r="D27" t="s">
        <v>411</v>
      </c>
      <c r="E27" t="s">
        <v>411</v>
      </c>
      <c r="F27" t="s">
        <v>411</v>
      </c>
      <c r="G27" t="s">
        <v>411</v>
      </c>
      <c r="H27" t="s">
        <v>411</v>
      </c>
      <c r="I27" t="s">
        <v>411</v>
      </c>
      <c r="J27" t="s">
        <v>411</v>
      </c>
      <c r="K27" t="s">
        <v>411</v>
      </c>
      <c r="L27" t="s">
        <v>411</v>
      </c>
      <c r="M27" t="s">
        <v>411</v>
      </c>
      <c r="N27" t="s">
        <v>411</v>
      </c>
      <c r="O27" t="s">
        <v>411</v>
      </c>
      <c r="P27" t="s">
        <v>411</v>
      </c>
      <c r="Q27" t="s">
        <v>411</v>
      </c>
      <c r="R27" t="s">
        <v>411</v>
      </c>
    </row>
    <row r="28" spans="1:42" x14ac:dyDescent="0.25">
      <c r="C28" s="131" t="s">
        <v>1</v>
      </c>
      <c r="D28" s="131" t="s">
        <v>1</v>
      </c>
      <c r="E28" s="131" t="s">
        <v>1</v>
      </c>
      <c r="F28" s="131" t="s">
        <v>1</v>
      </c>
      <c r="G28" s="23" t="s">
        <v>283</v>
      </c>
      <c r="H28" s="23" t="s">
        <v>283</v>
      </c>
      <c r="I28" s="23" t="s">
        <v>283</v>
      </c>
      <c r="J28" s="132" t="s">
        <v>283</v>
      </c>
      <c r="K28" s="23" t="s">
        <v>414</v>
      </c>
      <c r="L28" s="23" t="s">
        <v>414</v>
      </c>
      <c r="M28" s="23" t="s">
        <v>414</v>
      </c>
      <c r="N28" s="132" t="s">
        <v>414</v>
      </c>
      <c r="O28" s="23" t="s">
        <v>303</v>
      </c>
      <c r="P28" s="23" t="s">
        <v>303</v>
      </c>
      <c r="Q28" s="23" t="s">
        <v>303</v>
      </c>
      <c r="R28" s="132" t="s">
        <v>303</v>
      </c>
      <c r="S28" s="119"/>
      <c r="T28" s="119"/>
      <c r="U28" s="119"/>
      <c r="V28" s="120"/>
      <c r="W28" s="119"/>
      <c r="X28" s="119"/>
      <c r="Y28" s="119"/>
      <c r="Z28" s="120"/>
      <c r="AA28" s="121"/>
      <c r="AB28" s="121"/>
      <c r="AC28" s="121"/>
      <c r="AD28" s="121"/>
      <c r="AE28" s="122"/>
      <c r="AF28" s="122"/>
      <c r="AG28" s="122"/>
      <c r="AH28" s="123"/>
      <c r="AI28" s="122"/>
      <c r="AJ28" s="122"/>
      <c r="AK28" s="122"/>
      <c r="AL28" s="123"/>
      <c r="AM28" s="124"/>
      <c r="AN28" s="124"/>
      <c r="AO28" s="124"/>
      <c r="AP28" s="125"/>
    </row>
    <row r="29" spans="1:42" x14ac:dyDescent="0.25">
      <c r="C29" s="126" t="s">
        <v>406</v>
      </c>
      <c r="D29" s="126" t="s">
        <v>407</v>
      </c>
      <c r="E29" s="126" t="s">
        <v>408</v>
      </c>
      <c r="F29" s="126" t="s">
        <v>409</v>
      </c>
      <c r="G29" s="126" t="s">
        <v>406</v>
      </c>
      <c r="H29" s="126" t="s">
        <v>407</v>
      </c>
      <c r="I29" s="126" t="s">
        <v>408</v>
      </c>
      <c r="J29" s="126" t="s">
        <v>409</v>
      </c>
      <c r="K29" s="126" t="s">
        <v>406</v>
      </c>
      <c r="L29" s="126" t="s">
        <v>407</v>
      </c>
      <c r="M29" s="126" t="s">
        <v>408</v>
      </c>
      <c r="N29" s="126" t="s">
        <v>409</v>
      </c>
      <c r="O29" s="126" t="s">
        <v>406</v>
      </c>
      <c r="P29" s="126" t="s">
        <v>407</v>
      </c>
      <c r="Q29" s="126" t="s">
        <v>408</v>
      </c>
      <c r="R29" s="126" t="s">
        <v>409</v>
      </c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</row>
    <row r="30" spans="1:42" ht="15" customHeight="1" x14ac:dyDescent="0.25">
      <c r="B30" s="30">
        <f t="shared" ref="B30:B42" si="2">B6</f>
        <v>45800</v>
      </c>
      <c r="C30" s="128">
        <f ca="1">SUM(G30, O30, K30)</f>
        <v>518.00875313715926</v>
      </c>
      <c r="D30" s="81">
        <f ca="1">SUM(H30, P30, L30)</f>
        <v>1008015.3350867983</v>
      </c>
      <c r="E30" s="21" t="e">
        <f>SUM(I30, Q30, M30)</f>
        <v>#DIV/0!</v>
      </c>
      <c r="F30" s="81">
        <f ca="1">SUM(J30, R30, N30)</f>
        <v>1044611.744947131</v>
      </c>
      <c r="G30" s="128">
        <f ca="1">G6*IF(G$2=$B$20,'Dev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518.00875313715926</v>
      </c>
      <c r="H30" s="81">
        <f ca="1">H6*IF(H$2=$B$20,'Dev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172044.91522722205</v>
      </c>
      <c r="I30" s="21" t="e">
        <f>I6*IF(I$2=$B$20,'Dev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0" s="128">
        <f ca="1">J6*IF(J$2=$B$20,'Dev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178291.07638458128</v>
      </c>
      <c r="K30" s="128">
        <f>K6*IF(K$2=$B$20,'Dev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0" s="128">
        <f ca="1">L6*IF(L$2=$B$20,'Dev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835970.41985957627</v>
      </c>
      <c r="M30" s="128" t="e">
        <f>M6*IF(M$2=$B$20,'Dev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0" s="128">
        <f ca="1">N6*IF(N$2=$B$20,'Dev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866320.66856254975</v>
      </c>
      <c r="O30" s="128">
        <f ca="1">O6*IF(O$2=$B$20,'Dev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0" s="81">
        <f ca="1">P6*IF(P$2=$B$20,'Dev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0" s="21" t="e">
        <f>Q6*IF(Q$2=$B$20,'Dev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0" s="128">
        <f ca="1">R6*IF(R$2=$B$20,'Dev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0" s="128"/>
      <c r="T30" s="81"/>
      <c r="U30" s="21"/>
      <c r="V30" s="59"/>
      <c r="W30" s="128"/>
      <c r="X30" s="81"/>
      <c r="Y30" s="21"/>
      <c r="Z30" s="59"/>
      <c r="AA30" s="128"/>
      <c r="AB30" s="81"/>
      <c r="AC30" s="21"/>
      <c r="AD30" s="59"/>
      <c r="AE30" s="128"/>
      <c r="AF30" s="81"/>
      <c r="AG30" s="21"/>
      <c r="AH30" s="59"/>
      <c r="AI30" s="128"/>
      <c r="AJ30" s="81"/>
      <c r="AK30" s="21"/>
      <c r="AL30" s="59"/>
      <c r="AM30" s="128"/>
      <c r="AN30" s="81"/>
      <c r="AO30" s="21"/>
      <c r="AP30" s="59"/>
    </row>
    <row r="31" spans="1:42" ht="15" customHeight="1" x14ac:dyDescent="0.25">
      <c r="B31" s="30">
        <f t="shared" si="2"/>
        <v>45807</v>
      </c>
      <c r="C31" s="128">
        <f t="shared" ref="C31:C42" ca="1" si="3">SUM(G31, O31, K31)</f>
        <v>518.00875313715926</v>
      </c>
      <c r="D31" s="81">
        <f t="shared" ref="D31:D42" ca="1" si="4">SUM(H31, P31, L31)</f>
        <v>1008015.3350867983</v>
      </c>
      <c r="E31" s="21" t="e">
        <f t="shared" ref="E31:E42" si="5">SUM(I31, Q31, M31)</f>
        <v>#DIV/0!</v>
      </c>
      <c r="F31" s="81">
        <f t="shared" ref="F31:F42" ca="1" si="6">SUM(J31, R31, N31)</f>
        <v>1044611.744947131</v>
      </c>
      <c r="G31" s="128">
        <f ca="1">G7*IF(G$2=$B$20,'Dev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518.00875313715926</v>
      </c>
      <c r="H31" s="81">
        <f ca="1">H7*IF(H$2=$B$20,'Dev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172044.91522722205</v>
      </c>
      <c r="I31" s="21" t="e">
        <f>I7*IF(I$2=$B$20,'Dev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1" s="128">
        <f ca="1">J7*IF(J$2=$B$20,'Dev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178291.07638458128</v>
      </c>
      <c r="K31" s="128">
        <f>K7*IF(K$2=$B$20,'Dev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1" s="128">
        <f ca="1">L7*IF(L$2=$B$20,'Dev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835970.41985957627</v>
      </c>
      <c r="M31" s="128" t="e">
        <f>M7*IF(M$2=$B$20,'Dev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1" s="128">
        <f ca="1">N7*IF(N$2=$B$20,'Dev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866320.66856254975</v>
      </c>
      <c r="O31" s="128">
        <f ca="1">O7*IF(O$2=$B$20,'Dev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1" s="81">
        <f ca="1">P7*IF(P$2=$B$20,'Dev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1" s="21" t="e">
        <f>Q7*IF(Q$2=$B$20,'Dev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1" s="128">
        <f ca="1">R7*IF(R$2=$B$20,'Dev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1" s="128"/>
      <c r="T31" s="81"/>
      <c r="U31" s="21"/>
      <c r="V31" s="59"/>
      <c r="W31" s="128"/>
      <c r="X31" s="81"/>
      <c r="Y31" s="21"/>
      <c r="Z31" s="59"/>
      <c r="AA31" s="128"/>
      <c r="AB31" s="81"/>
      <c r="AC31" s="21"/>
      <c r="AD31" s="59"/>
      <c r="AE31" s="128"/>
      <c r="AF31" s="81"/>
      <c r="AG31" s="21"/>
      <c r="AH31" s="59"/>
      <c r="AI31" s="128"/>
      <c r="AJ31" s="81"/>
      <c r="AK31" s="21"/>
      <c r="AL31" s="59"/>
      <c r="AM31" s="128"/>
      <c r="AN31" s="81"/>
      <c r="AO31" s="21"/>
      <c r="AP31" s="59"/>
    </row>
    <row r="32" spans="1:42" ht="15" customHeight="1" x14ac:dyDescent="0.25">
      <c r="B32" s="30">
        <f t="shared" si="2"/>
        <v>45814</v>
      </c>
      <c r="C32" s="128">
        <f t="shared" ca="1" si="3"/>
        <v>531.65607687076795</v>
      </c>
      <c r="D32" s="81">
        <f t="shared" ca="1" si="4"/>
        <v>1025646.2463739109</v>
      </c>
      <c r="E32" s="21" t="e">
        <f t="shared" si="5"/>
        <v>#DIV/0!</v>
      </c>
      <c r="F32" s="81">
        <f t="shared" ca="1" si="6"/>
        <v>1062237.4512433698</v>
      </c>
      <c r="G32" s="128">
        <f ca="1">G8*IF(G$2=$B$20,'Dev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531.65607687076795</v>
      </c>
      <c r="H32" s="81">
        <f ca="1">H8*IF(H$2=$B$20,'Dev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175054.10420697974</v>
      </c>
      <c r="I32" s="21" t="e">
        <f>I8*IF(I$2=$B$20,'Dev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2" s="128">
        <f ca="1">J8*IF(J$2=$B$20,'Dev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181299.37699272155</v>
      </c>
      <c r="K32" s="128">
        <f>K8*IF(K$2=$B$20,'Dev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2" s="128">
        <f ca="1">L8*IF(L$2=$B$20,'Dev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850592.14216693118</v>
      </c>
      <c r="M32" s="128" t="e">
        <f>M8*IF(M$2=$B$20,'Dev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2" s="128">
        <f ca="1">N8*IF(N$2=$B$20,'Dev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880938.07425064838</v>
      </c>
      <c r="O32" s="128">
        <f ca="1">O8*IF(O$2=$B$20,'Dev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2" s="81">
        <f ca="1">P8*IF(P$2=$B$20,'Dev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2" s="21" t="e">
        <f>Q8*IF(Q$2=$B$20,'Dev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2" s="128">
        <f ca="1">R8*IF(R$2=$B$20,'Dev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2" s="128"/>
      <c r="T32" s="81"/>
      <c r="U32" s="21"/>
      <c r="V32" s="59"/>
      <c r="W32" s="128"/>
      <c r="X32" s="81"/>
      <c r="Y32" s="21"/>
      <c r="Z32" s="59"/>
      <c r="AA32" s="128"/>
      <c r="AB32" s="81"/>
      <c r="AC32" s="21"/>
      <c r="AD32" s="59"/>
      <c r="AE32" s="128"/>
      <c r="AF32" s="81"/>
      <c r="AG32" s="21"/>
      <c r="AH32" s="59"/>
      <c r="AI32" s="128"/>
      <c r="AJ32" s="81"/>
      <c r="AK32" s="21"/>
      <c r="AL32" s="59"/>
      <c r="AM32" s="128"/>
      <c r="AN32" s="81"/>
      <c r="AO32" s="21"/>
      <c r="AP32" s="59"/>
    </row>
    <row r="33" spans="1:42" ht="15" customHeight="1" x14ac:dyDescent="0.25">
      <c r="B33" s="30">
        <f t="shared" si="2"/>
        <v>45821</v>
      </c>
      <c r="C33" s="128">
        <f t="shared" ca="1" si="3"/>
        <v>533.93063082636945</v>
      </c>
      <c r="D33" s="81">
        <f t="shared" ca="1" si="4"/>
        <v>1028584.7315884295</v>
      </c>
      <c r="E33" s="21" t="e">
        <f t="shared" si="5"/>
        <v>#DIV/0!</v>
      </c>
      <c r="F33" s="81">
        <f t="shared" ca="1" si="6"/>
        <v>1065175.0689594098</v>
      </c>
      <c r="G33" s="128">
        <f ca="1">G9*IF(G$2=$B$20,'Dev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533.93063082636945</v>
      </c>
      <c r="H33" s="81">
        <f ca="1">H9*IF(H$2=$B$20,'Dev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175555.63570360601</v>
      </c>
      <c r="I33" s="21" t="e">
        <f>I9*IF(I$2=$B$20,'Dev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3" s="128">
        <f ca="1">J9*IF(J$2=$B$20,'Dev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181800.76042741159</v>
      </c>
      <c r="K33" s="128">
        <f>K9*IF(K$2=$B$20,'Dev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3" s="128">
        <f ca="1">L9*IF(L$2=$B$20,'Dev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853029.09588482347</v>
      </c>
      <c r="M33" s="128" t="e">
        <f>M9*IF(M$2=$B$20,'Dev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3" s="128">
        <f ca="1">N9*IF(N$2=$B$20,'Dev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883374.30853199819</v>
      </c>
      <c r="O33" s="128">
        <f ca="1">O9*IF(O$2=$B$20,'Dev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3" s="81">
        <f ca="1">P9*IF(P$2=$B$20,'Dev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3" s="21" t="e">
        <f>Q9*IF(Q$2=$B$20,'Dev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3" s="128">
        <f ca="1">R9*IF(R$2=$B$20,'Dev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3" s="128"/>
      <c r="T33" s="81"/>
      <c r="U33" s="21"/>
      <c r="V33" s="59"/>
      <c r="W33" s="128"/>
      <c r="X33" s="81"/>
      <c r="Y33" s="21"/>
      <c r="Z33" s="59"/>
      <c r="AA33" s="128"/>
      <c r="AB33" s="81"/>
      <c r="AC33" s="21"/>
      <c r="AD33" s="59"/>
      <c r="AE33" s="128"/>
      <c r="AF33" s="81"/>
      <c r="AG33" s="21"/>
      <c r="AH33" s="59"/>
      <c r="AI33" s="128"/>
      <c r="AJ33" s="81"/>
      <c r="AK33" s="21"/>
      <c r="AL33" s="59"/>
      <c r="AM33" s="128"/>
      <c r="AN33" s="81"/>
      <c r="AO33" s="21"/>
      <c r="AP33" s="59"/>
    </row>
    <row r="34" spans="1:42" ht="15" customHeight="1" x14ac:dyDescent="0.25">
      <c r="B34" s="30">
        <f t="shared" si="2"/>
        <v>45828</v>
      </c>
      <c r="C34" s="128">
        <f t="shared" ca="1" si="3"/>
        <v>533.93063082636945</v>
      </c>
      <c r="D34" s="81">
        <f t="shared" ca="1" si="4"/>
        <v>1028584.7315884295</v>
      </c>
      <c r="E34" s="21" t="e">
        <f t="shared" si="5"/>
        <v>#DIV/0!</v>
      </c>
      <c r="F34" s="81">
        <f t="shared" ca="1" si="6"/>
        <v>1065175.0689594098</v>
      </c>
      <c r="G34" s="128">
        <f ca="1">G10*IF(G$2=$B$20,'Dev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533.93063082636945</v>
      </c>
      <c r="H34" s="81">
        <f ca="1">H10*IF(H$2=$B$20,'Dev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175555.63570360601</v>
      </c>
      <c r="I34" s="21" t="e">
        <f>I10*IF(I$2=$B$20,'Dev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4" s="128">
        <f ca="1">J10*IF(J$2=$B$20,'Dev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181800.76042741159</v>
      </c>
      <c r="K34" s="128">
        <f>K10*IF(K$2=$B$20,'Dev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4" s="128">
        <f ca="1">L10*IF(L$2=$B$20,'Dev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853029.09588482347</v>
      </c>
      <c r="M34" s="128" t="e">
        <f>M10*IF(M$2=$B$20,'Dev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4" s="128">
        <f ca="1">N10*IF(N$2=$B$20,'Dev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883374.30853199819</v>
      </c>
      <c r="O34" s="128">
        <f ca="1">O10*IF(O$2=$B$20,'Dev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4" s="81">
        <f ca="1">P10*IF(P$2=$B$20,'Dev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4" s="21" t="e">
        <f>Q10*IF(Q$2=$B$20,'Dev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4" s="128">
        <f ca="1">R10*IF(R$2=$B$20,'Dev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4" s="128"/>
      <c r="T34" s="81"/>
      <c r="U34" s="21"/>
      <c r="V34" s="59"/>
      <c r="W34" s="128"/>
      <c r="X34" s="81"/>
      <c r="Y34" s="21"/>
      <c r="Z34" s="59"/>
      <c r="AA34" s="128"/>
      <c r="AB34" s="81"/>
      <c r="AC34" s="21"/>
      <c r="AD34" s="59"/>
      <c r="AE34" s="128"/>
      <c r="AF34" s="81"/>
      <c r="AG34" s="21"/>
      <c r="AH34" s="59"/>
      <c r="AI34" s="128"/>
      <c r="AJ34" s="81"/>
      <c r="AK34" s="21"/>
      <c r="AL34" s="59"/>
      <c r="AM34" s="128"/>
      <c r="AN34" s="81"/>
      <c r="AO34" s="21"/>
      <c r="AP34" s="59"/>
    </row>
    <row r="35" spans="1:42" ht="15" customHeight="1" x14ac:dyDescent="0.25">
      <c r="B35" s="30">
        <f t="shared" si="2"/>
        <v>45835</v>
      </c>
      <c r="C35" s="128">
        <f t="shared" ca="1" si="3"/>
        <v>533.93063082636945</v>
      </c>
      <c r="D35" s="81">
        <f t="shared" ca="1" si="4"/>
        <v>1028584.7315884295</v>
      </c>
      <c r="E35" s="21" t="e">
        <f t="shared" si="5"/>
        <v>#DIV/0!</v>
      </c>
      <c r="F35" s="81">
        <f t="shared" ca="1" si="6"/>
        <v>1065175.0689594098</v>
      </c>
      <c r="G35" s="128">
        <f ca="1">G11*IF(G$2=$B$20,'Dev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533.93063082636945</v>
      </c>
      <c r="H35" s="81">
        <f ca="1">H11*IF(H$2=$B$20,'Dev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175555.63570360601</v>
      </c>
      <c r="I35" s="21" t="e">
        <f>I11*IF(I$2=$B$20,'Dev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5" s="128">
        <f ca="1">J11*IF(J$2=$B$20,'Dev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181800.76042741159</v>
      </c>
      <c r="K35" s="128">
        <f>K11*IF(K$2=$B$20,'Dev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5" s="128">
        <f ca="1">L11*IF(L$2=$B$20,'Dev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853029.09588482347</v>
      </c>
      <c r="M35" s="128" t="e">
        <f>M11*IF(M$2=$B$20,'Dev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5" s="128">
        <f ca="1">N11*IF(N$2=$B$20,'Dev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883374.30853199819</v>
      </c>
      <c r="O35" s="128">
        <f ca="1">O11*IF(O$2=$B$20,'Dev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5" s="81">
        <f ca="1">P11*IF(P$2=$B$20,'Dev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5" s="21" t="e">
        <f>Q11*IF(Q$2=$B$20,'Dev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5" s="128">
        <f ca="1">R11*IF(R$2=$B$20,'Dev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5" s="128"/>
      <c r="T35" s="81"/>
      <c r="U35" s="21"/>
      <c r="V35" s="59"/>
      <c r="W35" s="128"/>
      <c r="X35" s="81"/>
      <c r="Y35" s="21"/>
      <c r="Z35" s="59"/>
      <c r="AA35" s="128"/>
      <c r="AB35" s="81"/>
      <c r="AC35" s="21"/>
      <c r="AD35" s="59"/>
      <c r="AE35" s="128"/>
      <c r="AF35" s="81"/>
      <c r="AG35" s="21"/>
      <c r="AH35" s="59"/>
      <c r="AI35" s="128"/>
      <c r="AJ35" s="81"/>
      <c r="AK35" s="21"/>
      <c r="AL35" s="59"/>
      <c r="AM35" s="128"/>
      <c r="AN35" s="81"/>
      <c r="AO35" s="21"/>
      <c r="AP35" s="59"/>
    </row>
    <row r="36" spans="1:42" ht="15" customHeight="1" x14ac:dyDescent="0.25">
      <c r="B36" s="30">
        <f t="shared" si="2"/>
        <v>45842</v>
      </c>
      <c r="C36" s="128">
        <f t="shared" ca="1" si="3"/>
        <v>526.50683438070644</v>
      </c>
      <c r="D36" s="81">
        <f t="shared" ca="1" si="4"/>
        <v>1044930.5913107597</v>
      </c>
      <c r="E36" s="21" t="e">
        <f t="shared" si="5"/>
        <v>#DIV/0!</v>
      </c>
      <c r="F36" s="81">
        <f t="shared" ca="1" si="6"/>
        <v>1081476.5665220735</v>
      </c>
      <c r="G36" s="128">
        <f ca="1">G12*IF(G$2=$B$20,'Dev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526.50683438070644</v>
      </c>
      <c r="H36" s="81">
        <f ca="1">H12*IF(H$2=$B$20,'Dev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178345.49608802385</v>
      </c>
      <c r="I36" s="21" t="e">
        <f>I12*IF(I$2=$B$20,'Dev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6" s="128">
        <f ca="1">J12*IF(J$2=$B$20,'Dev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184583.04921670243</v>
      </c>
      <c r="K36" s="128">
        <f>K12*IF(K$2=$B$20,'Dev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6" s="128">
        <f ca="1">L12*IF(L$2=$B$20,'Dev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866585.09522273578</v>
      </c>
      <c r="M36" s="128" t="e">
        <f>M12*IF(M$2=$B$20,'Dev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6" s="128">
        <f ca="1">N12*IF(N$2=$B$20,'Dev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896893.517305371</v>
      </c>
      <c r="O36" s="128">
        <f ca="1">O12*IF(O$2=$B$20,'Dev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6" s="81">
        <f ca="1">P12*IF(P$2=$B$20,'Dev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6" s="21" t="e">
        <f>Q12*IF(Q$2=$B$20,'Dev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6" s="128">
        <f ca="1">R12*IF(R$2=$B$20,'Dev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6" s="128"/>
      <c r="T36" s="81"/>
      <c r="U36" s="21"/>
      <c r="V36" s="59"/>
      <c r="W36" s="128"/>
      <c r="X36" s="81"/>
      <c r="Y36" s="21"/>
      <c r="Z36" s="59"/>
      <c r="AA36" s="128"/>
      <c r="AB36" s="81"/>
      <c r="AC36" s="21"/>
      <c r="AD36" s="59"/>
      <c r="AE36" s="128"/>
      <c r="AF36" s="81"/>
      <c r="AG36" s="21"/>
      <c r="AH36" s="59"/>
      <c r="AI36" s="128"/>
      <c r="AJ36" s="81"/>
      <c r="AK36" s="21"/>
      <c r="AL36" s="59"/>
      <c r="AM36" s="128"/>
      <c r="AN36" s="81"/>
      <c r="AO36" s="21"/>
      <c r="AP36" s="59"/>
    </row>
    <row r="37" spans="1:42" ht="15" customHeight="1" x14ac:dyDescent="0.25">
      <c r="B37" s="30">
        <f t="shared" si="2"/>
        <v>45849</v>
      </c>
      <c r="C37" s="128">
        <f t="shared" ca="1" si="3"/>
        <v>520.93898704645915</v>
      </c>
      <c r="D37" s="81">
        <f t="shared" ca="1" si="4"/>
        <v>1057189.9861025074</v>
      </c>
      <c r="E37" s="21" t="e">
        <f t="shared" si="5"/>
        <v>#DIV/0!</v>
      </c>
      <c r="F37" s="81">
        <f t="shared" ca="1" si="6"/>
        <v>1093702.6896940714</v>
      </c>
      <c r="G37" s="128">
        <f ca="1">G13*IF(G$2=$B$20,'Dev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520.93898704645915</v>
      </c>
      <c r="H37" s="81">
        <f ca="1">H13*IF(H$2=$B$20,'Dev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180437.89137633727</v>
      </c>
      <c r="I37" s="21" t="e">
        <f>I13*IF(I$2=$B$20,'Dev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7" s="128">
        <f ca="1">J13*IF(J$2=$B$20,'Dev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186669.76580867058</v>
      </c>
      <c r="K37" s="128">
        <f>K13*IF(K$2=$B$20,'Dev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7" s="128">
        <f ca="1">L13*IF(L$2=$B$20,'Dev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876752.09472617006</v>
      </c>
      <c r="M37" s="128" t="e">
        <f>M13*IF(M$2=$B$20,'Dev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7" s="128">
        <f ca="1">N13*IF(N$2=$B$20,'Dev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907032.92388540087</v>
      </c>
      <c r="O37" s="128">
        <f ca="1">O13*IF(O$2=$B$20,'Dev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7" s="81">
        <f ca="1">P13*IF(P$2=$B$20,'Dev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7" s="21" t="e">
        <f>Q13*IF(Q$2=$B$20,'Dev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7" s="128">
        <f ca="1">R13*IF(R$2=$B$20,'Dev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7" s="128"/>
      <c r="T37" s="81"/>
      <c r="U37" s="21"/>
      <c r="V37" s="59"/>
      <c r="W37" s="128"/>
      <c r="X37" s="81"/>
      <c r="Y37" s="21"/>
      <c r="Z37" s="59"/>
      <c r="AA37" s="128"/>
      <c r="AB37" s="81"/>
      <c r="AC37" s="21"/>
      <c r="AD37" s="59"/>
      <c r="AE37" s="128"/>
      <c r="AF37" s="81"/>
      <c r="AG37" s="21"/>
      <c r="AH37" s="59"/>
      <c r="AI37" s="128"/>
      <c r="AJ37" s="81"/>
      <c r="AK37" s="21"/>
      <c r="AL37" s="59"/>
      <c r="AM37" s="128"/>
      <c r="AN37" s="81"/>
      <c r="AO37" s="21"/>
      <c r="AP37" s="59"/>
    </row>
    <row r="38" spans="1:42" ht="15" customHeight="1" x14ac:dyDescent="0.25">
      <c r="B38" s="30">
        <f t="shared" si="2"/>
        <v>45856</v>
      </c>
      <c r="C38" s="128">
        <f t="shared" ca="1" si="3"/>
        <v>520.93898704645915</v>
      </c>
      <c r="D38" s="81">
        <f t="shared" ca="1" si="4"/>
        <v>1057189.9861025074</v>
      </c>
      <c r="E38" s="21" t="e">
        <f t="shared" si="5"/>
        <v>#DIV/0!</v>
      </c>
      <c r="F38" s="81">
        <f t="shared" ca="1" si="6"/>
        <v>1093702.6896940714</v>
      </c>
      <c r="G38" s="128">
        <f ca="1">G14*IF(G$2=$B$20,'Dev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520.93898704645915</v>
      </c>
      <c r="H38" s="81">
        <f ca="1">H14*IF(H$2=$B$20,'Dev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180437.89137633727</v>
      </c>
      <c r="I38" s="21" t="e">
        <f>I14*IF(I$2=$B$20,'Dev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8" s="128">
        <f ca="1">J14*IF(J$2=$B$20,'Dev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186669.76580867058</v>
      </c>
      <c r="K38" s="128">
        <f>K14*IF(K$2=$B$20,'Dev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8" s="128">
        <f ca="1">L14*IF(L$2=$B$20,'Dev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876752.09472617006</v>
      </c>
      <c r="M38" s="128" t="e">
        <f>M14*IF(M$2=$B$20,'Dev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8" s="128">
        <f ca="1">N14*IF(N$2=$B$20,'Dev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907032.92388540087</v>
      </c>
      <c r="O38" s="128">
        <f ca="1">O14*IF(O$2=$B$20,'Dev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8" s="81">
        <f ca="1">P14*IF(P$2=$B$20,'Dev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8" s="21" t="e">
        <f>Q14*IF(Q$2=$B$20,'Dev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8" s="128">
        <f ca="1">R14*IF(R$2=$B$20,'Dev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8" s="128"/>
      <c r="T38" s="81"/>
      <c r="U38" s="21"/>
      <c r="V38" s="59"/>
      <c r="W38" s="128"/>
      <c r="X38" s="81"/>
      <c r="Y38" s="21"/>
      <c r="Z38" s="59"/>
      <c r="AA38" s="128"/>
      <c r="AB38" s="81"/>
      <c r="AC38" s="21"/>
      <c r="AD38" s="59"/>
      <c r="AE38" s="128"/>
      <c r="AF38" s="81"/>
      <c r="AG38" s="21"/>
      <c r="AH38" s="59"/>
      <c r="AI38" s="128"/>
      <c r="AJ38" s="81"/>
      <c r="AK38" s="21"/>
      <c r="AL38" s="59"/>
      <c r="AM38" s="128"/>
      <c r="AN38" s="81"/>
      <c r="AO38" s="21"/>
      <c r="AP38" s="59"/>
    </row>
    <row r="39" spans="1:42" ht="15" customHeight="1" x14ac:dyDescent="0.25">
      <c r="B39" s="30">
        <f t="shared" si="2"/>
        <v>45863</v>
      </c>
      <c r="C39" s="128">
        <f t="shared" ca="1" si="3"/>
        <v>520.93898704645915</v>
      </c>
      <c r="D39" s="81">
        <f t="shared" ca="1" si="4"/>
        <v>1057189.9861025074</v>
      </c>
      <c r="E39" s="21" t="e">
        <f t="shared" si="5"/>
        <v>#DIV/0!</v>
      </c>
      <c r="F39" s="81">
        <f t="shared" ca="1" si="6"/>
        <v>1093702.6896940714</v>
      </c>
      <c r="G39" s="128">
        <f ca="1">G15*IF(G$2=$B$20,'Dev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520.93898704645915</v>
      </c>
      <c r="H39" s="81">
        <f ca="1">H15*IF(H$2=$B$20,'Dev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180437.89137633727</v>
      </c>
      <c r="I39" s="21" t="e">
        <f>I15*IF(I$2=$B$20,'Dev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39" s="128">
        <f ca="1">J15*IF(J$2=$B$20,'Dev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186669.76580867058</v>
      </c>
      <c r="K39" s="128">
        <f>K15*IF(K$2=$B$20,'Dev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39" s="128">
        <f ca="1">L15*IF(L$2=$B$20,'Dev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876752.09472617006</v>
      </c>
      <c r="M39" s="128" t="e">
        <f>M15*IF(M$2=$B$20,'Dev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39" s="128">
        <f ca="1">N15*IF(N$2=$B$20,'Dev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907032.92388540087</v>
      </c>
      <c r="O39" s="128">
        <f ca="1">O15*IF(O$2=$B$20,'Dev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39" s="81">
        <f ca="1">P15*IF(P$2=$B$20,'Dev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39" s="21" t="e">
        <f>Q15*IF(Q$2=$B$20,'Dev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39" s="128">
        <f ca="1">R15*IF(R$2=$B$20,'Dev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39" s="128"/>
      <c r="T39" s="81"/>
      <c r="U39" s="21"/>
      <c r="V39" s="59"/>
      <c r="W39" s="128"/>
      <c r="X39" s="81"/>
      <c r="Y39" s="21"/>
      <c r="Z39" s="59"/>
      <c r="AA39" s="128"/>
      <c r="AB39" s="81"/>
      <c r="AC39" s="21"/>
      <c r="AD39" s="59"/>
      <c r="AE39" s="128"/>
      <c r="AF39" s="81"/>
      <c r="AG39" s="21"/>
      <c r="AH39" s="59"/>
      <c r="AI39" s="128"/>
      <c r="AJ39" s="81"/>
      <c r="AK39" s="21"/>
      <c r="AL39" s="59"/>
      <c r="AM39" s="128"/>
      <c r="AN39" s="81"/>
      <c r="AO39" s="21"/>
      <c r="AP39" s="59"/>
    </row>
    <row r="40" spans="1:42" ht="15" customHeight="1" x14ac:dyDescent="0.25">
      <c r="B40" s="30">
        <f t="shared" si="2"/>
        <v>45870</v>
      </c>
      <c r="C40" s="128">
        <f t="shared" ca="1" si="3"/>
        <v>520.9674160678278</v>
      </c>
      <c r="D40" s="81">
        <f t="shared" ca="1" si="4"/>
        <v>1062080.7144619715</v>
      </c>
      <c r="E40" s="21" t="e">
        <f t="shared" si="5"/>
        <v>#DIV/0!</v>
      </c>
      <c r="F40" s="81">
        <f t="shared" ca="1" si="6"/>
        <v>1098692.8367540506</v>
      </c>
      <c r="G40" s="128">
        <f ca="1">G16*IF(G$2=$B$20,'Dev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520.9674160678278</v>
      </c>
      <c r="H40" s="81">
        <f ca="1">H16*IF(H$2=$B$20,'Dev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181272.62564744925</v>
      </c>
      <c r="I40" s="21" t="e">
        <f>I16*IF(I$2=$B$20,'Dev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40" s="128">
        <f ca="1">J16*IF(J$2=$B$20,'Dev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187521.46855368046</v>
      </c>
      <c r="K40" s="128">
        <f>K16*IF(K$2=$B$20,'Dev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40" s="128">
        <f ca="1">L16*IF(L$2=$B$20,'Dev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880808.08881452226</v>
      </c>
      <c r="M40" s="128" t="e">
        <f>M16*IF(M$2=$B$20,'Dev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40" s="128">
        <f ca="1">N16*IF(N$2=$B$20,'Dev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911171.36820037011</v>
      </c>
      <c r="O40" s="128">
        <f ca="1">O16*IF(O$2=$B$20,'Dev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40" s="81">
        <f ca="1">P16*IF(P$2=$B$20,'Dev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40" s="21" t="e">
        <f>Q16*IF(Q$2=$B$20,'Dev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40" s="128">
        <f ca="1">R16*IF(R$2=$B$20,'Dev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40" s="128"/>
      <c r="T40" s="81"/>
      <c r="U40" s="21"/>
      <c r="V40" s="59"/>
      <c r="W40" s="128"/>
      <c r="X40" s="81"/>
      <c r="Y40" s="21"/>
      <c r="Z40" s="59"/>
      <c r="AA40" s="128"/>
      <c r="AB40" s="81"/>
      <c r="AC40" s="21"/>
      <c r="AD40" s="59"/>
      <c r="AE40" s="128"/>
      <c r="AF40" s="81"/>
      <c r="AG40" s="21"/>
      <c r="AH40" s="59"/>
      <c r="AI40" s="128"/>
      <c r="AJ40" s="81"/>
      <c r="AK40" s="21"/>
      <c r="AL40" s="59"/>
      <c r="AM40" s="128"/>
      <c r="AN40" s="81"/>
      <c r="AO40" s="21"/>
      <c r="AP40" s="59"/>
    </row>
    <row r="41" spans="1:42" ht="15" customHeight="1" x14ac:dyDescent="0.25">
      <c r="B41" s="30">
        <f t="shared" si="2"/>
        <v>45877</v>
      </c>
      <c r="C41" s="128">
        <f t="shared" ca="1" si="3"/>
        <v>521.13799019603937</v>
      </c>
      <c r="D41" s="81">
        <f t="shared" ca="1" si="4"/>
        <v>1091425.0846187568</v>
      </c>
      <c r="E41" s="21" t="e">
        <f t="shared" si="5"/>
        <v>#DIV/0!</v>
      </c>
      <c r="F41" s="81">
        <f t="shared" ca="1" si="6"/>
        <v>1128633.719113925</v>
      </c>
      <c r="G41" s="128">
        <f ca="1">G17*IF(G$2=$B$20,'Dev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521.13799019603937</v>
      </c>
      <c r="H41" s="81">
        <f ca="1">H17*IF(H$2=$B$20,'Dev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186281.03127412123</v>
      </c>
      <c r="I41" s="21" t="e">
        <f>I17*IF(I$2=$B$20,'Dev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41" s="128">
        <f ca="1">J17*IF(J$2=$B$20,'Dev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192631.6850237397</v>
      </c>
      <c r="K41" s="128">
        <f>K17*IF(K$2=$B$20,'Dev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41" s="128">
        <f ca="1">L17*IF(L$2=$B$20,'Dev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905144.05334463553</v>
      </c>
      <c r="M41" s="128" t="e">
        <f>M17*IF(M$2=$B$20,'Dev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41" s="128">
        <f ca="1">N17*IF(N$2=$B$20,'Dev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936002.03409018531</v>
      </c>
      <c r="O41" s="128">
        <f ca="1">O17*IF(O$2=$B$20,'Dev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41" s="81">
        <f ca="1">P17*IF(P$2=$B$20,'Dev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41" s="21" t="e">
        <f>Q17*IF(Q$2=$B$20,'Dev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41" s="128">
        <f ca="1">R17*IF(R$2=$B$20,'Dev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41" s="128"/>
      <c r="T41" s="81"/>
      <c r="U41" s="21"/>
      <c r="V41" s="59"/>
      <c r="W41" s="128"/>
      <c r="X41" s="81"/>
      <c r="Y41" s="21"/>
      <c r="Z41" s="59"/>
      <c r="AA41" s="128"/>
      <c r="AB41" s="81"/>
      <c r="AC41" s="21"/>
      <c r="AD41" s="59"/>
      <c r="AE41" s="128"/>
      <c r="AF41" s="81"/>
      <c r="AG41" s="21"/>
      <c r="AH41" s="59"/>
      <c r="AI41" s="128"/>
      <c r="AJ41" s="81"/>
      <c r="AK41" s="21"/>
      <c r="AL41" s="59"/>
      <c r="AM41" s="128"/>
      <c r="AN41" s="81"/>
      <c r="AO41" s="21"/>
      <c r="AP41" s="59"/>
    </row>
    <row r="42" spans="1:42" ht="15" customHeight="1" x14ac:dyDescent="0.25">
      <c r="B42" s="30">
        <f t="shared" si="2"/>
        <v>45884</v>
      </c>
      <c r="C42" s="128">
        <f t="shared" ca="1" si="3"/>
        <v>521.13799019603937</v>
      </c>
      <c r="D42" s="81">
        <f t="shared" ca="1" si="4"/>
        <v>1091425.0846187568</v>
      </c>
      <c r="E42" s="21" t="e">
        <f t="shared" si="5"/>
        <v>#DIV/0!</v>
      </c>
      <c r="F42" s="81">
        <f t="shared" ca="1" si="6"/>
        <v>1128633.719113925</v>
      </c>
      <c r="G42" s="128">
        <f ca="1">G18*IF(G$2=$B$20,'Dev Patterns'!$N$6,IF('Plan Figures'!G$2='Plan Figures'!$B$21,'Dev Patterns'!$O$6,IF('Plan Figures'!G$2='Plan Figures'!$B$22,'Dev Patterns'!$T$6,IF('Plan Figures'!G$2='Plan Figures'!$B$23,'Dev Patterns'!$W$6,IF('Plan Figures'!G$2='Plan Figures'!$B$24,'Dev Patterns'!$Z$6,IF('Plan Figures'!G$2='Plan Figures'!$B$25,'Dev Patterns'!$AC$6,1))))))</f>
        <v>521.13799019603937</v>
      </c>
      <c r="H42" s="81">
        <f ca="1">H18*IF(H$2=$B$20,'Dev Patterns'!$N$6,IF('Plan Figures'!H$2='Plan Figures'!$B$21,'Dev Patterns'!$O$6,IF('Plan Figures'!H$2='Plan Figures'!$B$22,'Dev Patterns'!$T$6,IF('Plan Figures'!H$2='Plan Figures'!$B$23,'Dev Patterns'!$W$6,IF('Plan Figures'!H$2='Plan Figures'!$B$24,'Dev Patterns'!$Z$6,IF('Plan Figures'!H$2='Plan Figures'!$B$25,'Dev Patterns'!$AC$6,1))))))</f>
        <v>186281.03127412123</v>
      </c>
      <c r="I42" s="21" t="e">
        <f>I18*IF(I$2=$B$20,'Dev Patterns'!$N$6,IF('Plan Figures'!I$2='Plan Figures'!$B$21,'Dev Patterns'!$O$6,IF('Plan Figures'!I$2='Plan Figures'!$B$22,'Dev Patterns'!$T$6,IF('Plan Figures'!I$2='Plan Figures'!$B$23,'Dev Patterns'!$W$6,IF('Plan Figures'!I$2='Plan Figures'!$B$24,'Dev Patterns'!$Z$6,IF('Plan Figures'!I$2='Plan Figures'!$B$25,'Dev Patterns'!$AC$6,1))))))</f>
        <v>#DIV/0!</v>
      </c>
      <c r="J42" s="128">
        <f ca="1">J18*IF(J$2=$B$20,'Dev Patterns'!$N$6,IF('Plan Figures'!J$2='Plan Figures'!$B$21,'Dev Patterns'!$O$6,IF('Plan Figures'!J$2='Plan Figures'!$B$22,'Dev Patterns'!$T$6,IF('Plan Figures'!J$2='Plan Figures'!$B$23,'Dev Patterns'!$W$6,IF('Plan Figures'!J$2='Plan Figures'!$B$24,'Dev Patterns'!$Z$6,IF('Plan Figures'!J$2='Plan Figures'!$B$25,'Dev Patterns'!$AC$6,1))))))</f>
        <v>192631.6850237397</v>
      </c>
      <c r="K42" s="128">
        <f>K18*IF(K$2=$B$20,'Dev Patterns'!$N$6,IF('Plan Figures'!K$2='Plan Figures'!$B$21,'Dev Patterns'!$O$6,IF('Plan Figures'!K$2='Plan Figures'!$B$22,'Dev Patterns'!$T$6,IF('Plan Figures'!K$2='Plan Figures'!$B$23,'Dev Patterns'!$W$6,IF('Plan Figures'!K$2='Plan Figures'!$B$24,'Dev Patterns'!$Z$6,IF('Plan Figures'!K$2='Plan Figures'!$B$25,'Dev Patterns'!$AC$6,1))))))</f>
        <v>0</v>
      </c>
      <c r="L42" s="128">
        <f ca="1">L18*IF(L$2=$B$20,'Dev Patterns'!$N$6,IF('Plan Figures'!L$2='Plan Figures'!$B$21,'Dev Patterns'!$O$6,IF('Plan Figures'!L$2='Plan Figures'!$B$22,'Dev Patterns'!$T$6,IF('Plan Figures'!L$2='Plan Figures'!$B$23,'Dev Patterns'!$W$6,IF('Plan Figures'!L$2='Plan Figures'!$B$24,'Dev Patterns'!$Z$6,IF('Plan Figures'!L$2='Plan Figures'!$B$25,'Dev Patterns'!$AC$6,1))))))</f>
        <v>905144.05334463553</v>
      </c>
      <c r="M42" s="128" t="e">
        <f>M18*IF(M$2=$B$20,'Dev Patterns'!$N$6,IF('Plan Figures'!M$2='Plan Figures'!$B$21,'Dev Patterns'!$O$6,IF('Plan Figures'!M$2='Plan Figures'!$B$22,'Dev Patterns'!$T$6,IF('Plan Figures'!M$2='Plan Figures'!$B$23,'Dev Patterns'!$W$6,IF('Plan Figures'!M$2='Plan Figures'!$B$24,'Dev Patterns'!$Z$6,IF('Plan Figures'!M$2='Plan Figures'!$B$25,'Dev Patterns'!$AC$6,1))))))</f>
        <v>#DIV/0!</v>
      </c>
      <c r="N42" s="128">
        <f ca="1">N18*IF(N$2=$B$20,'Dev Patterns'!$N$6,IF('Plan Figures'!N$2='Plan Figures'!$B$21,'Dev Patterns'!$O$6,IF('Plan Figures'!N$2='Plan Figures'!$B$22,'Dev Patterns'!$T$6,IF('Plan Figures'!N$2='Plan Figures'!$B$23,'Dev Patterns'!$W$6,IF('Plan Figures'!N$2='Plan Figures'!$B$24,'Dev Patterns'!$Z$6,IF('Plan Figures'!N$2='Plan Figures'!$B$25,'Dev Patterns'!$AC$6,1))))))</f>
        <v>936002.03409018531</v>
      </c>
      <c r="O42" s="128">
        <f ca="1">O18*IF(O$2=$B$20,'Dev Patterns'!$N$6,IF('Plan Figures'!O$2='Plan Figures'!$B$21,'Dev Patterns'!$O$6,IF('Plan Figures'!O$2='Plan Figures'!$B$22,'Dev Patterns'!$T$6,IF('Plan Figures'!O$2='Plan Figures'!$B$23,'Dev Patterns'!$W$6,IF('Plan Figures'!O$2='Plan Figures'!$B$24,'Dev Patterns'!$Z$6,IF('Plan Figures'!O$2='Plan Figures'!$B$25,'Dev Patterns'!$AC$6,1))))))</f>
        <v>0</v>
      </c>
      <c r="P42" s="81">
        <f ca="1">P18*IF(P$2=$B$20,'Dev Patterns'!$N$6,IF('Plan Figures'!P$2='Plan Figures'!$B$21,'Dev Patterns'!$O$6,IF('Plan Figures'!P$2='Plan Figures'!$B$22,'Dev Patterns'!$T$6,IF('Plan Figures'!P$2='Plan Figures'!$B$23,'Dev Patterns'!$W$6,IF('Plan Figures'!P$2='Plan Figures'!$B$24,'Dev Patterns'!$Z$6,IF('Plan Figures'!P$2='Plan Figures'!$B$25,'Dev Patterns'!$AC$6,1))))))</f>
        <v>0</v>
      </c>
      <c r="Q42" s="21" t="e">
        <f>Q18*IF(Q$2=$B$20,'Dev Patterns'!$N$6,IF('Plan Figures'!Q$2='Plan Figures'!$B$21,'Dev Patterns'!$O$6,IF('Plan Figures'!Q$2='Plan Figures'!$B$22,'Dev Patterns'!$T$6,IF('Plan Figures'!Q$2='Plan Figures'!$B$23,'Dev Patterns'!$W$6,IF('Plan Figures'!Q$2='Plan Figures'!$B$24,'Dev Patterns'!$Z$6,IF('Plan Figures'!Q$2='Plan Figures'!$B$25,'Dev Patterns'!$AC$6,1))))))</f>
        <v>#DIV/0!</v>
      </c>
      <c r="R42" s="128">
        <f ca="1">R18*IF(R$2=$B$20,'Dev Patterns'!$N$6,IF('Plan Figures'!R$2='Plan Figures'!$B$21,'Dev Patterns'!$O$6,IF('Plan Figures'!R$2='Plan Figures'!$B$22,'Dev Patterns'!$T$6,IF('Plan Figures'!R$2='Plan Figures'!$B$23,'Dev Patterns'!$W$6,IF('Plan Figures'!R$2='Plan Figures'!$B$24,'Dev Patterns'!$Z$6,IF('Plan Figures'!R$2='Plan Figures'!$B$25,'Dev Patterns'!$AC$6,1))))))</f>
        <v>0</v>
      </c>
      <c r="S42" s="128"/>
      <c r="T42" s="81"/>
      <c r="U42" s="21"/>
      <c r="V42" s="59"/>
      <c r="W42" s="128"/>
      <c r="X42" s="81"/>
      <c r="Y42" s="21"/>
      <c r="Z42" s="59"/>
      <c r="AA42" s="128"/>
      <c r="AB42" s="81"/>
      <c r="AC42" s="21"/>
      <c r="AD42" s="59"/>
      <c r="AE42" s="128"/>
      <c r="AF42" s="81"/>
      <c r="AG42" s="21"/>
      <c r="AH42" s="59"/>
      <c r="AI42" s="128"/>
      <c r="AJ42" s="81"/>
      <c r="AK42" s="21"/>
      <c r="AL42" s="59"/>
      <c r="AM42" s="128"/>
      <c r="AN42" s="81"/>
      <c r="AO42" s="21"/>
      <c r="AP42" s="59"/>
    </row>
    <row r="43" spans="1:42" x14ac:dyDescent="0.25">
      <c r="C43" s="103"/>
      <c r="D43" s="81"/>
      <c r="F43" s="59"/>
    </row>
    <row r="44" spans="1:42" x14ac:dyDescent="0.25">
      <c r="C44" s="59" t="s">
        <v>412</v>
      </c>
      <c r="D44" t="s">
        <v>412</v>
      </c>
      <c r="E44" t="s">
        <v>412</v>
      </c>
      <c r="F44" t="s">
        <v>412</v>
      </c>
    </row>
    <row r="45" spans="1:42" x14ac:dyDescent="0.25">
      <c r="C45" s="131" t="s">
        <v>1</v>
      </c>
      <c r="D45" s="131" t="s">
        <v>1</v>
      </c>
      <c r="E45" s="131" t="s">
        <v>1</v>
      </c>
      <c r="F45" s="131" t="s">
        <v>1</v>
      </c>
      <c r="G45" s="23" t="s">
        <v>283</v>
      </c>
      <c r="H45" s="23" t="s">
        <v>283</v>
      </c>
      <c r="I45" s="23" t="s">
        <v>283</v>
      </c>
      <c r="J45" s="132" t="s">
        <v>283</v>
      </c>
      <c r="K45" s="23" t="s">
        <v>414</v>
      </c>
      <c r="L45" s="23" t="s">
        <v>414</v>
      </c>
      <c r="M45" s="23" t="s">
        <v>414</v>
      </c>
      <c r="N45" s="132" t="s">
        <v>414</v>
      </c>
      <c r="O45" s="23" t="s">
        <v>303</v>
      </c>
      <c r="P45" s="23" t="s">
        <v>303</v>
      </c>
      <c r="Q45" s="23" t="s">
        <v>303</v>
      </c>
      <c r="R45" s="132" t="s">
        <v>303</v>
      </c>
      <c r="S45" s="119"/>
      <c r="T45" s="119"/>
      <c r="U45" s="119"/>
      <c r="V45" s="120"/>
      <c r="W45" s="119"/>
      <c r="X45" s="119"/>
      <c r="Y45" s="119"/>
      <c r="Z45" s="120"/>
      <c r="AA45" s="121"/>
      <c r="AB45" s="121"/>
      <c r="AC45" s="121"/>
      <c r="AD45" s="121"/>
      <c r="AE45" s="122"/>
      <c r="AF45" s="122"/>
      <c r="AG45" s="122"/>
      <c r="AH45" s="123"/>
      <c r="AI45" s="122"/>
      <c r="AJ45" s="122"/>
      <c r="AK45" s="122"/>
      <c r="AL45" s="123"/>
      <c r="AM45" s="124"/>
      <c r="AN45" s="124"/>
      <c r="AO45" s="124"/>
      <c r="AP45" s="125"/>
    </row>
    <row r="46" spans="1:42" ht="33" customHeight="1" x14ac:dyDescent="0.25">
      <c r="A46" s="126" t="s">
        <v>413</v>
      </c>
      <c r="C46" s="126" t="s">
        <v>406</v>
      </c>
      <c r="D46" s="126" t="s">
        <v>407</v>
      </c>
      <c r="E46" s="126" t="s">
        <v>408</v>
      </c>
      <c r="F46" s="126" t="s">
        <v>409</v>
      </c>
      <c r="G46" s="126" t="s">
        <v>406</v>
      </c>
      <c r="H46" s="126" t="s">
        <v>407</v>
      </c>
      <c r="I46" s="126" t="s">
        <v>408</v>
      </c>
      <c r="J46" s="126" t="s">
        <v>409</v>
      </c>
      <c r="K46" s="126" t="s">
        <v>406</v>
      </c>
      <c r="L46" s="126" t="s">
        <v>407</v>
      </c>
      <c r="M46" s="126" t="s">
        <v>408</v>
      </c>
      <c r="N46" s="126" t="s">
        <v>409</v>
      </c>
      <c r="O46" s="126" t="s">
        <v>406</v>
      </c>
      <c r="P46" s="126" t="s">
        <v>407</v>
      </c>
      <c r="Q46" s="126" t="s">
        <v>408</v>
      </c>
      <c r="R46" s="126" t="s">
        <v>409</v>
      </c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</row>
    <row r="47" spans="1:42" ht="15" customHeight="1" x14ac:dyDescent="0.25">
      <c r="A47" s="59">
        <f>MAX(ROUNDUP(('Title Sheet'!$C$13-B47)/7,0),1)</f>
        <v>12</v>
      </c>
      <c r="B47" s="30">
        <f t="shared" ref="B47:B59" si="7">B30</f>
        <v>45800</v>
      </c>
      <c r="C47" s="128">
        <f ca="1">SUM(G47, O47, K47)</f>
        <v>487.42579814129783</v>
      </c>
      <c r="D47" s="81">
        <f ca="1">SUM(H47, P47, L47)</f>
        <v>788039.01896821742</v>
      </c>
      <c r="E47" s="21">
        <f>SUM(I47, Q47, M47)</f>
        <v>0</v>
      </c>
      <c r="F47" s="81">
        <f ca="1">SUM(J47, R47, N47)</f>
        <v>816649.0985178625</v>
      </c>
      <c r="G47" s="128">
        <f ca="1">IFERROR(G6*(VLOOKUP($A47,'Dev Patterns'!$K$6:$Z$57,VLOOKUP('Plan Figures'!G$2,'Plan Figures'!$B$20:$D$24,3,0),0))/(VLOOKUP($A47+1,'Dev Patterns'!$K$6:$Z$57,VLOOKUP('Plan Figures'!G$2,'Plan Figures'!$B$20:$D$24,3,0),0)),"-")</f>
        <v>487.42579814129783</v>
      </c>
      <c r="H47" s="81">
        <f ca="1">IFERROR(H6*(VLOOKUP($A47,'Dev Patterns'!$K$6:$Z$57,VLOOKUP('Plan Figures'!H$2,'Plan Figures'!$B$20:$D$24,3,0),0))/(VLOOKUP($A47+1,'Dev Patterns'!$K$6:$Z$57,VLOOKUP('Plan Figures'!H$2,'Plan Figures'!$B$20:$D$24,3,0),0)),"-")</f>
        <v>157117.94737608443</v>
      </c>
      <c r="I47" s="21" t="str">
        <f>IFERROR(I6*(VLOOKUP($A47,'Dev Patterns'!$K$6:$Z$57,VLOOKUP('Plan Figures'!I$2,'Plan Figures'!$B$20:$D$24,3,0),0))/(VLOOKUP($A47+1,'Dev Patterns'!$K$6:$Z$57,VLOOKUP('Plan Figures'!I$2,'Plan Figures'!$B$20:$D$24,3,0),0)),"-")</f>
        <v>-</v>
      </c>
      <c r="J47" s="59">
        <f ca="1">IFERROR(J6*(VLOOKUP($A47,'Dev Patterns'!$K$6:$Z$57,VLOOKUP('Plan Figures'!J$2,'Plan Figures'!$B$20:$D$24,3,0),0))/(VLOOKUP($A47+1,'Dev Patterns'!$K$6:$Z$57,VLOOKUP('Plan Figures'!J$2,'Plan Figures'!$B$20:$D$24,3,0),0)),"-")</f>
        <v>162822.17884801363</v>
      </c>
      <c r="K47" s="128" t="str">
        <f>IFERROR(K6*(VLOOKUP($A47,'Dev Patterns'!$K$6:$Z$57,VLOOKUP('Plan Figures'!K$2,'Plan Figures'!$B$20:$D$24,3,0),0))/(VLOOKUP($A47+1,'Dev Patterns'!$K$6:$Z$57,VLOOKUP('Plan Figures'!K$2,'Plan Figures'!$B$20:$D$24,3,0),0)),"-")</f>
        <v>-</v>
      </c>
      <c r="L47" s="128">
        <f ca="1">IFERROR(L6*(VLOOKUP($A47,'Dev Patterns'!$K$6:$Z$57,VLOOKUP('Plan Figures'!L$2,'Plan Figures'!$B$20:$D$24,3,0),0))/(VLOOKUP($A47+1,'Dev Patterns'!$K$6:$Z$57,VLOOKUP('Plan Figures'!L$2,'Plan Figures'!$B$20:$D$24,3,0),0)),"-")</f>
        <v>630921.07159213303</v>
      </c>
      <c r="M47" s="128" t="str">
        <f>IFERROR(M6*(VLOOKUP($A47,'Dev Patterns'!$K$6:$Z$57,VLOOKUP('Plan Figures'!M$2,'Plan Figures'!$B$20:$D$24,3,0),0))/(VLOOKUP($A47+1,'Dev Patterns'!$K$6:$Z$57,VLOOKUP('Plan Figures'!M$2,'Plan Figures'!$B$20:$D$24,3,0),0)),"-")</f>
        <v>-</v>
      </c>
      <c r="N47" s="128">
        <f ca="1">IFERROR(N6*(VLOOKUP($A47,'Dev Patterns'!$K$6:$Z$57,VLOOKUP('Plan Figures'!N$2,'Plan Figures'!$B$20:$D$24,3,0),0))/(VLOOKUP($A47+1,'Dev Patterns'!$K$6:$Z$57,VLOOKUP('Plan Figures'!N$2,'Plan Figures'!$B$20:$D$24,3,0),0)),"-")</f>
        <v>653826.91966984887</v>
      </c>
      <c r="O47" s="128">
        <f ca="1">IFERROR(O6*(VLOOKUP($A47,'Dev Patterns'!$K$6:$Z$57,VLOOKUP('Plan Figures'!O$2,'Plan Figures'!$B$20:$D$24,3,0),0))/(VLOOKUP($A47+1,'Dev Patterns'!$K$6:$Z$57,VLOOKUP('Plan Figures'!O$2,'Plan Figures'!$B$20:$D$24,3,0),0)),"-")</f>
        <v>0</v>
      </c>
      <c r="P47" s="81">
        <f ca="1">IFERROR(P6*(VLOOKUP($A47,'Dev Patterns'!$K$6:$Z$57,VLOOKUP('Plan Figures'!P$2,'Plan Figures'!$B$20:$D$24,3,0),0))/(VLOOKUP($A47+1,'Dev Patterns'!$K$6:$Z$57,VLOOKUP('Plan Figures'!P$2,'Plan Figures'!$B$20:$D$24,3,0),0)),"-")</f>
        <v>0</v>
      </c>
      <c r="Q47" s="21" t="str">
        <f>IFERROR(Q6*(VLOOKUP($A47,'Dev Patterns'!$K$6:$Z$57,VLOOKUP('Plan Figures'!Q$2,'Plan Figures'!$B$20:$D$24,3,0),0))/(VLOOKUP($A47+1,'Dev Patterns'!$K$6:$Z$57,VLOOKUP('Plan Figures'!Q$2,'Plan Figures'!$B$20:$D$24,3,0),0)),"-")</f>
        <v>-</v>
      </c>
      <c r="R47" s="128">
        <f ca="1">IFERROR(R6*(VLOOKUP($A47,'Dev Patterns'!$K$6:$Z$57,VLOOKUP('Plan Figures'!R$2,'Plan Figures'!$B$20:$D$24,3,0),0))/(VLOOKUP($A47+1,'Dev Patterns'!$K$6:$Z$57,VLOOKUP('Plan Figures'!R$2,'Plan Figures'!$B$20:$D$24,3,0),0)),"-")</f>
        <v>0</v>
      </c>
      <c r="S47" s="128"/>
      <c r="T47" s="81"/>
      <c r="U47" s="21"/>
      <c r="V47" s="59"/>
      <c r="W47" s="128"/>
      <c r="X47" s="81"/>
      <c r="Y47" s="21"/>
      <c r="Z47" s="59"/>
      <c r="AA47" s="128"/>
      <c r="AB47" s="81"/>
      <c r="AC47" s="21"/>
      <c r="AD47" s="59"/>
      <c r="AE47" s="128"/>
      <c r="AF47" s="81"/>
      <c r="AG47" s="21"/>
      <c r="AH47" s="59"/>
      <c r="AI47" s="128"/>
      <c r="AJ47" s="81"/>
      <c r="AK47" s="21"/>
      <c r="AL47" s="59"/>
      <c r="AM47" s="128"/>
      <c r="AN47" s="81"/>
      <c r="AO47" s="21"/>
      <c r="AP47" s="59"/>
    </row>
    <row r="48" spans="1:42" ht="15" customHeight="1" x14ac:dyDescent="0.25">
      <c r="A48" s="59">
        <f>MAX(ROUNDUP(('Title Sheet'!$C$13-B48)/7,0),1)</f>
        <v>11</v>
      </c>
      <c r="B48" s="30">
        <f t="shared" si="7"/>
        <v>45807</v>
      </c>
      <c r="C48" s="128">
        <f t="shared" ref="C48:C59" ca="1" si="8">SUM(G48, O48, K48)</f>
        <v>486.7810956320962</v>
      </c>
      <c r="D48" s="81">
        <f t="shared" ref="D48:D59" ca="1" si="9">SUM(H48, P48, L48)</f>
        <v>787179.59423584456</v>
      </c>
      <c r="E48" s="21">
        <f t="shared" ref="E48:E59" si="10">SUM(I48, Q48, M48)</f>
        <v>0</v>
      </c>
      <c r="F48" s="81">
        <f t="shared" ref="F48:F59" ca="1" si="11">SUM(J48, R48, N48)</f>
        <v>815758.47201835841</v>
      </c>
      <c r="G48" s="128">
        <f ca="1">IFERROR(G7*(VLOOKUP($A48,'Dev Patterns'!$K$6:$Z$57,VLOOKUP('Plan Figures'!G$2,'Plan Figures'!$B$20:$D$24,3,0),0))/(VLOOKUP($A48+1,'Dev Patterns'!$K$6:$Z$57,VLOOKUP('Plan Figures'!G$2,'Plan Figures'!$B$20:$D$24,3,0),0)),"-")</f>
        <v>486.7810956320962</v>
      </c>
      <c r="H48" s="81">
        <f ca="1">IFERROR(H7*(VLOOKUP($A48,'Dev Patterns'!$K$6:$Z$57,VLOOKUP('Plan Figures'!H$2,'Plan Figures'!$B$20:$D$24,3,0),0))/(VLOOKUP($A48+1,'Dev Patterns'!$K$6:$Z$57,VLOOKUP('Plan Figures'!H$2,'Plan Figures'!$B$20:$D$24,3,0),0)),"-")</f>
        <v>156886.03128162303</v>
      </c>
      <c r="I48" s="21" t="str">
        <f>IFERROR(I7*(VLOOKUP($A48,'Dev Patterns'!$K$6:$Z$57,VLOOKUP('Plan Figures'!I$2,'Plan Figures'!$B$20:$D$24,3,0),0))/(VLOOKUP($A48+1,'Dev Patterns'!$K$6:$Z$57,VLOOKUP('Plan Figures'!I$2,'Plan Figures'!$B$20:$D$24,3,0),0)),"-")</f>
        <v>-</v>
      </c>
      <c r="J48" s="59">
        <f ca="1">IFERROR(J7*(VLOOKUP($A48,'Dev Patterns'!$K$6:$Z$57,VLOOKUP('Plan Figures'!J$2,'Plan Figures'!$B$20:$D$24,3,0),0))/(VLOOKUP($A48+1,'Dev Patterns'!$K$6:$Z$57,VLOOKUP('Plan Figures'!J$2,'Plan Figures'!$B$20:$D$24,3,0),0)),"-")</f>
        <v>162581.84294469547</v>
      </c>
      <c r="K48" s="128" t="str">
        <f>IFERROR(K7*(VLOOKUP($A48,'Dev Patterns'!$K$6:$Z$57,VLOOKUP('Plan Figures'!K$2,'Plan Figures'!$B$20:$D$24,3,0),0))/(VLOOKUP($A48+1,'Dev Patterns'!$K$6:$Z$57,VLOOKUP('Plan Figures'!K$2,'Plan Figures'!$B$20:$D$24,3,0),0)),"-")</f>
        <v>-</v>
      </c>
      <c r="L48" s="128">
        <f ca="1">IFERROR(L7*(VLOOKUP($A48,'Dev Patterns'!$K$6:$Z$57,VLOOKUP('Plan Figures'!L$2,'Plan Figures'!$B$20:$D$24,3,0),0))/(VLOOKUP($A48+1,'Dev Patterns'!$K$6:$Z$57,VLOOKUP('Plan Figures'!L$2,'Plan Figures'!$B$20:$D$24,3,0),0)),"-")</f>
        <v>630293.5629542215</v>
      </c>
      <c r="M48" s="128" t="str">
        <f>IFERROR(M7*(VLOOKUP($A48,'Dev Patterns'!$K$6:$Z$57,VLOOKUP('Plan Figures'!M$2,'Plan Figures'!$B$20:$D$24,3,0),0))/(VLOOKUP($A48+1,'Dev Patterns'!$K$6:$Z$57,VLOOKUP('Plan Figures'!M$2,'Plan Figures'!$B$20:$D$24,3,0),0)),"-")</f>
        <v>-</v>
      </c>
      <c r="N48" s="128">
        <f ca="1">IFERROR(N7*(VLOOKUP($A48,'Dev Patterns'!$K$6:$Z$57,VLOOKUP('Plan Figures'!N$2,'Plan Figures'!$B$20:$D$24,3,0),0))/(VLOOKUP($A48+1,'Dev Patterns'!$K$6:$Z$57,VLOOKUP('Plan Figures'!N$2,'Plan Figures'!$B$20:$D$24,3,0),0)),"-")</f>
        <v>653176.62907366292</v>
      </c>
      <c r="O48" s="128">
        <f ca="1">IFERROR(O7*(VLOOKUP($A48,'Dev Patterns'!$K$6:$Z$57,VLOOKUP('Plan Figures'!O$2,'Plan Figures'!$B$20:$D$24,3,0),0))/(VLOOKUP($A48+1,'Dev Patterns'!$K$6:$Z$57,VLOOKUP('Plan Figures'!O$2,'Plan Figures'!$B$20:$D$24,3,0),0)),"-")</f>
        <v>0</v>
      </c>
      <c r="P48" s="81">
        <f ca="1">IFERROR(P7*(VLOOKUP($A48,'Dev Patterns'!$K$6:$Z$57,VLOOKUP('Plan Figures'!P$2,'Plan Figures'!$B$20:$D$24,3,0),0))/(VLOOKUP($A48+1,'Dev Patterns'!$K$6:$Z$57,VLOOKUP('Plan Figures'!P$2,'Plan Figures'!$B$20:$D$24,3,0),0)),"-")</f>
        <v>0</v>
      </c>
      <c r="Q48" s="21" t="str">
        <f>IFERROR(Q7*(VLOOKUP($A48,'Dev Patterns'!$K$6:$Z$57,VLOOKUP('Plan Figures'!Q$2,'Plan Figures'!$B$20:$D$24,3,0),0))/(VLOOKUP($A48+1,'Dev Patterns'!$K$6:$Z$57,VLOOKUP('Plan Figures'!Q$2,'Plan Figures'!$B$20:$D$24,3,0),0)),"-")</f>
        <v>-</v>
      </c>
      <c r="R48" s="128">
        <f ca="1">IFERROR(R7*(VLOOKUP($A48,'Dev Patterns'!$K$6:$Z$57,VLOOKUP('Plan Figures'!R$2,'Plan Figures'!$B$20:$D$24,3,0),0))/(VLOOKUP($A48+1,'Dev Patterns'!$K$6:$Z$57,VLOOKUP('Plan Figures'!R$2,'Plan Figures'!$B$20:$D$24,3,0),0)),"-")</f>
        <v>0</v>
      </c>
      <c r="S48" s="128"/>
      <c r="T48" s="81"/>
      <c r="U48" s="21"/>
      <c r="V48" s="59"/>
      <c r="W48" s="128"/>
      <c r="X48" s="81"/>
      <c r="Y48" s="21"/>
      <c r="Z48" s="59"/>
      <c r="AA48" s="128"/>
      <c r="AB48" s="81"/>
      <c r="AC48" s="21"/>
      <c r="AD48" s="59"/>
      <c r="AE48" s="128"/>
      <c r="AF48" s="81"/>
      <c r="AG48" s="21"/>
      <c r="AH48" s="59"/>
      <c r="AI48" s="128"/>
      <c r="AJ48" s="81"/>
      <c r="AK48" s="21"/>
      <c r="AL48" s="59"/>
      <c r="AM48" s="128"/>
      <c r="AN48" s="81"/>
      <c r="AO48" s="21"/>
      <c r="AP48" s="59"/>
    </row>
    <row r="49" spans="1:42" ht="15" customHeight="1" x14ac:dyDescent="0.25">
      <c r="A49" s="59">
        <f>MAX(ROUNDUP(('Title Sheet'!$C$13-B49)/7,0),1)</f>
        <v>10</v>
      </c>
      <c r="B49" s="30">
        <f t="shared" si="7"/>
        <v>45814</v>
      </c>
      <c r="C49" s="128">
        <f t="shared" ca="1" si="8"/>
        <v>500.48167647964101</v>
      </c>
      <c r="D49" s="81">
        <f t="shared" ca="1" si="9"/>
        <v>802056.7690729911</v>
      </c>
      <c r="E49" s="21">
        <f t="shared" si="10"/>
        <v>0</v>
      </c>
      <c r="F49" s="81">
        <f t="shared" ca="1" si="11"/>
        <v>830671.14138493035</v>
      </c>
      <c r="G49" s="128">
        <f ca="1">IFERROR(G8*(VLOOKUP($A49,'Dev Patterns'!$K$6:$Z$57,VLOOKUP('Plan Figures'!G$2,'Plan Figures'!$B$20:$D$24,3,0),0))/(VLOOKUP($A49+1,'Dev Patterns'!$K$6:$Z$57,VLOOKUP('Plan Figures'!G$2,'Plan Figures'!$B$20:$D$24,3,0),0)),"-")</f>
        <v>500.48167647964101</v>
      </c>
      <c r="H49" s="81">
        <f ca="1">IFERROR(H8*(VLOOKUP($A49,'Dev Patterns'!$K$6:$Z$57,VLOOKUP('Plan Figures'!H$2,'Plan Figures'!$B$20:$D$24,3,0),0))/(VLOOKUP($A49+1,'Dev Patterns'!$K$6:$Z$57,VLOOKUP('Plan Figures'!H$2,'Plan Figures'!$B$20:$D$24,3,0),0)),"-")</f>
        <v>159943.09312344494</v>
      </c>
      <c r="I49" s="21" t="str">
        <f>IFERROR(I8*(VLOOKUP($A49,'Dev Patterns'!$K$6:$Z$57,VLOOKUP('Plan Figures'!I$2,'Plan Figures'!$B$20:$D$24,3,0),0))/(VLOOKUP($A49+1,'Dev Patterns'!$K$6:$Z$57,VLOOKUP('Plan Figures'!I$2,'Plan Figures'!$B$20:$D$24,3,0),0)),"-")</f>
        <v>-</v>
      </c>
      <c r="J49" s="59">
        <f ca="1">IFERROR(J8*(VLOOKUP($A49,'Dev Patterns'!$K$6:$Z$57,VLOOKUP('Plan Figures'!J$2,'Plan Figures'!$B$20:$D$24,3,0),0))/(VLOOKUP($A49+1,'Dev Patterns'!$K$6:$Z$57,VLOOKUP('Plan Figures'!J$2,'Plan Figures'!$B$20:$D$24,3,0),0)),"-")</f>
        <v>165649.26180355856</v>
      </c>
      <c r="K49" s="128" t="str">
        <f>IFERROR(K8*(VLOOKUP($A49,'Dev Patterns'!$K$6:$Z$57,VLOOKUP('Plan Figures'!K$2,'Plan Figures'!$B$20:$D$24,3,0),0))/(VLOOKUP($A49+1,'Dev Patterns'!$K$6:$Z$57,VLOOKUP('Plan Figures'!K$2,'Plan Figures'!$B$20:$D$24,3,0),0)),"-")</f>
        <v>-</v>
      </c>
      <c r="L49" s="128">
        <f ca="1">IFERROR(L8*(VLOOKUP($A49,'Dev Patterns'!$K$6:$Z$57,VLOOKUP('Plan Figures'!L$2,'Plan Figures'!$B$20:$D$24,3,0),0))/(VLOOKUP($A49+1,'Dev Patterns'!$K$6:$Z$57,VLOOKUP('Plan Figures'!L$2,'Plan Figures'!$B$20:$D$24,3,0),0)),"-")</f>
        <v>642113.67594954616</v>
      </c>
      <c r="M49" s="128" t="str">
        <f>IFERROR(M8*(VLOOKUP($A49,'Dev Patterns'!$K$6:$Z$57,VLOOKUP('Plan Figures'!M$2,'Plan Figures'!$B$20:$D$24,3,0),0))/(VLOOKUP($A49+1,'Dev Patterns'!$K$6:$Z$57,VLOOKUP('Plan Figures'!M$2,'Plan Figures'!$B$20:$D$24,3,0),0)),"-")</f>
        <v>-</v>
      </c>
      <c r="N49" s="128">
        <f ca="1">IFERROR(N8*(VLOOKUP($A49,'Dev Patterns'!$K$6:$Z$57,VLOOKUP('Plan Figures'!N$2,'Plan Figures'!$B$20:$D$24,3,0),0))/(VLOOKUP($A49+1,'Dev Patterns'!$K$6:$Z$57,VLOOKUP('Plan Figures'!N$2,'Plan Figures'!$B$20:$D$24,3,0),0)),"-")</f>
        <v>665021.87958137179</v>
      </c>
      <c r="O49" s="128">
        <f ca="1">IFERROR(O8*(VLOOKUP($A49,'Dev Patterns'!$K$6:$Z$57,VLOOKUP('Plan Figures'!O$2,'Plan Figures'!$B$20:$D$24,3,0),0))/(VLOOKUP($A49+1,'Dev Patterns'!$K$6:$Z$57,VLOOKUP('Plan Figures'!O$2,'Plan Figures'!$B$20:$D$24,3,0),0)),"-")</f>
        <v>0</v>
      </c>
      <c r="P49" s="81">
        <f ca="1">IFERROR(P8*(VLOOKUP($A49,'Dev Patterns'!$K$6:$Z$57,VLOOKUP('Plan Figures'!P$2,'Plan Figures'!$B$20:$D$24,3,0),0))/(VLOOKUP($A49+1,'Dev Patterns'!$K$6:$Z$57,VLOOKUP('Plan Figures'!P$2,'Plan Figures'!$B$20:$D$24,3,0),0)),"-")</f>
        <v>0</v>
      </c>
      <c r="Q49" s="21" t="str">
        <f>IFERROR(Q8*(VLOOKUP($A49,'Dev Patterns'!$K$6:$Z$57,VLOOKUP('Plan Figures'!Q$2,'Plan Figures'!$B$20:$D$24,3,0),0))/(VLOOKUP($A49+1,'Dev Patterns'!$K$6:$Z$57,VLOOKUP('Plan Figures'!Q$2,'Plan Figures'!$B$20:$D$24,3,0),0)),"-")</f>
        <v>-</v>
      </c>
      <c r="R49" s="128">
        <f ca="1">IFERROR(R8*(VLOOKUP($A49,'Dev Patterns'!$K$6:$Z$57,VLOOKUP('Plan Figures'!R$2,'Plan Figures'!$B$20:$D$24,3,0),0))/(VLOOKUP($A49+1,'Dev Patterns'!$K$6:$Z$57,VLOOKUP('Plan Figures'!R$2,'Plan Figures'!$B$20:$D$24,3,0),0)),"-")</f>
        <v>0</v>
      </c>
      <c r="S49" s="128"/>
      <c r="T49" s="81"/>
      <c r="U49" s="21"/>
      <c r="V49" s="59"/>
      <c r="W49" s="128"/>
      <c r="X49" s="81"/>
      <c r="Y49" s="21"/>
      <c r="Z49" s="59"/>
      <c r="AA49" s="128"/>
      <c r="AB49" s="81"/>
      <c r="AC49" s="21"/>
      <c r="AD49" s="59"/>
      <c r="AE49" s="128"/>
      <c r="AF49" s="81"/>
      <c r="AG49" s="21"/>
      <c r="AH49" s="59"/>
      <c r="AI49" s="128"/>
      <c r="AJ49" s="81"/>
      <c r="AK49" s="21"/>
      <c r="AL49" s="59"/>
      <c r="AM49" s="128"/>
      <c r="AN49" s="81"/>
      <c r="AO49" s="21"/>
      <c r="AP49" s="59"/>
    </row>
    <row r="50" spans="1:42" ht="15" customHeight="1" x14ac:dyDescent="0.25">
      <c r="A50" s="59">
        <f>MAX(ROUNDUP(('Title Sheet'!$C$13-B50)/7,0),1)</f>
        <v>9</v>
      </c>
      <c r="B50" s="30">
        <f t="shared" si="7"/>
        <v>45821</v>
      </c>
      <c r="C50" s="128">
        <f t="shared" ca="1" si="8"/>
        <v>502.61834621331133</v>
      </c>
      <c r="D50" s="81">
        <f t="shared" ca="1" si="9"/>
        <v>804326.20594578027</v>
      </c>
      <c r="E50" s="21">
        <f t="shared" si="10"/>
        <v>0</v>
      </c>
      <c r="F50" s="81">
        <f t="shared" ca="1" si="11"/>
        <v>832938.88735942263</v>
      </c>
      <c r="G50" s="128">
        <f ca="1">IFERROR(G9*(VLOOKUP($A50,'Dev Patterns'!$K$6:$Z$57,VLOOKUP('Plan Figures'!G$2,'Plan Figures'!$B$20:$D$24,3,0),0))/(VLOOKUP($A50+1,'Dev Patterns'!$K$6:$Z$57,VLOOKUP('Plan Figures'!G$2,'Plan Figures'!$B$20:$D$24,3,0),0)),"-")</f>
        <v>502.61834621331133</v>
      </c>
      <c r="H50" s="81">
        <f ca="1">IFERROR(H9*(VLOOKUP($A50,'Dev Patterns'!$K$6:$Z$57,VLOOKUP('Plan Figures'!H$2,'Plan Figures'!$B$20:$D$24,3,0),0))/(VLOOKUP($A50+1,'Dev Patterns'!$K$6:$Z$57,VLOOKUP('Plan Figures'!H$2,'Plan Figures'!$B$20:$D$24,3,0),0)),"-")</f>
        <v>160400.02155220401</v>
      </c>
      <c r="I50" s="21" t="str">
        <f>IFERROR(I9*(VLOOKUP($A50,'Dev Patterns'!$K$6:$Z$57,VLOOKUP('Plan Figures'!I$2,'Plan Figures'!$B$20:$D$24,3,0),0))/(VLOOKUP($A50+1,'Dev Patterns'!$K$6:$Z$57,VLOOKUP('Plan Figures'!I$2,'Plan Figures'!$B$20:$D$24,3,0),0)),"-")</f>
        <v>-</v>
      </c>
      <c r="J50" s="59">
        <f ca="1">IFERROR(J9*(VLOOKUP($A50,'Dev Patterns'!$K$6:$Z$57,VLOOKUP('Plan Figures'!J$2,'Plan Figures'!$B$20:$D$24,3,0),0))/(VLOOKUP($A50+1,'Dev Patterns'!$K$6:$Z$57,VLOOKUP('Plan Figures'!J$2,'Plan Figures'!$B$20:$D$24,3,0),0)),"-")</f>
        <v>166106.00835393701</v>
      </c>
      <c r="K50" s="128" t="str">
        <f>IFERROR(K9*(VLOOKUP($A50,'Dev Patterns'!$K$6:$Z$57,VLOOKUP('Plan Figures'!K$2,'Plan Figures'!$B$20:$D$24,3,0),0))/(VLOOKUP($A50+1,'Dev Patterns'!$K$6:$Z$57,VLOOKUP('Plan Figures'!K$2,'Plan Figures'!$B$20:$D$24,3,0),0)),"-")</f>
        <v>-</v>
      </c>
      <c r="L50" s="128">
        <f ca="1">IFERROR(L9*(VLOOKUP($A50,'Dev Patterns'!$K$6:$Z$57,VLOOKUP('Plan Figures'!L$2,'Plan Figures'!$B$20:$D$24,3,0),0))/(VLOOKUP($A50+1,'Dev Patterns'!$K$6:$Z$57,VLOOKUP('Plan Figures'!L$2,'Plan Figures'!$B$20:$D$24,3,0),0)),"-")</f>
        <v>643926.18439357623</v>
      </c>
      <c r="M50" s="128" t="str">
        <f>IFERROR(M9*(VLOOKUP($A50,'Dev Patterns'!$K$6:$Z$57,VLOOKUP('Plan Figures'!M$2,'Plan Figures'!$B$20:$D$24,3,0),0))/(VLOOKUP($A50+1,'Dev Patterns'!$K$6:$Z$57,VLOOKUP('Plan Figures'!M$2,'Plan Figures'!$B$20:$D$24,3,0),0)),"-")</f>
        <v>-</v>
      </c>
      <c r="N50" s="128">
        <f ca="1">IFERROR(N9*(VLOOKUP($A50,'Dev Patterns'!$K$6:$Z$57,VLOOKUP('Plan Figures'!N$2,'Plan Figures'!$B$20:$D$24,3,0),0))/(VLOOKUP($A50+1,'Dev Patterns'!$K$6:$Z$57,VLOOKUP('Plan Figures'!N$2,'Plan Figures'!$B$20:$D$24,3,0),0)),"-")</f>
        <v>666832.87900548568</v>
      </c>
      <c r="O50" s="128">
        <f ca="1">IFERROR(O9*(VLOOKUP($A50,'Dev Patterns'!$K$6:$Z$57,VLOOKUP('Plan Figures'!O$2,'Plan Figures'!$B$20:$D$24,3,0),0))/(VLOOKUP($A50+1,'Dev Patterns'!$K$6:$Z$57,VLOOKUP('Plan Figures'!O$2,'Plan Figures'!$B$20:$D$24,3,0),0)),"-")</f>
        <v>0</v>
      </c>
      <c r="P50" s="81">
        <f ca="1">IFERROR(P9*(VLOOKUP($A50,'Dev Patterns'!$K$6:$Z$57,VLOOKUP('Plan Figures'!P$2,'Plan Figures'!$B$20:$D$24,3,0),0))/(VLOOKUP($A50+1,'Dev Patterns'!$K$6:$Z$57,VLOOKUP('Plan Figures'!P$2,'Plan Figures'!$B$20:$D$24,3,0),0)),"-")</f>
        <v>0</v>
      </c>
      <c r="Q50" s="21" t="str">
        <f>IFERROR(Q9*(VLOOKUP($A50,'Dev Patterns'!$K$6:$Z$57,VLOOKUP('Plan Figures'!Q$2,'Plan Figures'!$B$20:$D$24,3,0),0))/(VLOOKUP($A50+1,'Dev Patterns'!$K$6:$Z$57,VLOOKUP('Plan Figures'!Q$2,'Plan Figures'!$B$20:$D$24,3,0),0)),"-")</f>
        <v>-</v>
      </c>
      <c r="R50" s="128">
        <f ca="1">IFERROR(R9*(VLOOKUP($A50,'Dev Patterns'!$K$6:$Z$57,VLOOKUP('Plan Figures'!R$2,'Plan Figures'!$B$20:$D$24,3,0),0))/(VLOOKUP($A50+1,'Dev Patterns'!$K$6:$Z$57,VLOOKUP('Plan Figures'!R$2,'Plan Figures'!$B$20:$D$24,3,0),0)),"-")</f>
        <v>0</v>
      </c>
      <c r="S50" s="128"/>
      <c r="T50" s="81"/>
      <c r="U50" s="21"/>
      <c r="V50" s="59"/>
      <c r="W50" s="128"/>
      <c r="X50" s="81"/>
      <c r="Y50" s="21"/>
      <c r="Z50" s="59"/>
      <c r="AA50" s="128"/>
      <c r="AB50" s="81"/>
      <c r="AC50" s="21"/>
      <c r="AD50" s="59"/>
      <c r="AE50" s="128"/>
      <c r="AF50" s="81"/>
      <c r="AG50" s="21"/>
      <c r="AH50" s="59"/>
      <c r="AI50" s="128"/>
      <c r="AJ50" s="81"/>
      <c r="AK50" s="21"/>
      <c r="AL50" s="59"/>
      <c r="AM50" s="128"/>
      <c r="AN50" s="81"/>
      <c r="AO50" s="21"/>
      <c r="AP50" s="59"/>
    </row>
    <row r="51" spans="1:42" ht="15" customHeight="1" x14ac:dyDescent="0.25">
      <c r="A51" s="59">
        <f>MAX(ROUNDUP(('Title Sheet'!$C$13-B51)/7,0),1)</f>
        <v>8</v>
      </c>
      <c r="B51" s="30">
        <f t="shared" si="7"/>
        <v>45828</v>
      </c>
      <c r="C51" s="128">
        <f t="shared" ca="1" si="8"/>
        <v>502.6138606169996</v>
      </c>
      <c r="D51" s="81">
        <f t="shared" ca="1" si="9"/>
        <v>804298.10117972014</v>
      </c>
      <c r="E51" s="21">
        <f t="shared" si="10"/>
        <v>0</v>
      </c>
      <c r="F51" s="81">
        <f t="shared" ca="1" si="11"/>
        <v>832909.78280905669</v>
      </c>
      <c r="G51" s="128">
        <f ca="1">IFERROR(G10*(VLOOKUP($A51,'Dev Patterns'!$K$6:$Z$57,VLOOKUP('Plan Figures'!G$2,'Plan Figures'!$B$20:$D$24,3,0),0))/(VLOOKUP($A51+1,'Dev Patterns'!$K$6:$Z$57,VLOOKUP('Plan Figures'!G$2,'Plan Figures'!$B$20:$D$24,3,0),0)),"-")</f>
        <v>502.6138606169996</v>
      </c>
      <c r="H51" s="81">
        <f ca="1">IFERROR(H10*(VLOOKUP($A51,'Dev Patterns'!$K$6:$Z$57,VLOOKUP('Plan Figures'!H$2,'Plan Figures'!$B$20:$D$24,3,0),0))/(VLOOKUP($A51+1,'Dev Patterns'!$K$6:$Z$57,VLOOKUP('Plan Figures'!H$2,'Plan Figures'!$B$20:$D$24,3,0),0)),"-")</f>
        <v>160398.7191247243</v>
      </c>
      <c r="I51" s="21" t="str">
        <f>IFERROR(I10*(VLOOKUP($A51,'Dev Patterns'!$K$6:$Z$57,VLOOKUP('Plan Figures'!I$2,'Plan Figures'!$B$20:$D$24,3,0),0))/(VLOOKUP($A51+1,'Dev Patterns'!$K$6:$Z$57,VLOOKUP('Plan Figures'!I$2,'Plan Figures'!$B$20:$D$24,3,0),0)),"-")</f>
        <v>-</v>
      </c>
      <c r="J51" s="59">
        <f ca="1">IFERROR(J10*(VLOOKUP($A51,'Dev Patterns'!$K$6:$Z$57,VLOOKUP('Plan Figures'!J$2,'Plan Figures'!$B$20:$D$24,3,0),0))/(VLOOKUP($A51+1,'Dev Patterns'!$K$6:$Z$57,VLOOKUP('Plan Figures'!J$2,'Plan Figures'!$B$20:$D$24,3,0),0)),"-")</f>
        <v>166104.65959458065</v>
      </c>
      <c r="K51" s="128" t="str">
        <f>IFERROR(K10*(VLOOKUP($A51,'Dev Patterns'!$K$6:$Z$57,VLOOKUP('Plan Figures'!K$2,'Plan Figures'!$B$20:$D$24,3,0),0))/(VLOOKUP($A51+1,'Dev Patterns'!$K$6:$Z$57,VLOOKUP('Plan Figures'!K$2,'Plan Figures'!$B$20:$D$24,3,0),0)),"-")</f>
        <v>-</v>
      </c>
      <c r="L51" s="128">
        <f ca="1">IFERROR(L10*(VLOOKUP($A51,'Dev Patterns'!$K$6:$Z$57,VLOOKUP('Plan Figures'!L$2,'Plan Figures'!$B$20:$D$24,3,0),0))/(VLOOKUP($A51+1,'Dev Patterns'!$K$6:$Z$57,VLOOKUP('Plan Figures'!L$2,'Plan Figures'!$B$20:$D$24,3,0),0)),"-")</f>
        <v>643899.38205499586</v>
      </c>
      <c r="M51" s="128" t="str">
        <f>IFERROR(M10*(VLOOKUP($A51,'Dev Patterns'!$K$6:$Z$57,VLOOKUP('Plan Figures'!M$2,'Plan Figures'!$B$20:$D$24,3,0),0))/(VLOOKUP($A51+1,'Dev Patterns'!$K$6:$Z$57,VLOOKUP('Plan Figures'!M$2,'Plan Figures'!$B$20:$D$24,3,0),0)),"-")</f>
        <v>-</v>
      </c>
      <c r="N51" s="128">
        <f ca="1">IFERROR(N10*(VLOOKUP($A51,'Dev Patterns'!$K$6:$Z$57,VLOOKUP('Plan Figures'!N$2,'Plan Figures'!$B$20:$D$24,3,0),0))/(VLOOKUP($A51+1,'Dev Patterns'!$K$6:$Z$57,VLOOKUP('Plan Figures'!N$2,'Plan Figures'!$B$20:$D$24,3,0),0)),"-")</f>
        <v>666805.12321447604</v>
      </c>
      <c r="O51" s="128">
        <f ca="1">IFERROR(O10*(VLOOKUP($A51,'Dev Patterns'!$K$6:$Z$57,VLOOKUP('Plan Figures'!O$2,'Plan Figures'!$B$20:$D$24,3,0),0))/(VLOOKUP($A51+1,'Dev Patterns'!$K$6:$Z$57,VLOOKUP('Plan Figures'!O$2,'Plan Figures'!$B$20:$D$24,3,0),0)),"-")</f>
        <v>0</v>
      </c>
      <c r="P51" s="81">
        <f ca="1">IFERROR(P10*(VLOOKUP($A51,'Dev Patterns'!$K$6:$Z$57,VLOOKUP('Plan Figures'!P$2,'Plan Figures'!$B$20:$D$24,3,0),0))/(VLOOKUP($A51+1,'Dev Patterns'!$K$6:$Z$57,VLOOKUP('Plan Figures'!P$2,'Plan Figures'!$B$20:$D$24,3,0),0)),"-")</f>
        <v>0</v>
      </c>
      <c r="Q51" s="21" t="str">
        <f>IFERROR(Q10*(VLOOKUP($A51,'Dev Patterns'!$K$6:$Z$57,VLOOKUP('Plan Figures'!Q$2,'Plan Figures'!$B$20:$D$24,3,0),0))/(VLOOKUP($A51+1,'Dev Patterns'!$K$6:$Z$57,VLOOKUP('Plan Figures'!Q$2,'Plan Figures'!$B$20:$D$24,3,0),0)),"-")</f>
        <v>-</v>
      </c>
      <c r="R51" s="128">
        <f ca="1">IFERROR(R10*(VLOOKUP($A51,'Dev Patterns'!$K$6:$Z$57,VLOOKUP('Plan Figures'!R$2,'Plan Figures'!$B$20:$D$24,3,0),0))/(VLOOKUP($A51+1,'Dev Patterns'!$K$6:$Z$57,VLOOKUP('Plan Figures'!R$2,'Plan Figures'!$B$20:$D$24,3,0),0)),"-")</f>
        <v>0</v>
      </c>
      <c r="S51" s="128"/>
      <c r="T51" s="81"/>
      <c r="U51" s="21"/>
      <c r="V51" s="59"/>
      <c r="W51" s="128"/>
      <c r="X51" s="81"/>
      <c r="Y51" s="21"/>
      <c r="Z51" s="59"/>
      <c r="AA51" s="128"/>
      <c r="AB51" s="81"/>
      <c r="AC51" s="21"/>
      <c r="AD51" s="59"/>
      <c r="AE51" s="128"/>
      <c r="AF51" s="81"/>
      <c r="AG51" s="21"/>
      <c r="AH51" s="59"/>
      <c r="AI51" s="128"/>
      <c r="AJ51" s="81"/>
      <c r="AK51" s="21"/>
      <c r="AL51" s="59"/>
      <c r="AM51" s="128"/>
      <c r="AN51" s="81"/>
      <c r="AO51" s="21"/>
      <c r="AP51" s="59"/>
    </row>
    <row r="52" spans="1:42" ht="15" customHeight="1" x14ac:dyDescent="0.25">
      <c r="A52" s="59">
        <f>MAX(ROUNDUP(('Title Sheet'!$C$13-B52)/7,0),1)</f>
        <v>7</v>
      </c>
      <c r="B52" s="30">
        <f t="shared" si="7"/>
        <v>45835</v>
      </c>
      <c r="C52" s="128">
        <f t="shared" ca="1" si="8"/>
        <v>507.08710903420138</v>
      </c>
      <c r="D52" s="81">
        <f t="shared" ca="1" si="9"/>
        <v>792836.0566178062</v>
      </c>
      <c r="E52" s="21">
        <f t="shared" si="10"/>
        <v>0</v>
      </c>
      <c r="F52" s="81">
        <f t="shared" ca="1" si="11"/>
        <v>821039.99344537617</v>
      </c>
      <c r="G52" s="128">
        <f ca="1">IFERROR(G11*(VLOOKUP($A52,'Dev Patterns'!$K$6:$Z$57,VLOOKUP('Plan Figures'!G$2,'Plan Figures'!$B$20:$D$24,3,0),0))/(VLOOKUP($A52+1,'Dev Patterns'!$K$6:$Z$57,VLOOKUP('Plan Figures'!G$2,'Plan Figures'!$B$20:$D$24,3,0),0)),"-")</f>
        <v>507.08710903420138</v>
      </c>
      <c r="H52" s="81">
        <f ca="1">IFERROR(H11*(VLOOKUP($A52,'Dev Patterns'!$K$6:$Z$57,VLOOKUP('Plan Figures'!H$2,'Plan Figures'!$B$20:$D$24,3,0),0))/(VLOOKUP($A52+1,'Dev Patterns'!$K$6:$Z$57,VLOOKUP('Plan Figures'!H$2,'Plan Figures'!$B$20:$D$24,3,0),0)),"-")</f>
        <v>156345.11584220707</v>
      </c>
      <c r="I52" s="21" t="str">
        <f>IFERROR(I11*(VLOOKUP($A52,'Dev Patterns'!$K$6:$Z$57,VLOOKUP('Plan Figures'!I$2,'Plan Figures'!$B$20:$D$24,3,0),0))/(VLOOKUP($A52+1,'Dev Patterns'!$K$6:$Z$57,VLOOKUP('Plan Figures'!I$2,'Plan Figures'!$B$20:$D$24,3,0),0)),"-")</f>
        <v>-</v>
      </c>
      <c r="J52" s="59">
        <f ca="1">IFERROR(J11*(VLOOKUP($A52,'Dev Patterns'!$K$6:$Z$57,VLOOKUP('Plan Figures'!J$2,'Plan Figures'!$B$20:$D$24,3,0),0))/(VLOOKUP($A52+1,'Dev Patterns'!$K$6:$Z$57,VLOOKUP('Plan Figures'!J$2,'Plan Figures'!$B$20:$D$24,3,0),0)),"-")</f>
        <v>161906.8555407314</v>
      </c>
      <c r="K52" s="128" t="str">
        <f>IFERROR(K11*(VLOOKUP($A52,'Dev Patterns'!$K$6:$Z$57,VLOOKUP('Plan Figures'!K$2,'Plan Figures'!$B$20:$D$24,3,0),0))/(VLOOKUP($A52+1,'Dev Patterns'!$K$6:$Z$57,VLOOKUP('Plan Figures'!K$2,'Plan Figures'!$B$20:$D$24,3,0),0)),"-")</f>
        <v>-</v>
      </c>
      <c r="L52" s="128">
        <f ca="1">IFERROR(L11*(VLOOKUP($A52,'Dev Patterns'!$K$6:$Z$57,VLOOKUP('Plan Figures'!L$2,'Plan Figures'!$B$20:$D$24,3,0),0))/(VLOOKUP($A52+1,'Dev Patterns'!$K$6:$Z$57,VLOOKUP('Plan Figures'!L$2,'Plan Figures'!$B$20:$D$24,3,0),0)),"-")</f>
        <v>636490.9407755991</v>
      </c>
      <c r="M52" s="128" t="str">
        <f>IFERROR(M11*(VLOOKUP($A52,'Dev Patterns'!$K$6:$Z$57,VLOOKUP('Plan Figures'!M$2,'Plan Figures'!$B$20:$D$24,3,0),0))/(VLOOKUP($A52+1,'Dev Patterns'!$K$6:$Z$57,VLOOKUP('Plan Figures'!M$2,'Plan Figures'!$B$20:$D$24,3,0),0)),"-")</f>
        <v>-</v>
      </c>
      <c r="N52" s="128">
        <f ca="1">IFERROR(N11*(VLOOKUP($A52,'Dev Patterns'!$K$6:$Z$57,VLOOKUP('Plan Figures'!N$2,'Plan Figures'!$B$20:$D$24,3,0),0))/(VLOOKUP($A52+1,'Dev Patterns'!$K$6:$Z$57,VLOOKUP('Plan Figures'!N$2,'Plan Figures'!$B$20:$D$24,3,0),0)),"-")</f>
        <v>659133.13790464471</v>
      </c>
      <c r="O52" s="128">
        <f ca="1">IFERROR(O11*(VLOOKUP($A52,'Dev Patterns'!$K$6:$Z$57,VLOOKUP('Plan Figures'!O$2,'Plan Figures'!$B$20:$D$24,3,0),0))/(VLOOKUP($A52+1,'Dev Patterns'!$K$6:$Z$57,VLOOKUP('Plan Figures'!O$2,'Plan Figures'!$B$20:$D$24,3,0),0)),"-")</f>
        <v>0</v>
      </c>
      <c r="P52" s="81">
        <f ca="1">IFERROR(P11*(VLOOKUP($A52,'Dev Patterns'!$K$6:$Z$57,VLOOKUP('Plan Figures'!P$2,'Plan Figures'!$B$20:$D$24,3,0),0))/(VLOOKUP($A52+1,'Dev Patterns'!$K$6:$Z$57,VLOOKUP('Plan Figures'!P$2,'Plan Figures'!$B$20:$D$24,3,0),0)),"-")</f>
        <v>0</v>
      </c>
      <c r="Q52" s="21" t="str">
        <f>IFERROR(Q11*(VLOOKUP($A52,'Dev Patterns'!$K$6:$Z$57,VLOOKUP('Plan Figures'!Q$2,'Plan Figures'!$B$20:$D$24,3,0),0))/(VLOOKUP($A52+1,'Dev Patterns'!$K$6:$Z$57,VLOOKUP('Plan Figures'!Q$2,'Plan Figures'!$B$20:$D$24,3,0),0)),"-")</f>
        <v>-</v>
      </c>
      <c r="R52" s="128">
        <f ca="1">IFERROR(R11*(VLOOKUP($A52,'Dev Patterns'!$K$6:$Z$57,VLOOKUP('Plan Figures'!R$2,'Plan Figures'!$B$20:$D$24,3,0),0))/(VLOOKUP($A52+1,'Dev Patterns'!$K$6:$Z$57,VLOOKUP('Plan Figures'!R$2,'Plan Figures'!$B$20:$D$24,3,0),0)),"-")</f>
        <v>0</v>
      </c>
      <c r="S52" s="128"/>
      <c r="T52" s="81"/>
      <c r="U52" s="21"/>
      <c r="V52" s="59"/>
      <c r="W52" s="128"/>
      <c r="X52" s="81"/>
      <c r="Y52" s="21"/>
      <c r="Z52" s="59"/>
      <c r="AA52" s="128"/>
      <c r="AB52" s="81"/>
      <c r="AC52" s="21"/>
      <c r="AD52" s="59"/>
      <c r="AE52" s="128"/>
      <c r="AF52" s="81"/>
      <c r="AG52" s="21"/>
      <c r="AH52" s="59"/>
      <c r="AI52" s="128"/>
      <c r="AJ52" s="81"/>
      <c r="AK52" s="21"/>
      <c r="AL52" s="59"/>
      <c r="AM52" s="128"/>
      <c r="AN52" s="81"/>
      <c r="AO52" s="21"/>
      <c r="AP52" s="59"/>
    </row>
    <row r="53" spans="1:42" ht="15" customHeight="1" x14ac:dyDescent="0.25">
      <c r="A53" s="59">
        <f>MAX(ROUNDUP(('Title Sheet'!$C$13-B53)/7,0),1)</f>
        <v>6</v>
      </c>
      <c r="B53" s="30">
        <f t="shared" si="7"/>
        <v>45842</v>
      </c>
      <c r="C53" s="128">
        <f t="shared" ca="1" si="8"/>
        <v>494.14928078151252</v>
      </c>
      <c r="D53" s="81">
        <f t="shared" ca="1" si="9"/>
        <v>821000.05576863606</v>
      </c>
      <c r="E53" s="21">
        <f t="shared" si="10"/>
        <v>0</v>
      </c>
      <c r="F53" s="81">
        <f t="shared" ca="1" si="11"/>
        <v>849714.16169692611</v>
      </c>
      <c r="G53" s="128">
        <f ca="1">IFERROR(G12*(VLOOKUP($A53,'Dev Patterns'!$K$6:$Z$57,VLOOKUP('Plan Figures'!G$2,'Plan Figures'!$B$20:$D$24,3,0),0))/(VLOOKUP($A53+1,'Dev Patterns'!$K$6:$Z$57,VLOOKUP('Plan Figures'!G$2,'Plan Figures'!$B$20:$D$24,3,0),0)),"-")</f>
        <v>494.14928078151252</v>
      </c>
      <c r="H53" s="81">
        <f ca="1">IFERROR(H12*(VLOOKUP($A53,'Dev Patterns'!$K$6:$Z$57,VLOOKUP('Plan Figures'!H$2,'Plan Figures'!$B$20:$D$24,3,0),0))/(VLOOKUP($A53+1,'Dev Patterns'!$K$6:$Z$57,VLOOKUP('Plan Figures'!H$2,'Plan Figures'!$B$20:$D$24,3,0),0)),"-")</f>
        <v>164360.83413078985</v>
      </c>
      <c r="I53" s="21" t="str">
        <f>IFERROR(I12*(VLOOKUP($A53,'Dev Patterns'!$K$6:$Z$57,VLOOKUP('Plan Figures'!I$2,'Plan Figures'!$B$20:$D$24,3,0),0))/(VLOOKUP($A53+1,'Dev Patterns'!$K$6:$Z$57,VLOOKUP('Plan Figures'!I$2,'Plan Figures'!$B$20:$D$24,3,0),0)),"-")</f>
        <v>-</v>
      </c>
      <c r="J53" s="59">
        <f ca="1">IFERROR(J12*(VLOOKUP($A53,'Dev Patterns'!$K$6:$Z$57,VLOOKUP('Plan Figures'!J$2,'Plan Figures'!$B$20:$D$24,3,0),0))/(VLOOKUP($A53+1,'Dev Patterns'!$K$6:$Z$57,VLOOKUP('Plan Figures'!J$2,'Plan Figures'!$B$20:$D$24,3,0),0)),"-")</f>
        <v>170109.28002739232</v>
      </c>
      <c r="K53" s="128" t="str">
        <f>IFERROR(K12*(VLOOKUP($A53,'Dev Patterns'!$K$6:$Z$57,VLOOKUP('Plan Figures'!K$2,'Plan Figures'!$B$20:$D$24,3,0),0))/(VLOOKUP($A53+1,'Dev Patterns'!$K$6:$Z$57,VLOOKUP('Plan Figures'!K$2,'Plan Figures'!$B$20:$D$24,3,0),0)),"-")</f>
        <v>-</v>
      </c>
      <c r="L53" s="128">
        <f ca="1">IFERROR(L12*(VLOOKUP($A53,'Dev Patterns'!$K$6:$Z$57,VLOOKUP('Plan Figures'!L$2,'Plan Figures'!$B$20:$D$24,3,0),0))/(VLOOKUP($A53+1,'Dev Patterns'!$K$6:$Z$57,VLOOKUP('Plan Figures'!L$2,'Plan Figures'!$B$20:$D$24,3,0),0)),"-")</f>
        <v>656639.2216378462</v>
      </c>
      <c r="M53" s="128" t="str">
        <f>IFERROR(M12*(VLOOKUP($A53,'Dev Patterns'!$K$6:$Z$57,VLOOKUP('Plan Figures'!M$2,'Plan Figures'!$B$20:$D$24,3,0),0))/(VLOOKUP($A53+1,'Dev Patterns'!$K$6:$Z$57,VLOOKUP('Plan Figures'!M$2,'Plan Figures'!$B$20:$D$24,3,0),0)),"-")</f>
        <v>-</v>
      </c>
      <c r="N53" s="128">
        <f ca="1">IFERROR(N12*(VLOOKUP($A53,'Dev Patterns'!$K$6:$Z$57,VLOOKUP('Plan Figures'!N$2,'Plan Figures'!$B$20:$D$24,3,0),0))/(VLOOKUP($A53+1,'Dev Patterns'!$K$6:$Z$57,VLOOKUP('Plan Figures'!N$2,'Plan Figures'!$B$20:$D$24,3,0),0)),"-")</f>
        <v>679604.88166953379</v>
      </c>
      <c r="O53" s="128">
        <f ca="1">IFERROR(O12*(VLOOKUP($A53,'Dev Patterns'!$K$6:$Z$57,VLOOKUP('Plan Figures'!O$2,'Plan Figures'!$B$20:$D$24,3,0),0))/(VLOOKUP($A53+1,'Dev Patterns'!$K$6:$Z$57,VLOOKUP('Plan Figures'!O$2,'Plan Figures'!$B$20:$D$24,3,0),0)),"-")</f>
        <v>0</v>
      </c>
      <c r="P53" s="81">
        <f ca="1">IFERROR(P12*(VLOOKUP($A53,'Dev Patterns'!$K$6:$Z$57,VLOOKUP('Plan Figures'!P$2,'Plan Figures'!$B$20:$D$24,3,0),0))/(VLOOKUP($A53+1,'Dev Patterns'!$K$6:$Z$57,VLOOKUP('Plan Figures'!P$2,'Plan Figures'!$B$20:$D$24,3,0),0)),"-")</f>
        <v>0</v>
      </c>
      <c r="Q53" s="21" t="str">
        <f>IFERROR(Q12*(VLOOKUP($A53,'Dev Patterns'!$K$6:$Z$57,VLOOKUP('Plan Figures'!Q$2,'Plan Figures'!$B$20:$D$24,3,0),0))/(VLOOKUP($A53+1,'Dev Patterns'!$K$6:$Z$57,VLOOKUP('Plan Figures'!Q$2,'Plan Figures'!$B$20:$D$24,3,0),0)),"-")</f>
        <v>-</v>
      </c>
      <c r="R53" s="128">
        <f ca="1">IFERROR(R12*(VLOOKUP($A53,'Dev Patterns'!$K$6:$Z$57,VLOOKUP('Plan Figures'!R$2,'Plan Figures'!$B$20:$D$24,3,0),0))/(VLOOKUP($A53+1,'Dev Patterns'!$K$6:$Z$57,VLOOKUP('Plan Figures'!R$2,'Plan Figures'!$B$20:$D$24,3,0),0)),"-")</f>
        <v>0</v>
      </c>
      <c r="S53" s="128"/>
      <c r="T53" s="81"/>
      <c r="U53" s="21"/>
      <c r="V53" s="59"/>
      <c r="W53" s="128"/>
      <c r="X53" s="81"/>
      <c r="Y53" s="21"/>
      <c r="Z53" s="59"/>
      <c r="AA53" s="128"/>
      <c r="AB53" s="81"/>
      <c r="AC53" s="21"/>
      <c r="AD53" s="59"/>
      <c r="AE53" s="128"/>
      <c r="AF53" s="81"/>
      <c r="AG53" s="21"/>
      <c r="AH53" s="59"/>
      <c r="AI53" s="128"/>
      <c r="AJ53" s="81"/>
      <c r="AK53" s="21"/>
      <c r="AL53" s="59"/>
      <c r="AM53" s="128"/>
      <c r="AN53" s="81"/>
      <c r="AO53" s="21"/>
      <c r="AP53" s="59"/>
    </row>
    <row r="54" spans="1:42" ht="15" customHeight="1" x14ac:dyDescent="0.25">
      <c r="A54" s="59">
        <f>MAX(ROUNDUP(('Title Sheet'!$C$13-B54)/7,0),1)</f>
        <v>5</v>
      </c>
      <c r="B54" s="30">
        <f t="shared" si="7"/>
        <v>45849</v>
      </c>
      <c r="C54" s="128">
        <f t="shared" ca="1" si="8"/>
        <v>488.92361688494452</v>
      </c>
      <c r="D54" s="81">
        <f t="shared" ca="1" si="9"/>
        <v>830541.39957888238</v>
      </c>
      <c r="E54" s="21">
        <f t="shared" si="10"/>
        <v>0</v>
      </c>
      <c r="F54" s="81">
        <f t="shared" ca="1" si="11"/>
        <v>859226.22666010121</v>
      </c>
      <c r="G54" s="128">
        <f ca="1">IFERROR(G13*(VLOOKUP($A54,'Dev Patterns'!$K$6:$Z$57,VLOOKUP('Plan Figures'!G$2,'Plan Figures'!$B$20:$D$24,3,0),0))/(VLOOKUP($A54+1,'Dev Patterns'!$K$6:$Z$57,VLOOKUP('Plan Figures'!G$2,'Plan Figures'!$B$20:$D$24,3,0),0)),"-")</f>
        <v>488.92361688494452</v>
      </c>
      <c r="H54" s="81">
        <f ca="1">IFERROR(H13*(VLOOKUP($A54,'Dev Patterns'!$K$6:$Z$57,VLOOKUP('Plan Figures'!H$2,'Plan Figures'!$B$20:$D$24,3,0),0))/(VLOOKUP($A54+1,'Dev Patterns'!$K$6:$Z$57,VLOOKUP('Plan Figures'!H$2,'Plan Figures'!$B$20:$D$24,3,0),0)),"-")</f>
        <v>166267.49107461565</v>
      </c>
      <c r="I54" s="21" t="str">
        <f>IFERROR(I13*(VLOOKUP($A54,'Dev Patterns'!$K$6:$Z$57,VLOOKUP('Plan Figures'!I$2,'Plan Figures'!$B$20:$D$24,3,0),0))/(VLOOKUP($A54+1,'Dev Patterns'!$K$6:$Z$57,VLOOKUP('Plan Figures'!I$2,'Plan Figures'!$B$20:$D$24,3,0),0)),"-")</f>
        <v>-</v>
      </c>
      <c r="J54" s="59">
        <f ca="1">IFERROR(J13*(VLOOKUP($A54,'Dev Patterns'!$K$6:$Z$57,VLOOKUP('Plan Figures'!J$2,'Plan Figures'!$B$20:$D$24,3,0),0))/(VLOOKUP($A54+1,'Dev Patterns'!$K$6:$Z$57,VLOOKUP('Plan Figures'!J$2,'Plan Figures'!$B$20:$D$24,3,0),0)),"-")</f>
        <v>172009.95524692742</v>
      </c>
      <c r="K54" s="128" t="str">
        <f>IFERROR(K13*(VLOOKUP($A54,'Dev Patterns'!$K$6:$Z$57,VLOOKUP('Plan Figures'!K$2,'Plan Figures'!$B$20:$D$24,3,0),0))/(VLOOKUP($A54+1,'Dev Patterns'!$K$6:$Z$57,VLOOKUP('Plan Figures'!K$2,'Plan Figures'!$B$20:$D$24,3,0),0)),"-")</f>
        <v>-</v>
      </c>
      <c r="L54" s="128">
        <f ca="1">IFERROR(L13*(VLOOKUP($A54,'Dev Patterns'!$K$6:$Z$57,VLOOKUP('Plan Figures'!L$2,'Plan Figures'!$B$20:$D$24,3,0),0))/(VLOOKUP($A54+1,'Dev Patterns'!$K$6:$Z$57,VLOOKUP('Plan Figures'!L$2,'Plan Figures'!$B$20:$D$24,3,0),0)),"-")</f>
        <v>664273.90850426676</v>
      </c>
      <c r="M54" s="128" t="str">
        <f>IFERROR(M13*(VLOOKUP($A54,'Dev Patterns'!$K$6:$Z$57,VLOOKUP('Plan Figures'!M$2,'Plan Figures'!$B$20:$D$24,3,0),0))/(VLOOKUP($A54+1,'Dev Patterns'!$K$6:$Z$57,VLOOKUP('Plan Figures'!M$2,'Plan Figures'!$B$20:$D$24,3,0),0)),"-")</f>
        <v>-</v>
      </c>
      <c r="N54" s="128">
        <f ca="1">IFERROR(N13*(VLOOKUP($A54,'Dev Patterns'!$K$6:$Z$57,VLOOKUP('Plan Figures'!N$2,'Plan Figures'!$B$20:$D$24,3,0),0))/(VLOOKUP($A54+1,'Dev Patterns'!$K$6:$Z$57,VLOOKUP('Plan Figures'!N$2,'Plan Figures'!$B$20:$D$24,3,0),0)),"-")</f>
        <v>687216.27141317376</v>
      </c>
      <c r="O54" s="128">
        <f ca="1">IFERROR(O13*(VLOOKUP($A54,'Dev Patterns'!$K$6:$Z$57,VLOOKUP('Plan Figures'!O$2,'Plan Figures'!$B$20:$D$24,3,0),0))/(VLOOKUP($A54+1,'Dev Patterns'!$K$6:$Z$57,VLOOKUP('Plan Figures'!O$2,'Plan Figures'!$B$20:$D$24,3,0),0)),"-")</f>
        <v>0</v>
      </c>
      <c r="P54" s="81">
        <f ca="1">IFERROR(P13*(VLOOKUP($A54,'Dev Patterns'!$K$6:$Z$57,VLOOKUP('Plan Figures'!P$2,'Plan Figures'!$B$20:$D$24,3,0),0))/(VLOOKUP($A54+1,'Dev Patterns'!$K$6:$Z$57,VLOOKUP('Plan Figures'!P$2,'Plan Figures'!$B$20:$D$24,3,0),0)),"-")</f>
        <v>0</v>
      </c>
      <c r="Q54" s="21" t="str">
        <f>IFERROR(Q13*(VLOOKUP($A54,'Dev Patterns'!$K$6:$Z$57,VLOOKUP('Plan Figures'!Q$2,'Plan Figures'!$B$20:$D$24,3,0),0))/(VLOOKUP($A54+1,'Dev Patterns'!$K$6:$Z$57,VLOOKUP('Plan Figures'!Q$2,'Plan Figures'!$B$20:$D$24,3,0),0)),"-")</f>
        <v>-</v>
      </c>
      <c r="R54" s="128">
        <f ca="1">IFERROR(R13*(VLOOKUP($A54,'Dev Patterns'!$K$6:$Z$57,VLOOKUP('Plan Figures'!R$2,'Plan Figures'!$B$20:$D$24,3,0),0))/(VLOOKUP($A54+1,'Dev Patterns'!$K$6:$Z$57,VLOOKUP('Plan Figures'!R$2,'Plan Figures'!$B$20:$D$24,3,0),0)),"-")</f>
        <v>0</v>
      </c>
      <c r="S54" s="128"/>
      <c r="T54" s="81"/>
      <c r="U54" s="21"/>
      <c r="V54" s="59"/>
      <c r="W54" s="128"/>
      <c r="X54" s="81"/>
      <c r="Y54" s="21"/>
      <c r="Z54" s="59"/>
      <c r="AA54" s="128"/>
      <c r="AB54" s="81"/>
      <c r="AC54" s="21"/>
      <c r="AD54" s="59"/>
      <c r="AE54" s="128"/>
      <c r="AF54" s="81"/>
      <c r="AG54" s="21"/>
      <c r="AH54" s="59"/>
      <c r="AI54" s="128"/>
      <c r="AJ54" s="81"/>
      <c r="AK54" s="21"/>
      <c r="AL54" s="59"/>
      <c r="AM54" s="128"/>
      <c r="AN54" s="81"/>
      <c r="AO54" s="21"/>
      <c r="AP54" s="59"/>
    </row>
    <row r="55" spans="1:42" ht="15" customHeight="1" x14ac:dyDescent="0.25">
      <c r="A55" s="59">
        <f>MAX(ROUNDUP(('Title Sheet'!$C$13-B55)/7,0),1)</f>
        <v>4</v>
      </c>
      <c r="B55" s="30">
        <f t="shared" si="7"/>
        <v>45856</v>
      </c>
      <c r="C55" s="128">
        <f t="shared" ca="1" si="8"/>
        <v>488.92361688494452</v>
      </c>
      <c r="D55" s="81">
        <f t="shared" ca="1" si="9"/>
        <v>830452.44580878178</v>
      </c>
      <c r="E55" s="21">
        <f t="shared" si="10"/>
        <v>0</v>
      </c>
      <c r="F55" s="81">
        <f t="shared" ca="1" si="11"/>
        <v>859134.20064879151</v>
      </c>
      <c r="G55" s="128">
        <f ca="1">IFERROR(G14*(VLOOKUP($A55,'Dev Patterns'!$K$6:$Z$57,VLOOKUP('Plan Figures'!G$2,'Plan Figures'!$B$20:$D$24,3,0),0))/(VLOOKUP($A55+1,'Dev Patterns'!$K$6:$Z$57,VLOOKUP('Plan Figures'!G$2,'Plan Figures'!$B$20:$D$24,3,0),0)),"-")</f>
        <v>488.92361688494452</v>
      </c>
      <c r="H55" s="81">
        <f ca="1">IFERROR(H14*(VLOOKUP($A55,'Dev Patterns'!$K$6:$Z$57,VLOOKUP('Plan Figures'!H$2,'Plan Figures'!$B$20:$D$24,3,0),0))/(VLOOKUP($A55+1,'Dev Patterns'!$K$6:$Z$57,VLOOKUP('Plan Figures'!H$2,'Plan Figures'!$B$20:$D$24,3,0),0)),"-")</f>
        <v>166246.31344047104</v>
      </c>
      <c r="I55" s="21" t="str">
        <f>IFERROR(I14*(VLOOKUP($A55,'Dev Patterns'!$K$6:$Z$57,VLOOKUP('Plan Figures'!I$2,'Plan Figures'!$B$20:$D$24,3,0),0))/(VLOOKUP($A55+1,'Dev Patterns'!$K$6:$Z$57,VLOOKUP('Plan Figures'!I$2,'Plan Figures'!$B$20:$D$24,3,0),0)),"-")</f>
        <v>-</v>
      </c>
      <c r="J55" s="59">
        <f ca="1">IFERROR(J14*(VLOOKUP($A55,'Dev Patterns'!$K$6:$Z$57,VLOOKUP('Plan Figures'!J$2,'Plan Figures'!$B$20:$D$24,3,0),0))/(VLOOKUP($A55+1,'Dev Patterns'!$K$6:$Z$57,VLOOKUP('Plan Figures'!J$2,'Plan Figures'!$B$20:$D$24,3,0),0)),"-")</f>
        <v>171988.04619015451</v>
      </c>
      <c r="K55" s="128" t="str">
        <f>IFERROR(K14*(VLOOKUP($A55,'Dev Patterns'!$K$6:$Z$57,VLOOKUP('Plan Figures'!K$2,'Plan Figures'!$B$20:$D$24,3,0),0))/(VLOOKUP($A55+1,'Dev Patterns'!$K$6:$Z$57,VLOOKUP('Plan Figures'!K$2,'Plan Figures'!$B$20:$D$24,3,0),0)),"-")</f>
        <v>-</v>
      </c>
      <c r="L55" s="128">
        <f ca="1">IFERROR(L14*(VLOOKUP($A55,'Dev Patterns'!$K$6:$Z$57,VLOOKUP('Plan Figures'!L$2,'Plan Figures'!$B$20:$D$24,3,0),0))/(VLOOKUP($A55+1,'Dev Patterns'!$K$6:$Z$57,VLOOKUP('Plan Figures'!L$2,'Plan Figures'!$B$20:$D$24,3,0),0)),"-")</f>
        <v>664206.1323683107</v>
      </c>
      <c r="M55" s="128" t="str">
        <f>IFERROR(M14*(VLOOKUP($A55,'Dev Patterns'!$K$6:$Z$57,VLOOKUP('Plan Figures'!M$2,'Plan Figures'!$B$20:$D$24,3,0),0))/(VLOOKUP($A55+1,'Dev Patterns'!$K$6:$Z$57,VLOOKUP('Plan Figures'!M$2,'Plan Figures'!$B$20:$D$24,3,0),0)),"-")</f>
        <v>-</v>
      </c>
      <c r="N55" s="128">
        <f ca="1">IFERROR(N14*(VLOOKUP($A55,'Dev Patterns'!$K$6:$Z$57,VLOOKUP('Plan Figures'!N$2,'Plan Figures'!$B$20:$D$24,3,0),0))/(VLOOKUP($A55+1,'Dev Patterns'!$K$6:$Z$57,VLOOKUP('Plan Figures'!N$2,'Plan Figures'!$B$20:$D$24,3,0),0)),"-")</f>
        <v>687146.154458637</v>
      </c>
      <c r="O55" s="128">
        <f ca="1">IFERROR(O14*(VLOOKUP($A55,'Dev Patterns'!$K$6:$Z$57,VLOOKUP('Plan Figures'!O$2,'Plan Figures'!$B$20:$D$24,3,0),0))/(VLOOKUP($A55+1,'Dev Patterns'!$K$6:$Z$57,VLOOKUP('Plan Figures'!O$2,'Plan Figures'!$B$20:$D$24,3,0),0)),"-")</f>
        <v>0</v>
      </c>
      <c r="P55" s="81">
        <f ca="1">IFERROR(P14*(VLOOKUP($A55,'Dev Patterns'!$K$6:$Z$57,VLOOKUP('Plan Figures'!P$2,'Plan Figures'!$B$20:$D$24,3,0),0))/(VLOOKUP($A55+1,'Dev Patterns'!$K$6:$Z$57,VLOOKUP('Plan Figures'!P$2,'Plan Figures'!$B$20:$D$24,3,0),0)),"-")</f>
        <v>0</v>
      </c>
      <c r="Q55" s="21" t="str">
        <f>IFERROR(Q14*(VLOOKUP($A55,'Dev Patterns'!$K$6:$Z$57,VLOOKUP('Plan Figures'!Q$2,'Plan Figures'!$B$20:$D$24,3,0),0))/(VLOOKUP($A55+1,'Dev Patterns'!$K$6:$Z$57,VLOOKUP('Plan Figures'!Q$2,'Plan Figures'!$B$20:$D$24,3,0),0)),"-")</f>
        <v>-</v>
      </c>
      <c r="R55" s="128">
        <f ca="1">IFERROR(R14*(VLOOKUP($A55,'Dev Patterns'!$K$6:$Z$57,VLOOKUP('Plan Figures'!R$2,'Plan Figures'!$B$20:$D$24,3,0),0))/(VLOOKUP($A55+1,'Dev Patterns'!$K$6:$Z$57,VLOOKUP('Plan Figures'!R$2,'Plan Figures'!$B$20:$D$24,3,0),0)),"-")</f>
        <v>0</v>
      </c>
      <c r="S55" s="128"/>
      <c r="T55" s="81"/>
      <c r="U55" s="21"/>
      <c r="V55" s="59"/>
      <c r="W55" s="128"/>
      <c r="X55" s="81"/>
      <c r="Y55" s="21"/>
      <c r="Z55" s="59"/>
      <c r="AA55" s="128"/>
      <c r="AB55" s="81"/>
      <c r="AC55" s="21"/>
      <c r="AD55" s="59"/>
      <c r="AE55" s="128"/>
      <c r="AF55" s="81"/>
      <c r="AG55" s="21"/>
      <c r="AH55" s="59"/>
      <c r="AI55" s="128"/>
      <c r="AJ55" s="81"/>
      <c r="AK55" s="21"/>
      <c r="AL55" s="59"/>
      <c r="AM55" s="128"/>
      <c r="AN55" s="81"/>
      <c r="AO55" s="21"/>
      <c r="AP55" s="59"/>
    </row>
    <row r="56" spans="1:42" ht="15" customHeight="1" x14ac:dyDescent="0.25">
      <c r="A56" s="59">
        <f>MAX(ROUNDUP(('Title Sheet'!$C$13-B56)/7,0),1)</f>
        <v>3</v>
      </c>
      <c r="B56" s="30">
        <f t="shared" si="7"/>
        <v>45863</v>
      </c>
      <c r="C56" s="128">
        <f t="shared" ca="1" si="8"/>
        <v>488.92361688494452</v>
      </c>
      <c r="D56" s="81">
        <f t="shared" ca="1" si="9"/>
        <v>830365.32024283684</v>
      </c>
      <c r="E56" s="21">
        <f t="shared" si="10"/>
        <v>0</v>
      </c>
      <c r="F56" s="81">
        <f t="shared" ca="1" si="11"/>
        <v>859044.0659832462</v>
      </c>
      <c r="G56" s="128">
        <f ca="1">IFERROR(G15*(VLOOKUP($A56,'Dev Patterns'!$K$6:$Z$57,VLOOKUP('Plan Figures'!G$2,'Plan Figures'!$B$20:$D$24,3,0),0))/(VLOOKUP($A56+1,'Dev Patterns'!$K$6:$Z$57,VLOOKUP('Plan Figures'!G$2,'Plan Figures'!$B$20:$D$24,3,0),0)),"-")</f>
        <v>488.92361688494452</v>
      </c>
      <c r="H56" s="81">
        <f ca="1">IFERROR(H15*(VLOOKUP($A56,'Dev Patterns'!$K$6:$Z$57,VLOOKUP('Plan Figures'!H$2,'Plan Figures'!$B$20:$D$24,3,0),0))/(VLOOKUP($A56+1,'Dev Patterns'!$K$6:$Z$57,VLOOKUP('Plan Figures'!H$2,'Plan Figures'!$B$20:$D$24,3,0),0)),"-")</f>
        <v>166225.60848776292</v>
      </c>
      <c r="I56" s="21" t="str">
        <f>IFERROR(I15*(VLOOKUP($A56,'Dev Patterns'!$K$6:$Z$57,VLOOKUP('Plan Figures'!I$2,'Plan Figures'!$B$20:$D$24,3,0),0))/(VLOOKUP($A56+1,'Dev Patterns'!$K$6:$Z$57,VLOOKUP('Plan Figures'!I$2,'Plan Figures'!$B$20:$D$24,3,0),0)),"-")</f>
        <v>-</v>
      </c>
      <c r="J56" s="59">
        <f ca="1">IFERROR(J15*(VLOOKUP($A56,'Dev Patterns'!$K$6:$Z$57,VLOOKUP('Plan Figures'!J$2,'Plan Figures'!$B$20:$D$24,3,0),0))/(VLOOKUP($A56+1,'Dev Patterns'!$K$6:$Z$57,VLOOKUP('Plan Figures'!J$2,'Plan Figures'!$B$20:$D$24,3,0),0)),"-")</f>
        <v>171966.62614005513</v>
      </c>
      <c r="K56" s="128" t="str">
        <f>IFERROR(K15*(VLOOKUP($A56,'Dev Patterns'!$K$6:$Z$57,VLOOKUP('Plan Figures'!K$2,'Plan Figures'!$B$20:$D$24,3,0),0))/(VLOOKUP($A56+1,'Dev Patterns'!$K$6:$Z$57,VLOOKUP('Plan Figures'!K$2,'Plan Figures'!$B$20:$D$24,3,0),0)),"-")</f>
        <v>-</v>
      </c>
      <c r="L56" s="128">
        <f ca="1">IFERROR(L15*(VLOOKUP($A56,'Dev Patterns'!$K$6:$Z$57,VLOOKUP('Plan Figures'!L$2,'Plan Figures'!$B$20:$D$24,3,0),0))/(VLOOKUP($A56+1,'Dev Patterns'!$K$6:$Z$57,VLOOKUP('Plan Figures'!L$2,'Plan Figures'!$B$20:$D$24,3,0),0)),"-")</f>
        <v>664139.71175507386</v>
      </c>
      <c r="M56" s="128" t="str">
        <f>IFERROR(M15*(VLOOKUP($A56,'Dev Patterns'!$K$6:$Z$57,VLOOKUP('Plan Figures'!M$2,'Plan Figures'!$B$20:$D$24,3,0),0))/(VLOOKUP($A56+1,'Dev Patterns'!$K$6:$Z$57,VLOOKUP('Plan Figures'!M$2,'Plan Figures'!$B$20:$D$24,3,0),0)),"-")</f>
        <v>-</v>
      </c>
      <c r="N56" s="128">
        <f ca="1">IFERROR(N15*(VLOOKUP($A56,'Dev Patterns'!$K$6:$Z$57,VLOOKUP('Plan Figures'!N$2,'Plan Figures'!$B$20:$D$24,3,0),0))/(VLOOKUP($A56+1,'Dev Patterns'!$K$6:$Z$57,VLOOKUP('Plan Figures'!N$2,'Plan Figures'!$B$20:$D$24,3,0),0)),"-")</f>
        <v>687077.43984319107</v>
      </c>
      <c r="O56" s="128">
        <f ca="1">IFERROR(O15*(VLOOKUP($A56,'Dev Patterns'!$K$6:$Z$57,VLOOKUP('Plan Figures'!O$2,'Plan Figures'!$B$20:$D$24,3,0),0))/(VLOOKUP($A56+1,'Dev Patterns'!$K$6:$Z$57,VLOOKUP('Plan Figures'!O$2,'Plan Figures'!$B$20:$D$24,3,0),0)),"-")</f>
        <v>0</v>
      </c>
      <c r="P56" s="81">
        <f ca="1">IFERROR(P15*(VLOOKUP($A56,'Dev Patterns'!$K$6:$Z$57,VLOOKUP('Plan Figures'!P$2,'Plan Figures'!$B$20:$D$24,3,0),0))/(VLOOKUP($A56+1,'Dev Patterns'!$K$6:$Z$57,VLOOKUP('Plan Figures'!P$2,'Plan Figures'!$B$20:$D$24,3,0),0)),"-")</f>
        <v>0</v>
      </c>
      <c r="Q56" s="21" t="str">
        <f>IFERROR(Q15*(VLOOKUP($A56,'Dev Patterns'!$K$6:$Z$57,VLOOKUP('Plan Figures'!Q$2,'Plan Figures'!$B$20:$D$24,3,0),0))/(VLOOKUP($A56+1,'Dev Patterns'!$K$6:$Z$57,VLOOKUP('Plan Figures'!Q$2,'Plan Figures'!$B$20:$D$24,3,0),0)),"-")</f>
        <v>-</v>
      </c>
      <c r="R56" s="128">
        <f ca="1">IFERROR(R15*(VLOOKUP($A56,'Dev Patterns'!$K$6:$Z$57,VLOOKUP('Plan Figures'!R$2,'Plan Figures'!$B$20:$D$24,3,0),0))/(VLOOKUP($A56+1,'Dev Patterns'!$K$6:$Z$57,VLOOKUP('Plan Figures'!R$2,'Plan Figures'!$B$20:$D$24,3,0),0)),"-")</f>
        <v>0</v>
      </c>
      <c r="S56" s="128"/>
      <c r="T56" s="81"/>
      <c r="U56" s="21"/>
      <c r="V56" s="59"/>
      <c r="W56" s="128"/>
      <c r="X56" s="81"/>
      <c r="Y56" s="21"/>
      <c r="Z56" s="59"/>
      <c r="AA56" s="128"/>
      <c r="AB56" s="81"/>
      <c r="AC56" s="21"/>
      <c r="AD56" s="59"/>
      <c r="AE56" s="128"/>
      <c r="AF56" s="81"/>
      <c r="AG56" s="21"/>
      <c r="AH56" s="59"/>
      <c r="AI56" s="128"/>
      <c r="AJ56" s="81"/>
      <c r="AK56" s="21"/>
      <c r="AL56" s="59"/>
      <c r="AM56" s="128"/>
      <c r="AN56" s="81"/>
      <c r="AO56" s="21"/>
      <c r="AP56" s="59"/>
    </row>
    <row r="57" spans="1:42" ht="15" customHeight="1" x14ac:dyDescent="0.25">
      <c r="A57" s="59">
        <f>MAX(ROUNDUP(('Title Sheet'!$C$13-B57)/7,0),1)</f>
        <v>2</v>
      </c>
      <c r="B57" s="30">
        <f t="shared" si="7"/>
        <v>45870</v>
      </c>
      <c r="C57" s="128">
        <f t="shared" ca="1" si="8"/>
        <v>488.9502987427008</v>
      </c>
      <c r="D57" s="81">
        <f t="shared" ca="1" si="9"/>
        <v>834120.97363045602</v>
      </c>
      <c r="E57" s="21">
        <f t="shared" si="10"/>
        <v>0</v>
      </c>
      <c r="F57" s="81">
        <f t="shared" ca="1" si="11"/>
        <v>862874.8514451161</v>
      </c>
      <c r="G57" s="128">
        <f ca="1">IFERROR(G16*(VLOOKUP($A57,'Dev Patterns'!$K$6:$Z$57,VLOOKUP('Plan Figures'!G$2,'Plan Figures'!$B$20:$D$24,3,0),0))/(VLOOKUP($A57+1,'Dev Patterns'!$K$6:$Z$57,VLOOKUP('Plan Figures'!G$2,'Plan Figures'!$B$20:$D$24,3,0),0)),"-")</f>
        <v>488.9502987427008</v>
      </c>
      <c r="H57" s="81">
        <f ca="1">IFERROR(H16*(VLOOKUP($A57,'Dev Patterns'!$K$6:$Z$57,VLOOKUP('Plan Figures'!H$2,'Plan Figures'!$B$20:$D$24,3,0),0))/(VLOOKUP($A57+1,'Dev Patterns'!$K$6:$Z$57,VLOOKUP('Plan Figures'!H$2,'Plan Figures'!$B$20:$D$24,3,0),0)),"-")</f>
        <v>166974.25289470406</v>
      </c>
      <c r="I57" s="21" t="str">
        <f>IFERROR(I16*(VLOOKUP($A57,'Dev Patterns'!$K$6:$Z$57,VLOOKUP('Plan Figures'!I$2,'Plan Figures'!$B$20:$D$24,3,0),0))/(VLOOKUP($A57+1,'Dev Patterns'!$K$6:$Z$57,VLOOKUP('Plan Figures'!I$2,'Plan Figures'!$B$20:$D$24,3,0),0)),"-")</f>
        <v>-</v>
      </c>
      <c r="J57" s="59">
        <f ca="1">IFERROR(J16*(VLOOKUP($A57,'Dev Patterns'!$K$6:$Z$57,VLOOKUP('Plan Figures'!J$2,'Plan Figures'!$B$20:$D$24,3,0),0))/(VLOOKUP($A57+1,'Dev Patterns'!$K$6:$Z$57,VLOOKUP('Plan Figures'!J$2,'Plan Figures'!$B$20:$D$24,3,0),0)),"-")</f>
        <v>172730.20127354859</v>
      </c>
      <c r="K57" s="128" t="str">
        <f>IFERROR(K16*(VLOOKUP($A57,'Dev Patterns'!$K$6:$Z$57,VLOOKUP('Plan Figures'!K$2,'Plan Figures'!$B$20:$D$24,3,0),0))/(VLOOKUP($A57+1,'Dev Patterns'!$K$6:$Z$57,VLOOKUP('Plan Figures'!K$2,'Plan Figures'!$B$20:$D$24,3,0),0)),"-")</f>
        <v>-</v>
      </c>
      <c r="L57" s="128">
        <f ca="1">IFERROR(L16*(VLOOKUP($A57,'Dev Patterns'!$K$6:$Z$57,VLOOKUP('Plan Figures'!L$2,'Plan Figures'!$B$20:$D$24,3,0),0))/(VLOOKUP($A57+1,'Dev Patterns'!$K$6:$Z$57,VLOOKUP('Plan Figures'!L$2,'Plan Figures'!$B$20:$D$24,3,0),0)),"-")</f>
        <v>667146.72073575202</v>
      </c>
      <c r="M57" s="128" t="str">
        <f>IFERROR(M16*(VLOOKUP($A57,'Dev Patterns'!$K$6:$Z$57,VLOOKUP('Plan Figures'!M$2,'Plan Figures'!$B$20:$D$24,3,0),0))/(VLOOKUP($A57+1,'Dev Patterns'!$K$6:$Z$57,VLOOKUP('Plan Figures'!M$2,'Plan Figures'!$B$20:$D$24,3,0),0)),"-")</f>
        <v>-</v>
      </c>
      <c r="N57" s="128">
        <f ca="1">IFERROR(N16*(VLOOKUP($A57,'Dev Patterns'!$K$6:$Z$57,VLOOKUP('Plan Figures'!N$2,'Plan Figures'!$B$20:$D$24,3,0),0))/(VLOOKUP($A57+1,'Dev Patterns'!$K$6:$Z$57,VLOOKUP('Plan Figures'!N$2,'Plan Figures'!$B$20:$D$24,3,0),0)),"-")</f>
        <v>690144.65017156745</v>
      </c>
      <c r="O57" s="128">
        <f ca="1">IFERROR(O16*(VLOOKUP($A57,'Dev Patterns'!$K$6:$Z$57,VLOOKUP('Plan Figures'!O$2,'Plan Figures'!$B$20:$D$24,3,0),0))/(VLOOKUP($A57+1,'Dev Patterns'!$K$6:$Z$57,VLOOKUP('Plan Figures'!O$2,'Plan Figures'!$B$20:$D$24,3,0),0)),"-")</f>
        <v>0</v>
      </c>
      <c r="P57" s="81">
        <f ca="1">IFERROR(P16*(VLOOKUP($A57,'Dev Patterns'!$K$6:$Z$57,VLOOKUP('Plan Figures'!P$2,'Plan Figures'!$B$20:$D$24,3,0),0))/(VLOOKUP($A57+1,'Dev Patterns'!$K$6:$Z$57,VLOOKUP('Plan Figures'!P$2,'Plan Figures'!$B$20:$D$24,3,0),0)),"-")</f>
        <v>0</v>
      </c>
      <c r="Q57" s="21" t="str">
        <f>IFERROR(Q16*(VLOOKUP($A57,'Dev Patterns'!$K$6:$Z$57,VLOOKUP('Plan Figures'!Q$2,'Plan Figures'!$B$20:$D$24,3,0),0))/(VLOOKUP($A57+1,'Dev Patterns'!$K$6:$Z$57,VLOOKUP('Plan Figures'!Q$2,'Plan Figures'!$B$20:$D$24,3,0),0)),"-")</f>
        <v>-</v>
      </c>
      <c r="R57" s="128">
        <f ca="1">IFERROR(R16*(VLOOKUP($A57,'Dev Patterns'!$K$6:$Z$57,VLOOKUP('Plan Figures'!R$2,'Plan Figures'!$B$20:$D$24,3,0),0))/(VLOOKUP($A57+1,'Dev Patterns'!$K$6:$Z$57,VLOOKUP('Plan Figures'!R$2,'Plan Figures'!$B$20:$D$24,3,0),0)),"-")</f>
        <v>0</v>
      </c>
      <c r="S57" s="128"/>
      <c r="T57" s="81"/>
      <c r="U57" s="21"/>
      <c r="V57" s="59"/>
      <c r="W57" s="128"/>
      <c r="X57" s="81"/>
      <c r="Y57" s="21"/>
      <c r="Z57" s="59"/>
      <c r="AA57" s="128"/>
      <c r="AB57" s="81"/>
      <c r="AC57" s="21"/>
      <c r="AD57" s="59"/>
      <c r="AE57" s="128"/>
      <c r="AF57" s="81"/>
      <c r="AG57" s="21"/>
      <c r="AH57" s="59"/>
      <c r="AI57" s="128"/>
      <c r="AJ57" s="81"/>
      <c r="AK57" s="21"/>
      <c r="AL57" s="59"/>
      <c r="AM57" s="128"/>
      <c r="AN57" s="81"/>
      <c r="AO57" s="21"/>
      <c r="AP57" s="59"/>
    </row>
    <row r="58" spans="1:42" ht="15" customHeight="1" x14ac:dyDescent="0.25">
      <c r="A58" s="59">
        <f>MAX(ROUNDUP(('Title Sheet'!$C$13-B58)/7,0),1)</f>
        <v>1</v>
      </c>
      <c r="B58" s="30">
        <f t="shared" si="7"/>
        <v>45877</v>
      </c>
      <c r="C58" s="128">
        <f t="shared" ca="1" si="8"/>
        <v>489.11038988923798</v>
      </c>
      <c r="D58" s="81">
        <f t="shared" ca="1" si="9"/>
        <v>857080.67062302388</v>
      </c>
      <c r="E58" s="21">
        <f t="shared" si="10"/>
        <v>0</v>
      </c>
      <c r="F58" s="81">
        <f t="shared" ca="1" si="11"/>
        <v>886300.08463092661</v>
      </c>
      <c r="G58" s="128">
        <f ca="1">IFERROR(G17*(VLOOKUP($A58,'Dev Patterns'!$K$6:$Z$57,VLOOKUP('Plan Figures'!G$2,'Plan Figures'!$B$20:$D$24,3,0),0))/(VLOOKUP($A58+1,'Dev Patterns'!$K$6:$Z$57,VLOOKUP('Plan Figures'!G$2,'Plan Figures'!$B$20:$D$24,3,0),0)),"-")</f>
        <v>489.11038988923798</v>
      </c>
      <c r="H58" s="81">
        <f ca="1">IFERROR(H17*(VLOOKUP($A58,'Dev Patterns'!$K$6:$Z$57,VLOOKUP('Plan Figures'!H$2,'Plan Figures'!$B$20:$D$24,3,0),0))/(VLOOKUP($A58+1,'Dev Patterns'!$K$6:$Z$57,VLOOKUP('Plan Figures'!H$2,'Plan Figures'!$B$20:$D$24,3,0),0)),"-")</f>
        <v>171567.15963407172</v>
      </c>
      <c r="I58" s="21" t="str">
        <f>IFERROR(I17*(VLOOKUP($A58,'Dev Patterns'!$K$6:$Z$57,VLOOKUP('Plan Figures'!I$2,'Plan Figures'!$B$20:$D$24,3,0),0))/(VLOOKUP($A58+1,'Dev Patterns'!$K$6:$Z$57,VLOOKUP('Plan Figures'!I$2,'Plan Figures'!$B$20:$D$24,3,0),0)),"-")</f>
        <v>-</v>
      </c>
      <c r="J58" s="59">
        <f ca="1">IFERROR(J17*(VLOOKUP($A58,'Dev Patterns'!$K$6:$Z$57,VLOOKUP('Plan Figures'!J$2,'Plan Figures'!$B$20:$D$24,3,0),0))/(VLOOKUP($A58+1,'Dev Patterns'!$K$6:$Z$57,VLOOKUP('Plan Figures'!J$2,'Plan Figures'!$B$20:$D$24,3,0),0)),"-")</f>
        <v>177416.19116556548</v>
      </c>
      <c r="K58" s="128" t="str">
        <f>IFERROR(K17*(VLOOKUP($A58,'Dev Patterns'!$K$6:$Z$57,VLOOKUP('Plan Figures'!K$2,'Plan Figures'!$B$20:$D$24,3,0),0))/(VLOOKUP($A58+1,'Dev Patterns'!$K$6:$Z$57,VLOOKUP('Plan Figures'!K$2,'Plan Figures'!$B$20:$D$24,3,0),0)),"-")</f>
        <v>-</v>
      </c>
      <c r="L58" s="128">
        <f ca="1">IFERROR(L17*(VLOOKUP($A58,'Dev Patterns'!$K$6:$Z$57,VLOOKUP('Plan Figures'!L$2,'Plan Figures'!$B$20:$D$24,3,0),0))/(VLOOKUP($A58+1,'Dev Patterns'!$K$6:$Z$57,VLOOKUP('Plan Figures'!L$2,'Plan Figures'!$B$20:$D$24,3,0),0)),"-")</f>
        <v>685513.51098895213</v>
      </c>
      <c r="M58" s="128" t="str">
        <f>IFERROR(M17*(VLOOKUP($A58,'Dev Patterns'!$K$6:$Z$57,VLOOKUP('Plan Figures'!M$2,'Plan Figures'!$B$20:$D$24,3,0),0))/(VLOOKUP($A58+1,'Dev Patterns'!$K$6:$Z$57,VLOOKUP('Plan Figures'!M$2,'Plan Figures'!$B$20:$D$24,3,0),0)),"-")</f>
        <v>-</v>
      </c>
      <c r="N58" s="128">
        <f ca="1">IFERROR(N17*(VLOOKUP($A58,'Dev Patterns'!$K$6:$Z$57,VLOOKUP('Plan Figures'!N$2,'Plan Figures'!$B$20:$D$24,3,0),0))/(VLOOKUP($A58+1,'Dev Patterns'!$K$6:$Z$57,VLOOKUP('Plan Figures'!N$2,'Plan Figures'!$B$20:$D$24,3,0),0)),"-")</f>
        <v>708883.89346536109</v>
      </c>
      <c r="O58" s="128">
        <f ca="1">IFERROR(O17*(VLOOKUP($A58,'Dev Patterns'!$K$6:$Z$57,VLOOKUP('Plan Figures'!O$2,'Plan Figures'!$B$20:$D$24,3,0),0))/(VLOOKUP($A58+1,'Dev Patterns'!$K$6:$Z$57,VLOOKUP('Plan Figures'!O$2,'Plan Figures'!$B$20:$D$24,3,0),0)),"-")</f>
        <v>0</v>
      </c>
      <c r="P58" s="81">
        <f ca="1">IFERROR(P17*(VLOOKUP($A58,'Dev Patterns'!$K$6:$Z$57,VLOOKUP('Plan Figures'!P$2,'Plan Figures'!$B$20:$D$24,3,0),0))/(VLOOKUP($A58+1,'Dev Patterns'!$K$6:$Z$57,VLOOKUP('Plan Figures'!P$2,'Plan Figures'!$B$20:$D$24,3,0),0)),"-")</f>
        <v>0</v>
      </c>
      <c r="Q58" s="21" t="str">
        <f>IFERROR(Q17*(VLOOKUP($A58,'Dev Patterns'!$K$6:$Z$57,VLOOKUP('Plan Figures'!Q$2,'Plan Figures'!$B$20:$D$24,3,0),0))/(VLOOKUP($A58+1,'Dev Patterns'!$K$6:$Z$57,VLOOKUP('Plan Figures'!Q$2,'Plan Figures'!$B$20:$D$24,3,0),0)),"-")</f>
        <v>-</v>
      </c>
      <c r="R58" s="128">
        <f ca="1">IFERROR(R17*(VLOOKUP($A58,'Dev Patterns'!$K$6:$Z$57,VLOOKUP('Plan Figures'!R$2,'Plan Figures'!$B$20:$D$24,3,0),0))/(VLOOKUP($A58+1,'Dev Patterns'!$K$6:$Z$57,VLOOKUP('Plan Figures'!R$2,'Plan Figures'!$B$20:$D$24,3,0),0)),"-")</f>
        <v>0</v>
      </c>
      <c r="S58" s="128"/>
      <c r="T58" s="81"/>
      <c r="U58" s="21"/>
      <c r="V58" s="59"/>
      <c r="W58" s="128"/>
      <c r="X58" s="81"/>
      <c r="Y58" s="21"/>
      <c r="Z58" s="59"/>
      <c r="AA58" s="128"/>
      <c r="AB58" s="81"/>
      <c r="AC58" s="21"/>
      <c r="AD58" s="59"/>
      <c r="AE58" s="128"/>
      <c r="AF58" s="81"/>
      <c r="AG58" s="21"/>
      <c r="AH58" s="59"/>
      <c r="AI58" s="128"/>
      <c r="AJ58" s="81"/>
      <c r="AK58" s="21"/>
      <c r="AL58" s="59"/>
      <c r="AM58" s="128"/>
      <c r="AN58" s="81"/>
      <c r="AO58" s="21"/>
      <c r="AP58" s="59"/>
    </row>
    <row r="59" spans="1:42" ht="15" customHeight="1" x14ac:dyDescent="0.25">
      <c r="A59" s="59">
        <f>MAX(ROUNDUP(('Title Sheet'!$C$13-B59)/7,0),1)</f>
        <v>1</v>
      </c>
      <c r="B59" s="30">
        <f t="shared" si="7"/>
        <v>45884</v>
      </c>
      <c r="C59" s="128">
        <f t="shared" ca="1" si="8"/>
        <v>489.11038988923798</v>
      </c>
      <c r="D59" s="81">
        <f t="shared" ca="1" si="9"/>
        <v>857080.67062302388</v>
      </c>
      <c r="E59" s="21">
        <f t="shared" si="10"/>
        <v>0</v>
      </c>
      <c r="F59" s="81">
        <f t="shared" ca="1" si="11"/>
        <v>886300.08463092661</v>
      </c>
      <c r="G59" s="128">
        <f ca="1">IFERROR(G18*(VLOOKUP($A59,'Dev Patterns'!$K$6:$Z$57,VLOOKUP('Plan Figures'!G$2,'Plan Figures'!$B$20:$D$24,3,0),0))/(VLOOKUP($A59+1,'Dev Patterns'!$K$6:$Z$57,VLOOKUP('Plan Figures'!G$2,'Plan Figures'!$B$20:$D$24,3,0),0)),"-")</f>
        <v>489.11038988923798</v>
      </c>
      <c r="H59" s="81">
        <f ca="1">IFERROR(H18*(VLOOKUP($A59,'Dev Patterns'!$K$6:$Z$57,VLOOKUP('Plan Figures'!H$2,'Plan Figures'!$B$20:$D$24,3,0),0))/(VLOOKUP($A59+1,'Dev Patterns'!$K$6:$Z$57,VLOOKUP('Plan Figures'!H$2,'Plan Figures'!$B$20:$D$24,3,0),0)),"-")</f>
        <v>171567.15963407172</v>
      </c>
      <c r="I59" s="21" t="str">
        <f>IFERROR(I18*(VLOOKUP($A59,'Dev Patterns'!$K$6:$Z$57,VLOOKUP('Plan Figures'!I$2,'Plan Figures'!$B$20:$D$24,3,0),0))/(VLOOKUP($A59+1,'Dev Patterns'!$K$6:$Z$57,VLOOKUP('Plan Figures'!I$2,'Plan Figures'!$B$20:$D$24,3,0),0)),"-")</f>
        <v>-</v>
      </c>
      <c r="J59" s="59">
        <f ca="1">IFERROR(J18*(VLOOKUP($A59,'Dev Patterns'!$K$6:$Z$57,VLOOKUP('Plan Figures'!J$2,'Plan Figures'!$B$20:$D$24,3,0),0))/(VLOOKUP($A59+1,'Dev Patterns'!$K$6:$Z$57,VLOOKUP('Plan Figures'!J$2,'Plan Figures'!$B$20:$D$24,3,0),0)),"-")</f>
        <v>177416.19116556548</v>
      </c>
      <c r="K59" s="128" t="str">
        <f>IFERROR(K18*(VLOOKUP($A59,'Dev Patterns'!$K$6:$Z$57,VLOOKUP('Plan Figures'!K$2,'Plan Figures'!$B$20:$D$24,3,0),0))/(VLOOKUP($A59+1,'Dev Patterns'!$K$6:$Z$57,VLOOKUP('Plan Figures'!K$2,'Plan Figures'!$B$20:$D$24,3,0),0)),"-")</f>
        <v>-</v>
      </c>
      <c r="L59" s="128">
        <f ca="1">IFERROR(L18*(VLOOKUP($A59,'Dev Patterns'!$K$6:$Z$57,VLOOKUP('Plan Figures'!L$2,'Plan Figures'!$B$20:$D$24,3,0),0))/(VLOOKUP($A59+1,'Dev Patterns'!$K$6:$Z$57,VLOOKUP('Plan Figures'!L$2,'Plan Figures'!$B$20:$D$24,3,0),0)),"-")</f>
        <v>685513.51098895213</v>
      </c>
      <c r="M59" s="128" t="str">
        <f>IFERROR(M18*(VLOOKUP($A59,'Dev Patterns'!$K$6:$Z$57,VLOOKUP('Plan Figures'!M$2,'Plan Figures'!$B$20:$D$24,3,0),0))/(VLOOKUP($A59+1,'Dev Patterns'!$K$6:$Z$57,VLOOKUP('Plan Figures'!M$2,'Plan Figures'!$B$20:$D$24,3,0),0)),"-")</f>
        <v>-</v>
      </c>
      <c r="N59" s="128">
        <f ca="1">IFERROR(N18*(VLOOKUP($A59,'Dev Patterns'!$K$6:$Z$57,VLOOKUP('Plan Figures'!N$2,'Plan Figures'!$B$20:$D$24,3,0),0))/(VLOOKUP($A59+1,'Dev Patterns'!$K$6:$Z$57,VLOOKUP('Plan Figures'!N$2,'Plan Figures'!$B$20:$D$24,3,0),0)),"-")</f>
        <v>708883.89346536109</v>
      </c>
      <c r="O59" s="128">
        <f ca="1">IFERROR(O18*(VLOOKUP($A59,'Dev Patterns'!$K$6:$Z$57,VLOOKUP('Plan Figures'!O$2,'Plan Figures'!$B$20:$D$24,3,0),0))/(VLOOKUP($A59+1,'Dev Patterns'!$K$6:$Z$57,VLOOKUP('Plan Figures'!O$2,'Plan Figures'!$B$20:$D$24,3,0),0)),"-")</f>
        <v>0</v>
      </c>
      <c r="P59" s="81">
        <f ca="1">IFERROR(P18*(VLOOKUP($A59,'Dev Patterns'!$K$6:$Z$57,VLOOKUP('Plan Figures'!P$2,'Plan Figures'!$B$20:$D$24,3,0),0))/(VLOOKUP($A59+1,'Dev Patterns'!$K$6:$Z$57,VLOOKUP('Plan Figures'!P$2,'Plan Figures'!$B$20:$D$24,3,0),0)),"-")</f>
        <v>0</v>
      </c>
      <c r="Q59" s="21" t="str">
        <f>IFERROR(Q18*(VLOOKUP($A59,'Dev Patterns'!$K$6:$Z$57,VLOOKUP('Plan Figures'!Q$2,'Plan Figures'!$B$20:$D$24,3,0),0))/(VLOOKUP($A59+1,'Dev Patterns'!$K$6:$Z$57,VLOOKUP('Plan Figures'!Q$2,'Plan Figures'!$B$20:$D$24,3,0),0)),"-")</f>
        <v>-</v>
      </c>
      <c r="R59" s="128">
        <f ca="1">IFERROR(R18*(VLOOKUP($A59,'Dev Patterns'!$K$6:$Z$57,VLOOKUP('Plan Figures'!R$2,'Plan Figures'!$B$20:$D$24,3,0),0))/(VLOOKUP($A59+1,'Dev Patterns'!$K$6:$Z$57,VLOOKUP('Plan Figures'!R$2,'Plan Figures'!$B$20:$D$24,3,0),0)),"-")</f>
        <v>0</v>
      </c>
      <c r="S59" s="128"/>
      <c r="T59" s="81"/>
      <c r="U59" s="21"/>
      <c r="V59" s="59"/>
      <c r="W59" s="128"/>
      <c r="X59" s="81"/>
      <c r="Y59" s="21"/>
      <c r="Z59" s="59"/>
      <c r="AA59" s="128"/>
      <c r="AB59" s="81"/>
      <c r="AC59" s="21"/>
      <c r="AD59" s="59"/>
      <c r="AE59" s="128"/>
      <c r="AF59" s="81"/>
      <c r="AG59" s="21"/>
      <c r="AH59" s="59"/>
      <c r="AI59" s="128"/>
      <c r="AJ59" s="81"/>
      <c r="AK59" s="21"/>
      <c r="AL59" s="59"/>
      <c r="AM59" s="128"/>
      <c r="AN59" s="81"/>
      <c r="AO59" s="21"/>
      <c r="AP59" s="59"/>
    </row>
    <row r="60" spans="1:42" x14ac:dyDescent="0.25">
      <c r="C60" s="103"/>
      <c r="D60" s="81"/>
      <c r="F60" s="59"/>
    </row>
    <row r="62" spans="1:42" x14ac:dyDescent="0.25">
      <c r="G62">
        <f>VLOOKUP('Plan Figures'!G$2,'Plan Figures'!$B$20:$D$23,3,0)</f>
        <v>13</v>
      </c>
    </row>
    <row r="63" spans="1:42" x14ac:dyDescent="0.25">
      <c r="G63">
        <f ca="1">VLOOKUP($A47,'Dev Patterns'!$K$6:$W$57,VLOOKUP('Plan Figures'!G$2,'Plan Figures'!$B$20:$D$23,3,0),0)</f>
        <v>1.0422256437097273</v>
      </c>
      <c r="H63">
        <v>1.0422256437097273</v>
      </c>
      <c r="K63" s="129"/>
      <c r="L63" s="129"/>
    </row>
    <row r="64" spans="1:42" x14ac:dyDescent="0.25">
      <c r="G64">
        <f ca="1">VLOOKUP($A47+1,'Dev Patterns'!$K$6:$W$57,VLOOKUP('Plan Figures'!G$2,'Plan Figures'!$B$20:$D$23,3,0),0)</f>
        <v>1.0395478778488285</v>
      </c>
      <c r="H64">
        <v>1.0398176904222411</v>
      </c>
      <c r="K64" s="129"/>
      <c r="L64" s="129"/>
    </row>
    <row r="65" spans="1:11" x14ac:dyDescent="0.25">
      <c r="K65" s="129"/>
    </row>
    <row r="66" spans="1:11" x14ac:dyDescent="0.25">
      <c r="G66">
        <f ca="1">G63/G64</f>
        <v>1.0025758946922578</v>
      </c>
      <c r="H66">
        <f ca="1">G6*G66</f>
        <v>487.42579814129778</v>
      </c>
      <c r="K66" s="129"/>
    </row>
    <row r="67" spans="1:11" x14ac:dyDescent="0.25">
      <c r="K67" s="129"/>
    </row>
    <row r="68" spans="1:11" x14ac:dyDescent="0.25">
      <c r="K68" s="129"/>
    </row>
    <row r="69" spans="1:11" x14ac:dyDescent="0.25">
      <c r="A69" t="s">
        <v>552</v>
      </c>
      <c r="K69" s="129"/>
    </row>
    <row r="70" spans="1:11" x14ac:dyDescent="0.25">
      <c r="A70" t="s">
        <v>553</v>
      </c>
    </row>
    <row r="71" spans="1:11" x14ac:dyDescent="0.25">
      <c r="A71" t="s">
        <v>559</v>
      </c>
    </row>
    <row r="73" spans="1:11" x14ac:dyDescent="0.25">
      <c r="B73" t="s">
        <v>554</v>
      </c>
      <c r="C73" t="s">
        <v>555</v>
      </c>
    </row>
    <row r="74" spans="1:11" x14ac:dyDescent="0.25">
      <c r="A74" t="s">
        <v>556</v>
      </c>
      <c r="B74">
        <v>7.6707847839770166E-2</v>
      </c>
      <c r="C74" t="s">
        <v>557</v>
      </c>
    </row>
    <row r="75" spans="1:11" x14ac:dyDescent="0.25">
      <c r="A75" t="s">
        <v>407</v>
      </c>
      <c r="B75">
        <v>0.14955977288801073</v>
      </c>
      <c r="C75" t="s">
        <v>558</v>
      </c>
    </row>
  </sheetData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F5ED8-24B7-4282-A6FB-3F3658E077D5}">
  <sheetPr codeName="Sheet20"/>
  <dimension ref="A1:AY125"/>
  <sheetViews>
    <sheetView topLeftCell="I1" zoomScale="70" zoomScaleNormal="70" workbookViewId="0">
      <selection activeCell="N5" sqref="N5"/>
    </sheetView>
  </sheetViews>
  <sheetFormatPr defaultRowHeight="15" x14ac:dyDescent="0.25"/>
  <cols>
    <col min="1" max="1" width="13" customWidth="1"/>
    <col min="2" max="3" width="13" style="32" customWidth="1"/>
    <col min="4" max="9" width="33.85546875" style="32" customWidth="1"/>
    <col min="10" max="10" width="34.5703125" style="32" bestFit="1" customWidth="1"/>
    <col min="11" max="11" width="33.85546875" style="32" customWidth="1"/>
    <col min="12" max="12" width="34.5703125" style="32" bestFit="1" customWidth="1"/>
    <col min="13" max="13" width="33.85546875" style="32" customWidth="1"/>
    <col min="14" max="14" width="35.7109375" style="32" bestFit="1" customWidth="1"/>
    <col min="15" max="15" width="37.140625" style="32" bestFit="1" customWidth="1"/>
    <col min="16" max="19" width="37.140625" style="32" customWidth="1"/>
    <col min="20" max="20" width="27.42578125" style="32" bestFit="1" customWidth="1"/>
    <col min="21" max="21" width="28.85546875" style="32" bestFit="1" customWidth="1"/>
    <col min="22" max="22" width="24" bestFit="1" customWidth="1"/>
    <col min="23" max="23" width="25.42578125" bestFit="1" customWidth="1"/>
    <col min="24" max="24" width="23.42578125" bestFit="1" customWidth="1"/>
    <col min="25" max="25" width="25" bestFit="1" customWidth="1"/>
    <col min="26" max="35" width="25" customWidth="1"/>
    <col min="36" max="37" width="25.140625" customWidth="1"/>
    <col min="38" max="51" width="25" customWidth="1"/>
  </cols>
  <sheetData>
    <row r="1" spans="1:51" x14ac:dyDescent="0.25">
      <c r="A1" s="30"/>
      <c r="B1" s="32" t="s">
        <v>1</v>
      </c>
      <c r="D1" s="32" t="s">
        <v>75</v>
      </c>
      <c r="E1" s="32" t="s">
        <v>74</v>
      </c>
      <c r="F1" s="32" t="s">
        <v>75</v>
      </c>
      <c r="G1" s="32" t="s">
        <v>74</v>
      </c>
      <c r="H1" s="32" t="s">
        <v>76</v>
      </c>
      <c r="I1" s="32" t="s">
        <v>74</v>
      </c>
      <c r="J1" t="s">
        <v>71</v>
      </c>
      <c r="K1" s="32" t="s">
        <v>74</v>
      </c>
      <c r="L1" t="s">
        <v>454</v>
      </c>
      <c r="N1" t="s">
        <v>72</v>
      </c>
      <c r="O1" s="32" t="s">
        <v>74</v>
      </c>
      <c r="P1" t="s">
        <v>72</v>
      </c>
      <c r="Q1" s="32" t="s">
        <v>74</v>
      </c>
      <c r="R1" t="s">
        <v>72</v>
      </c>
      <c r="S1" s="32" t="s">
        <v>74</v>
      </c>
      <c r="T1" t="s">
        <v>77</v>
      </c>
      <c r="V1" s="32" t="s">
        <v>78</v>
      </c>
      <c r="X1" t="s">
        <v>79</v>
      </c>
      <c r="Z1" t="s">
        <v>80</v>
      </c>
      <c r="AJ1" t="s">
        <v>77</v>
      </c>
      <c r="AK1" s="32" t="s">
        <v>72</v>
      </c>
      <c r="AL1" s="32" t="s">
        <v>78</v>
      </c>
      <c r="AM1" s="32" t="s">
        <v>72</v>
      </c>
      <c r="AN1" t="s">
        <v>79</v>
      </c>
      <c r="AO1" s="32" t="s">
        <v>72</v>
      </c>
      <c r="AP1" t="s">
        <v>80</v>
      </c>
      <c r="AQ1" s="32" t="s">
        <v>72</v>
      </c>
      <c r="AR1" t="s">
        <v>77</v>
      </c>
      <c r="AS1" s="32" t="s">
        <v>71</v>
      </c>
      <c r="AT1" s="32" t="s">
        <v>78</v>
      </c>
      <c r="AU1" s="32" t="s">
        <v>71</v>
      </c>
      <c r="AV1" t="s">
        <v>79</v>
      </c>
      <c r="AW1" s="32" t="s">
        <v>71</v>
      </c>
      <c r="AX1" t="s">
        <v>80</v>
      </c>
      <c r="AY1" s="32" t="s">
        <v>71</v>
      </c>
    </row>
    <row r="2" spans="1:51" x14ac:dyDescent="0.25">
      <c r="D2" s="34" t="s">
        <v>82</v>
      </c>
      <c r="E2" s="35"/>
      <c r="F2" s="34" t="s">
        <v>83</v>
      </c>
      <c r="G2" s="35"/>
      <c r="H2" s="34" t="s">
        <v>82</v>
      </c>
      <c r="I2" s="35"/>
      <c r="J2" s="34" t="s">
        <v>82</v>
      </c>
      <c r="K2" s="35"/>
      <c r="L2" s="34" t="s">
        <v>82</v>
      </c>
      <c r="M2" s="35"/>
      <c r="N2" s="34" t="s">
        <v>82</v>
      </c>
      <c r="O2" s="35"/>
      <c r="P2" s="34" t="s">
        <v>83</v>
      </c>
      <c r="Q2" s="35"/>
      <c r="R2" s="33" t="s">
        <v>81</v>
      </c>
      <c r="S2" s="35"/>
      <c r="T2" t="str">
        <f t="shared" ref="T2" si="0">"Policy Count ("&amp;T1&amp;")"</f>
        <v>Policy Count (Standard)</v>
      </c>
      <c r="U2" t="str">
        <f t="shared" ref="U2" si="1">"7 Day Average ("&amp;T1&amp;")"</f>
        <v>7 Day Average (Standard)</v>
      </c>
      <c r="V2" t="str">
        <f t="shared" ref="V2" si="2">"Policy Count ("&amp;V1&amp;")"</f>
        <v>Policy Count (Plus)</v>
      </c>
      <c r="W2" t="str">
        <f t="shared" ref="W2" si="3">"7 Day Average ("&amp;V1&amp;")"</f>
        <v>7 Day Average (Plus)</v>
      </c>
      <c r="X2" t="str">
        <f t="shared" ref="X2" si="4">"Policy Count ("&amp;X1&amp;")"</f>
        <v>Policy Count (Essentials)</v>
      </c>
      <c r="Y2" t="str">
        <f t="shared" ref="Y2" si="5">"7 Day Average ("&amp;X1&amp;")"</f>
        <v>7 Day Average (Essentials)</v>
      </c>
      <c r="Z2" t="str">
        <f t="shared" ref="Z2" si="6">"Policy Count ("&amp;Z1&amp;")"</f>
        <v>Policy Count (Premium)</v>
      </c>
      <c r="AA2" t="str">
        <f t="shared" ref="AA2" si="7">"7 Day Average ("&amp;Z1&amp;")"</f>
        <v>7 Day Average (Premium)</v>
      </c>
      <c r="AJ2" t="str">
        <f>"Policy Count ("&amp;AJ1&amp;" - Monthly)"</f>
        <v>Policy Count (Standard - Monthly)</v>
      </c>
      <c r="AK2" t="str">
        <f>"7 Day Average ("&amp;AJ1&amp;" - Monthly)"</f>
        <v>7 Day Average (Standard - Monthly)</v>
      </c>
      <c r="AL2" t="str">
        <f>"Policy Count ("&amp;AL1&amp;" - Monthly)"</f>
        <v>Policy Count (Plus - Monthly)</v>
      </c>
      <c r="AM2" t="str">
        <f>"7 Day Average ("&amp;AL1&amp;" - Monthly)"</f>
        <v>7 Day Average (Plus - Monthly)</v>
      </c>
      <c r="AN2" t="str">
        <f>"Policy Count ("&amp;AN1&amp;" - Monthly)"</f>
        <v>Policy Count (Essentials - Monthly)</v>
      </c>
      <c r="AO2" t="str">
        <f>"7 Day Average ("&amp;AN1&amp;" - Monthly)"</f>
        <v>7 Day Average (Essentials - Monthly)</v>
      </c>
      <c r="AP2" t="str">
        <f>"Policy Count ("&amp;AP1&amp;" - Monthly)"</f>
        <v>Policy Count (Premium - Monthly)</v>
      </c>
      <c r="AQ2" t="str">
        <f>"7 Day Average ("&amp;AP1&amp;" - Monthly)"</f>
        <v>7 Day Average (Premium - Monthly)</v>
      </c>
      <c r="AR2" t="str">
        <f>"Policy Count ("&amp;AR1&amp;" - Annual)"</f>
        <v>Policy Count (Standard - Annual)</v>
      </c>
      <c r="AS2" t="str">
        <f>"7 Day Average ("&amp;AR1&amp;" - Annual)"</f>
        <v>7 Day Average (Standard - Annual)</v>
      </c>
      <c r="AT2" t="str">
        <f>"Policy Count ("&amp;AT1&amp;" - Annual)"</f>
        <v>Policy Count (Plus - Annual)</v>
      </c>
      <c r="AU2" t="str">
        <f>"7 Day Average ("&amp;AT1&amp;" - Annual)"</f>
        <v>7 Day Average (Plus - Annual)</v>
      </c>
      <c r="AV2" t="str">
        <f>"Policy Count ("&amp;AV1&amp;" - Annual)"</f>
        <v>Policy Count (Essentials - Annual)</v>
      </c>
      <c r="AW2" t="str">
        <f>"7 Day Average ("&amp;AV1&amp;" - Annual)"</f>
        <v>7 Day Average (Essentials - Annual)</v>
      </c>
      <c r="AX2" t="str">
        <f>"Policy Count ("&amp;AX1&amp;" - Annual)"</f>
        <v>Policy Count (Premium - Annual)</v>
      </c>
      <c r="AY2" t="str">
        <f>"7 Day Average ("&amp;AX1&amp;" - Annual)"</f>
        <v>7 Day Average (Premium - Annual)</v>
      </c>
    </row>
    <row r="3" spans="1:51" x14ac:dyDescent="0.25">
      <c r="B3" s="32" t="s">
        <v>530</v>
      </c>
      <c r="C3" t="s">
        <v>531</v>
      </c>
      <c r="D3" t="s">
        <v>84</v>
      </c>
      <c r="E3" t="s">
        <v>85</v>
      </c>
      <c r="F3"/>
      <c r="G3"/>
      <c r="H3"/>
      <c r="I3"/>
      <c r="J3" t="s">
        <v>86</v>
      </c>
      <c r="K3" t="s">
        <v>87</v>
      </c>
      <c r="L3" t="str">
        <f>"Policy Count ("&amp;L1&amp;")"</f>
        <v>Policy Count (Boom Premium Finance)</v>
      </c>
      <c r="M3" t="str">
        <f>"7 Day Average ("&amp;L1&amp;")"</f>
        <v>7 Day Average (Boom Premium Finance)</v>
      </c>
      <c r="N3" t="s">
        <v>88</v>
      </c>
      <c r="O3" t="s">
        <v>89</v>
      </c>
      <c r="P3" t="s">
        <v>88</v>
      </c>
      <c r="Q3" t="s">
        <v>89</v>
      </c>
      <c r="R3"/>
      <c r="S3"/>
      <c r="T3"/>
      <c r="U3"/>
      <c r="V3" s="32"/>
      <c r="AF3" t="s">
        <v>90</v>
      </c>
      <c r="AG3" t="s">
        <v>91</v>
      </c>
      <c r="AH3" t="s">
        <v>92</v>
      </c>
      <c r="AI3" t="s">
        <v>93</v>
      </c>
    </row>
    <row r="4" spans="1:51" x14ac:dyDescent="0.25">
      <c r="A4" s="37" t="s">
        <v>94</v>
      </c>
      <c r="B4" s="32" t="s">
        <v>530</v>
      </c>
      <c r="C4" t="s">
        <v>531</v>
      </c>
      <c r="D4" t="s">
        <v>84</v>
      </c>
      <c r="E4" t="s">
        <v>85</v>
      </c>
      <c r="F4" t="s">
        <v>95</v>
      </c>
      <c r="G4" t="s">
        <v>96</v>
      </c>
      <c r="H4" t="s">
        <v>97</v>
      </c>
      <c r="I4" t="s">
        <v>98</v>
      </c>
      <c r="J4" t="s">
        <v>86</v>
      </c>
      <c r="K4" t="s">
        <v>87</v>
      </c>
      <c r="L4" t="s">
        <v>455</v>
      </c>
      <c r="M4" t="s">
        <v>456</v>
      </c>
      <c r="N4" t="s">
        <v>88</v>
      </c>
      <c r="O4" t="s">
        <v>89</v>
      </c>
      <c r="P4" t="s">
        <v>99</v>
      </c>
      <c r="Q4" t="s">
        <v>100</v>
      </c>
      <c r="R4" t="s">
        <v>101</v>
      </c>
      <c r="S4" t="s">
        <v>102</v>
      </c>
      <c r="T4" t="s">
        <v>103</v>
      </c>
      <c r="U4" t="s">
        <v>104</v>
      </c>
      <c r="V4" s="39" t="s">
        <v>105</v>
      </c>
      <c r="W4" s="39" t="s">
        <v>106</v>
      </c>
      <c r="X4" s="39" t="s">
        <v>107</v>
      </c>
      <c r="Y4" s="39" t="s">
        <v>108</v>
      </c>
      <c r="Z4" s="39" t="s">
        <v>109</v>
      </c>
      <c r="AA4" s="39" t="s">
        <v>110</v>
      </c>
      <c r="AB4" s="39" t="s">
        <v>111</v>
      </c>
      <c r="AC4" s="39" t="s">
        <v>112</v>
      </c>
      <c r="AD4" s="39" t="s">
        <v>113</v>
      </c>
      <c r="AE4" s="39" t="s">
        <v>114</v>
      </c>
      <c r="AF4" t="s">
        <v>90</v>
      </c>
      <c r="AG4" t="s">
        <v>91</v>
      </c>
      <c r="AH4" t="s">
        <v>92</v>
      </c>
      <c r="AI4" s="39" t="s">
        <v>93</v>
      </c>
      <c r="AJ4" s="39" t="s">
        <v>115</v>
      </c>
      <c r="AK4" s="39" t="s">
        <v>116</v>
      </c>
      <c r="AL4" s="39" t="s">
        <v>117</v>
      </c>
      <c r="AM4" s="39" t="s">
        <v>118</v>
      </c>
      <c r="AN4" s="39" t="s">
        <v>119</v>
      </c>
      <c r="AO4" s="39" t="s">
        <v>120</v>
      </c>
      <c r="AP4" s="39" t="s">
        <v>121</v>
      </c>
      <c r="AQ4" s="39" t="s">
        <v>122</v>
      </c>
      <c r="AR4" s="39" t="s">
        <v>123</v>
      </c>
      <c r="AS4" s="39" t="s">
        <v>124</v>
      </c>
      <c r="AT4" s="39" t="s">
        <v>125</v>
      </c>
      <c r="AU4" s="39" t="s">
        <v>126</v>
      </c>
      <c r="AV4" s="39" t="s">
        <v>127</v>
      </c>
      <c r="AW4" s="39" t="s">
        <v>128</v>
      </c>
      <c r="AX4" s="39" t="s">
        <v>129</v>
      </c>
      <c r="AY4" s="39" t="s">
        <v>130</v>
      </c>
    </row>
    <row r="5" spans="1:51" x14ac:dyDescent="0.25">
      <c r="A5" s="30">
        <v>45764</v>
      </c>
      <c r="B5" s="32">
        <v>135</v>
      </c>
      <c r="C5" s="38"/>
      <c r="D5" s="31">
        <f>J5+L5+N5</f>
        <v>135</v>
      </c>
      <c r="E5" s="38"/>
      <c r="F5" s="31">
        <v>134.63013698999998</v>
      </c>
      <c r="G5" s="38"/>
      <c r="H5" s="31">
        <f>J5+L5+R5</f>
        <v>135</v>
      </c>
      <c r="I5" s="38"/>
      <c r="J5" s="31">
        <v>16</v>
      </c>
      <c r="K5" s="38"/>
      <c r="L5" s="31">
        <v>119</v>
      </c>
      <c r="M5" s="38"/>
      <c r="N5" s="31">
        <v>0</v>
      </c>
      <c r="O5" s="38"/>
      <c r="P5" s="31">
        <v>0</v>
      </c>
      <c r="Q5" s="38"/>
      <c r="R5" s="31">
        <v>0</v>
      </c>
      <c r="S5" s="38"/>
      <c r="T5" s="31">
        <f>AJ5+AR5</f>
        <v>10</v>
      </c>
      <c r="U5" s="38"/>
      <c r="V5" s="31">
        <f>AL5+AT5</f>
        <v>1</v>
      </c>
      <c r="W5" s="38"/>
      <c r="X5" s="31">
        <f>AN5+AV5</f>
        <v>3</v>
      </c>
      <c r="Y5" s="38"/>
      <c r="Z5" s="31">
        <f>AP5+AX5</f>
        <v>2</v>
      </c>
      <c r="AA5" s="38"/>
      <c r="AB5" s="40">
        <f t="shared" ref="AB5:AB36" si="8">T5/SUM($T5,$V5,$X5,$Z5)</f>
        <v>0.625</v>
      </c>
      <c r="AC5" s="40">
        <f t="shared" ref="AC5:AC36" si="9">V5/SUM($T5,$V5,$X5,$Z5)</f>
        <v>6.25E-2</v>
      </c>
      <c r="AD5" s="40">
        <f t="shared" ref="AD5:AD36" si="10">X5/SUM($T5,$V5,$X5,$Z5)</f>
        <v>0.1875</v>
      </c>
      <c r="AE5" s="41">
        <f t="shared" ref="AE5:AE36" si="11">Z5/SUM($T5,$V5,$X5,$Z5)</f>
        <v>0.125</v>
      </c>
      <c r="AF5" s="31"/>
      <c r="AG5" s="31"/>
      <c r="AH5" s="31"/>
      <c r="AI5" s="41"/>
      <c r="AJ5" s="31">
        <v>0</v>
      </c>
      <c r="AK5" s="38"/>
      <c r="AL5" s="31">
        <v>0</v>
      </c>
      <c r="AM5" s="38"/>
      <c r="AN5" s="31">
        <v>0</v>
      </c>
      <c r="AO5" s="38"/>
      <c r="AP5" s="31">
        <v>0</v>
      </c>
      <c r="AQ5" s="38"/>
      <c r="AR5" s="31">
        <v>10</v>
      </c>
      <c r="AS5" s="38"/>
      <c r="AT5" s="31">
        <v>1</v>
      </c>
      <c r="AU5" s="38"/>
      <c r="AV5" s="31">
        <v>3</v>
      </c>
      <c r="AW5" s="38"/>
      <c r="AX5" s="31">
        <v>2</v>
      </c>
      <c r="AY5" s="38"/>
    </row>
    <row r="6" spans="1:51" x14ac:dyDescent="0.25">
      <c r="A6" s="42">
        <f>A5+1</f>
        <v>45765</v>
      </c>
      <c r="B6" s="32">
        <v>174</v>
      </c>
      <c r="C6" s="38"/>
      <c r="D6" s="31">
        <f t="shared" ref="D6:D69" si="12">J6+L6+N6</f>
        <v>174</v>
      </c>
      <c r="E6" s="38"/>
      <c r="F6" s="31">
        <v>173.52328767600002</v>
      </c>
      <c r="G6" s="38"/>
      <c r="H6" s="31">
        <f t="shared" ref="H6:H69" si="13">J6+L6+R6</f>
        <v>174</v>
      </c>
      <c r="I6" s="38"/>
      <c r="J6" s="31">
        <v>34</v>
      </c>
      <c r="K6" s="38"/>
      <c r="L6" s="31">
        <v>140</v>
      </c>
      <c r="M6" s="38"/>
      <c r="N6" s="31">
        <v>0</v>
      </c>
      <c r="O6" s="38"/>
      <c r="P6" s="31">
        <v>0</v>
      </c>
      <c r="Q6" s="38"/>
      <c r="R6" s="31">
        <v>0</v>
      </c>
      <c r="S6" s="38"/>
      <c r="T6" s="31">
        <f t="shared" ref="T6:T69" si="14">AJ6+AR6</f>
        <v>19</v>
      </c>
      <c r="U6" s="38"/>
      <c r="V6" s="31">
        <f t="shared" ref="V6:V69" si="15">AL6+AT6</f>
        <v>5</v>
      </c>
      <c r="W6" s="38"/>
      <c r="X6" s="31">
        <f t="shared" ref="X6:X69" si="16">AN6+AV6</f>
        <v>5</v>
      </c>
      <c r="Y6" s="38"/>
      <c r="Z6" s="31">
        <f t="shared" ref="Z6:Z69" si="17">AP6+AX6</f>
        <v>5</v>
      </c>
      <c r="AA6" s="38"/>
      <c r="AB6" s="40">
        <f t="shared" si="8"/>
        <v>0.55882352941176472</v>
      </c>
      <c r="AC6" s="40">
        <f t="shared" si="9"/>
        <v>0.14705882352941177</v>
      </c>
      <c r="AD6" s="40">
        <f t="shared" si="10"/>
        <v>0.14705882352941177</v>
      </c>
      <c r="AE6" s="41">
        <f t="shared" si="11"/>
        <v>0.14705882352941177</v>
      </c>
      <c r="AF6" s="31"/>
      <c r="AG6" s="31"/>
      <c r="AH6" s="31"/>
      <c r="AI6" s="41"/>
      <c r="AJ6" s="31">
        <v>0</v>
      </c>
      <c r="AK6" s="38"/>
      <c r="AL6" s="31">
        <v>0</v>
      </c>
      <c r="AM6" s="38"/>
      <c r="AN6" s="31">
        <v>0</v>
      </c>
      <c r="AO6" s="38"/>
      <c r="AP6" s="31">
        <v>0</v>
      </c>
      <c r="AQ6" s="38"/>
      <c r="AR6" s="31">
        <v>19</v>
      </c>
      <c r="AS6" s="38"/>
      <c r="AT6" s="31">
        <v>5</v>
      </c>
      <c r="AU6" s="38"/>
      <c r="AV6" s="31">
        <v>5</v>
      </c>
      <c r="AW6" s="38"/>
      <c r="AX6" s="31">
        <v>5</v>
      </c>
      <c r="AY6" s="38"/>
    </row>
    <row r="7" spans="1:51" x14ac:dyDescent="0.25">
      <c r="A7" s="42">
        <f t="shared" ref="A7:A70" si="18">A6+1</f>
        <v>45766</v>
      </c>
      <c r="B7" s="32">
        <v>137</v>
      </c>
      <c r="C7" s="38"/>
      <c r="D7" s="31">
        <f t="shared" si="12"/>
        <v>137</v>
      </c>
      <c r="E7" s="38"/>
      <c r="F7" s="31">
        <v>136.62465753800001</v>
      </c>
      <c r="G7" s="38"/>
      <c r="H7" s="31">
        <f t="shared" si="13"/>
        <v>137</v>
      </c>
      <c r="I7" s="38"/>
      <c r="J7" s="31">
        <v>30</v>
      </c>
      <c r="K7" s="38"/>
      <c r="L7" s="31">
        <v>107</v>
      </c>
      <c r="M7" s="38"/>
      <c r="N7" s="31">
        <v>0</v>
      </c>
      <c r="O7" s="38"/>
      <c r="P7" s="31">
        <v>0</v>
      </c>
      <c r="Q7" s="38"/>
      <c r="R7" s="31">
        <v>0</v>
      </c>
      <c r="S7" s="38"/>
      <c r="T7" s="31">
        <f t="shared" si="14"/>
        <v>15</v>
      </c>
      <c r="U7" s="38"/>
      <c r="V7" s="31">
        <f t="shared" si="15"/>
        <v>5</v>
      </c>
      <c r="W7" s="38"/>
      <c r="X7" s="31">
        <f t="shared" si="16"/>
        <v>7</v>
      </c>
      <c r="Y7" s="38"/>
      <c r="Z7" s="31">
        <f t="shared" si="17"/>
        <v>3</v>
      </c>
      <c r="AA7" s="38"/>
      <c r="AB7" s="40">
        <f t="shared" si="8"/>
        <v>0.5</v>
      </c>
      <c r="AC7" s="40">
        <f t="shared" si="9"/>
        <v>0.16666666666666666</v>
      </c>
      <c r="AD7" s="40">
        <f t="shared" si="10"/>
        <v>0.23333333333333334</v>
      </c>
      <c r="AE7" s="41">
        <f t="shared" si="11"/>
        <v>0.1</v>
      </c>
      <c r="AF7" s="31"/>
      <c r="AG7" s="31"/>
      <c r="AH7" s="31"/>
      <c r="AI7" s="41"/>
      <c r="AJ7" s="31">
        <v>0</v>
      </c>
      <c r="AK7" s="38"/>
      <c r="AL7" s="31">
        <v>0</v>
      </c>
      <c r="AM7" s="38"/>
      <c r="AN7" s="31">
        <v>0</v>
      </c>
      <c r="AO7" s="38"/>
      <c r="AP7" s="31">
        <v>0</v>
      </c>
      <c r="AQ7" s="38"/>
      <c r="AR7" s="31">
        <v>15</v>
      </c>
      <c r="AS7" s="38"/>
      <c r="AT7" s="31">
        <v>5</v>
      </c>
      <c r="AU7" s="38"/>
      <c r="AV7" s="31">
        <v>7</v>
      </c>
      <c r="AW7" s="38"/>
      <c r="AX7" s="31">
        <v>3</v>
      </c>
      <c r="AY7" s="38"/>
    </row>
    <row r="8" spans="1:51" x14ac:dyDescent="0.25">
      <c r="A8" s="42">
        <f t="shared" si="18"/>
        <v>45767</v>
      </c>
      <c r="B8" s="32">
        <v>113</v>
      </c>
      <c r="C8" s="38"/>
      <c r="D8" s="31">
        <f t="shared" si="12"/>
        <v>113</v>
      </c>
      <c r="E8" s="38"/>
      <c r="F8" s="31">
        <v>112.69041096199999</v>
      </c>
      <c r="G8" s="38"/>
      <c r="H8" s="31">
        <f t="shared" si="13"/>
        <v>113</v>
      </c>
      <c r="I8" s="38"/>
      <c r="J8" s="31">
        <v>26</v>
      </c>
      <c r="K8" s="38"/>
      <c r="L8" s="31">
        <v>87</v>
      </c>
      <c r="M8" s="38"/>
      <c r="N8" s="31">
        <v>0</v>
      </c>
      <c r="O8" s="38"/>
      <c r="P8" s="31">
        <v>0</v>
      </c>
      <c r="Q8" s="38"/>
      <c r="R8" s="31">
        <v>0</v>
      </c>
      <c r="S8" s="38"/>
      <c r="T8" s="31">
        <f t="shared" si="14"/>
        <v>17</v>
      </c>
      <c r="U8" s="38"/>
      <c r="V8" s="31">
        <f t="shared" si="15"/>
        <v>3</v>
      </c>
      <c r="W8" s="38"/>
      <c r="X8" s="31">
        <f t="shared" si="16"/>
        <v>5</v>
      </c>
      <c r="Y8" s="38"/>
      <c r="Z8" s="31">
        <f t="shared" si="17"/>
        <v>1</v>
      </c>
      <c r="AA8" s="38"/>
      <c r="AB8" s="40">
        <f t="shared" si="8"/>
        <v>0.65384615384615385</v>
      </c>
      <c r="AC8" s="40">
        <f t="shared" si="9"/>
        <v>0.11538461538461539</v>
      </c>
      <c r="AD8" s="40">
        <f t="shared" si="10"/>
        <v>0.19230769230769232</v>
      </c>
      <c r="AE8" s="41">
        <f t="shared" si="11"/>
        <v>3.8461538461538464E-2</v>
      </c>
      <c r="AF8" s="31"/>
      <c r="AG8" s="31"/>
      <c r="AH8" s="31"/>
      <c r="AI8" s="41"/>
      <c r="AJ8" s="31">
        <v>0</v>
      </c>
      <c r="AK8" s="38"/>
      <c r="AL8" s="31">
        <v>0</v>
      </c>
      <c r="AM8" s="38"/>
      <c r="AN8" s="31">
        <v>0</v>
      </c>
      <c r="AO8" s="38"/>
      <c r="AP8" s="31">
        <v>0</v>
      </c>
      <c r="AQ8" s="38"/>
      <c r="AR8" s="31">
        <v>17</v>
      </c>
      <c r="AS8" s="38"/>
      <c r="AT8" s="31">
        <v>3</v>
      </c>
      <c r="AU8" s="38"/>
      <c r="AV8" s="31">
        <v>5</v>
      </c>
      <c r="AW8" s="38"/>
      <c r="AX8" s="31">
        <v>1</v>
      </c>
      <c r="AY8" s="38"/>
    </row>
    <row r="9" spans="1:51" x14ac:dyDescent="0.25">
      <c r="A9" s="42">
        <f t="shared" si="18"/>
        <v>45768</v>
      </c>
      <c r="B9" s="32">
        <v>121</v>
      </c>
      <c r="C9" s="38"/>
      <c r="D9" s="31">
        <f t="shared" si="12"/>
        <v>121</v>
      </c>
      <c r="E9" s="38"/>
      <c r="F9" s="31">
        <v>120.66849315399998</v>
      </c>
      <c r="G9" s="38"/>
      <c r="H9" s="31">
        <f t="shared" si="13"/>
        <v>121</v>
      </c>
      <c r="I9" s="38"/>
      <c r="J9" s="31">
        <v>24</v>
      </c>
      <c r="K9" s="38"/>
      <c r="L9" s="31">
        <v>97</v>
      </c>
      <c r="M9" s="38"/>
      <c r="N9" s="31">
        <v>0</v>
      </c>
      <c r="O9" s="38"/>
      <c r="P9" s="31">
        <v>0</v>
      </c>
      <c r="Q9" s="38"/>
      <c r="R9" s="31">
        <v>0</v>
      </c>
      <c r="S9" s="38"/>
      <c r="T9" s="31">
        <f t="shared" si="14"/>
        <v>21</v>
      </c>
      <c r="U9" s="38"/>
      <c r="V9" s="31">
        <f t="shared" si="15"/>
        <v>1</v>
      </c>
      <c r="W9" s="38"/>
      <c r="X9" s="31">
        <f t="shared" si="16"/>
        <v>1</v>
      </c>
      <c r="Y9" s="38"/>
      <c r="Z9" s="31">
        <f t="shared" si="17"/>
        <v>1</v>
      </c>
      <c r="AA9" s="38"/>
      <c r="AB9" s="40">
        <f t="shared" si="8"/>
        <v>0.875</v>
      </c>
      <c r="AC9" s="40">
        <f t="shared" si="9"/>
        <v>4.1666666666666664E-2</v>
      </c>
      <c r="AD9" s="40">
        <f t="shared" si="10"/>
        <v>4.1666666666666664E-2</v>
      </c>
      <c r="AE9" s="41">
        <f t="shared" si="11"/>
        <v>4.1666666666666664E-2</v>
      </c>
      <c r="AF9" s="31"/>
      <c r="AG9" s="31"/>
      <c r="AH9" s="31"/>
      <c r="AI9" s="41"/>
      <c r="AJ9" s="31">
        <v>0</v>
      </c>
      <c r="AK9" s="38"/>
      <c r="AL9" s="31">
        <v>0</v>
      </c>
      <c r="AM9" s="38"/>
      <c r="AN9" s="31">
        <v>0</v>
      </c>
      <c r="AO9" s="38"/>
      <c r="AP9" s="31">
        <v>0</v>
      </c>
      <c r="AQ9" s="38"/>
      <c r="AR9" s="31">
        <v>21</v>
      </c>
      <c r="AS9" s="38"/>
      <c r="AT9" s="31">
        <v>1</v>
      </c>
      <c r="AU9" s="38"/>
      <c r="AV9" s="31">
        <v>1</v>
      </c>
      <c r="AW9" s="38"/>
      <c r="AX9" s="31">
        <v>1</v>
      </c>
      <c r="AY9" s="38"/>
    </row>
    <row r="10" spans="1:51" x14ac:dyDescent="0.25">
      <c r="A10" s="42">
        <f t="shared" si="18"/>
        <v>45769</v>
      </c>
      <c r="B10" s="32">
        <v>129</v>
      </c>
      <c r="C10" s="38"/>
      <c r="D10" s="31">
        <f t="shared" si="12"/>
        <v>129</v>
      </c>
      <c r="E10" s="38"/>
      <c r="F10" s="31">
        <v>128.64657534599999</v>
      </c>
      <c r="G10" s="38"/>
      <c r="H10" s="31">
        <f t="shared" si="13"/>
        <v>129</v>
      </c>
      <c r="I10" s="38"/>
      <c r="J10" s="31">
        <v>28</v>
      </c>
      <c r="K10" s="38"/>
      <c r="L10" s="31">
        <v>101</v>
      </c>
      <c r="M10" s="38"/>
      <c r="N10" s="31">
        <v>0</v>
      </c>
      <c r="O10" s="38"/>
      <c r="P10" s="31">
        <v>0</v>
      </c>
      <c r="Q10" s="38"/>
      <c r="R10" s="31">
        <v>0</v>
      </c>
      <c r="S10" s="38"/>
      <c r="T10" s="31">
        <f t="shared" si="14"/>
        <v>18</v>
      </c>
      <c r="U10" s="38"/>
      <c r="V10" s="31">
        <f t="shared" si="15"/>
        <v>2</v>
      </c>
      <c r="W10" s="38"/>
      <c r="X10" s="31">
        <f t="shared" si="16"/>
        <v>4</v>
      </c>
      <c r="Y10" s="38"/>
      <c r="Z10" s="31">
        <f t="shared" si="17"/>
        <v>4</v>
      </c>
      <c r="AA10" s="38"/>
      <c r="AB10" s="40">
        <f t="shared" si="8"/>
        <v>0.6428571428571429</v>
      </c>
      <c r="AC10" s="40">
        <f t="shared" si="9"/>
        <v>7.1428571428571425E-2</v>
      </c>
      <c r="AD10" s="40">
        <f t="shared" si="10"/>
        <v>0.14285714285714285</v>
      </c>
      <c r="AE10" s="41">
        <f t="shared" si="11"/>
        <v>0.14285714285714285</v>
      </c>
      <c r="AF10" s="31"/>
      <c r="AG10" s="31"/>
      <c r="AH10" s="31"/>
      <c r="AI10" s="41"/>
      <c r="AJ10" s="31">
        <v>0</v>
      </c>
      <c r="AK10" s="38"/>
      <c r="AL10" s="31">
        <v>0</v>
      </c>
      <c r="AM10" s="38"/>
      <c r="AN10" s="31">
        <v>0</v>
      </c>
      <c r="AO10" s="38"/>
      <c r="AP10" s="31">
        <v>0</v>
      </c>
      <c r="AQ10" s="38"/>
      <c r="AR10" s="31">
        <v>18</v>
      </c>
      <c r="AS10" s="38"/>
      <c r="AT10" s="31">
        <v>2</v>
      </c>
      <c r="AU10" s="38"/>
      <c r="AV10" s="31">
        <v>4</v>
      </c>
      <c r="AW10" s="38"/>
      <c r="AX10" s="31">
        <v>4</v>
      </c>
      <c r="AY10" s="38"/>
    </row>
    <row r="11" spans="1:51" x14ac:dyDescent="0.25">
      <c r="A11" s="42">
        <f t="shared" si="18"/>
        <v>45770</v>
      </c>
      <c r="B11" s="32">
        <v>125</v>
      </c>
      <c r="C11" s="38">
        <f>AVERAGE(B5:B11)</f>
        <v>133.42857142857142</v>
      </c>
      <c r="D11" s="31">
        <f t="shared" si="12"/>
        <v>125</v>
      </c>
      <c r="E11" s="38">
        <f>AVERAGE(D5:D11)</f>
        <v>133.42857142857142</v>
      </c>
      <c r="F11" s="31">
        <v>124.65753424999998</v>
      </c>
      <c r="G11" s="38">
        <f>AVERAGE(F5:F11)</f>
        <v>133.0630137022857</v>
      </c>
      <c r="H11" s="31">
        <f t="shared" si="13"/>
        <v>125</v>
      </c>
      <c r="I11" s="38">
        <f>AVERAGE(H5:H11)</f>
        <v>133.42857142857142</v>
      </c>
      <c r="J11" s="31">
        <v>28</v>
      </c>
      <c r="K11" s="38">
        <f>AVERAGE(J5:J11)</f>
        <v>26.571428571428573</v>
      </c>
      <c r="L11" s="31">
        <v>97</v>
      </c>
      <c r="M11" s="38">
        <f>AVERAGE(L5:L11)</f>
        <v>106.85714285714286</v>
      </c>
      <c r="N11" s="31">
        <v>0</v>
      </c>
      <c r="O11" s="38">
        <f>AVERAGE(N5:N11)</f>
        <v>0</v>
      </c>
      <c r="P11" s="31">
        <v>0</v>
      </c>
      <c r="Q11" s="38">
        <f>AVERAGE(P5:P11)</f>
        <v>0</v>
      </c>
      <c r="R11" s="31">
        <v>0</v>
      </c>
      <c r="S11" s="38">
        <f>AVERAGE(R5:R11)</f>
        <v>0</v>
      </c>
      <c r="T11" s="31">
        <f t="shared" si="14"/>
        <v>19</v>
      </c>
      <c r="U11" s="38">
        <f>AVERAGE(T5:T11)</f>
        <v>17</v>
      </c>
      <c r="V11" s="31">
        <f t="shared" si="15"/>
        <v>1</v>
      </c>
      <c r="W11" s="38">
        <f t="shared" ref="W11:W74" si="19">AVERAGE(V5:V11)</f>
        <v>2.5714285714285716</v>
      </c>
      <c r="X11" s="31">
        <f t="shared" si="16"/>
        <v>6</v>
      </c>
      <c r="Y11" s="38">
        <f t="shared" ref="Y11:Y74" si="20">AVERAGE(X5:X11)</f>
        <v>4.4285714285714288</v>
      </c>
      <c r="Z11" s="31">
        <f t="shared" si="17"/>
        <v>2</v>
      </c>
      <c r="AA11" s="38">
        <f t="shared" ref="AA11:AK74" si="21">AVERAGE(Z5:Z11)</f>
        <v>2.5714285714285716</v>
      </c>
      <c r="AB11" s="40">
        <f t="shared" si="8"/>
        <v>0.6785714285714286</v>
      </c>
      <c r="AC11" s="40">
        <f t="shared" si="9"/>
        <v>3.5714285714285712E-2</v>
      </c>
      <c r="AD11" s="40">
        <f t="shared" si="10"/>
        <v>0.21428571428571427</v>
      </c>
      <c r="AE11" s="41">
        <f t="shared" si="11"/>
        <v>7.1428571428571425E-2</v>
      </c>
      <c r="AF11" s="40">
        <f>AVERAGE(AB5:AB11)</f>
        <v>0.64772832209806996</v>
      </c>
      <c r="AG11" s="40">
        <f>AVERAGE(AC5:AC11)</f>
        <v>9.14885184843168E-2</v>
      </c>
      <c r="AH11" s="40">
        <f>AVERAGE(AD5:AD11)</f>
        <v>0.16557276756856587</v>
      </c>
      <c r="AI11" s="41">
        <f>AVERAGE(AE5:AE11)</f>
        <v>9.521039184904731E-2</v>
      </c>
      <c r="AJ11" s="31">
        <v>0</v>
      </c>
      <c r="AK11" s="38">
        <f t="shared" si="21"/>
        <v>0</v>
      </c>
      <c r="AL11" s="31">
        <v>0</v>
      </c>
      <c r="AM11" s="38">
        <f t="shared" ref="AM11:AM74" si="22">AVERAGE(AL5:AL11)</f>
        <v>0</v>
      </c>
      <c r="AN11" s="31">
        <v>0</v>
      </c>
      <c r="AO11" s="38">
        <f t="shared" ref="AO11:AO74" si="23">AVERAGE(AN5:AN11)</f>
        <v>0</v>
      </c>
      <c r="AP11" s="31">
        <v>0</v>
      </c>
      <c r="AQ11" s="38">
        <f t="shared" ref="AQ11:AQ74" si="24">AVERAGE(AP5:AP11)</f>
        <v>0</v>
      </c>
      <c r="AR11" s="31">
        <v>19</v>
      </c>
      <c r="AS11" s="38">
        <f t="shared" ref="AS11:AS74" si="25">AVERAGE(AR5:AR11)</f>
        <v>17</v>
      </c>
      <c r="AT11" s="31">
        <v>1</v>
      </c>
      <c r="AU11" s="38">
        <f t="shared" ref="AU11:AU74" si="26">AVERAGE(AT5:AT11)</f>
        <v>2.5714285714285716</v>
      </c>
      <c r="AV11" s="31">
        <v>6</v>
      </c>
      <c r="AW11" s="38">
        <f t="shared" ref="AW11:AW74" si="27">AVERAGE(AV5:AV11)</f>
        <v>4.4285714285714288</v>
      </c>
      <c r="AX11" s="31">
        <v>2</v>
      </c>
      <c r="AY11" s="38">
        <f t="shared" ref="AY11:AY74" si="28">AVERAGE(AX5:AX11)</f>
        <v>2.5714285714285716</v>
      </c>
    </row>
    <row r="12" spans="1:51" x14ac:dyDescent="0.25">
      <c r="A12" s="42">
        <f t="shared" si="18"/>
        <v>45771</v>
      </c>
      <c r="B12" s="32">
        <v>151</v>
      </c>
      <c r="C12" s="38">
        <f t="shared" ref="C12:G75" si="29">AVERAGE(B6:B12)</f>
        <v>135.71428571428572</v>
      </c>
      <c r="D12" s="31">
        <f t="shared" si="12"/>
        <v>151</v>
      </c>
      <c r="E12" s="38">
        <f t="shared" si="29"/>
        <v>135.71428571428572</v>
      </c>
      <c r="F12" s="31">
        <v>150.58630137400002</v>
      </c>
      <c r="G12" s="38">
        <f t="shared" si="29"/>
        <v>135.34246575714286</v>
      </c>
      <c r="H12" s="31">
        <f t="shared" si="13"/>
        <v>151</v>
      </c>
      <c r="I12" s="38">
        <f t="shared" ref="I12:M75" si="30">AVERAGE(H6:H12)</f>
        <v>135.71428571428572</v>
      </c>
      <c r="J12" s="31">
        <v>40</v>
      </c>
      <c r="K12" s="38">
        <f t="shared" si="30"/>
        <v>30</v>
      </c>
      <c r="L12" s="31">
        <v>111</v>
      </c>
      <c r="M12" s="38">
        <f t="shared" si="30"/>
        <v>105.71428571428571</v>
      </c>
      <c r="N12" s="31">
        <v>0</v>
      </c>
      <c r="O12" s="38">
        <f t="shared" ref="O12:S75" si="31">AVERAGE(N6:N12)</f>
        <v>0</v>
      </c>
      <c r="P12" s="31">
        <v>0</v>
      </c>
      <c r="Q12" s="38">
        <f t="shared" si="31"/>
        <v>0</v>
      </c>
      <c r="R12" s="31">
        <v>0</v>
      </c>
      <c r="S12" s="38">
        <f t="shared" si="31"/>
        <v>0</v>
      </c>
      <c r="T12" s="31">
        <f t="shared" si="14"/>
        <v>16</v>
      </c>
      <c r="U12" s="38">
        <f t="shared" ref="U12:U75" si="32">AVERAGE(T6:T12)</f>
        <v>17.857142857142858</v>
      </c>
      <c r="V12" s="31">
        <f t="shared" si="15"/>
        <v>5</v>
      </c>
      <c r="W12" s="38">
        <f t="shared" si="19"/>
        <v>3.1428571428571428</v>
      </c>
      <c r="X12" s="31">
        <f t="shared" si="16"/>
        <v>12</v>
      </c>
      <c r="Y12" s="38">
        <f t="shared" si="20"/>
        <v>5.7142857142857144</v>
      </c>
      <c r="Z12" s="31">
        <f t="shared" si="17"/>
        <v>7</v>
      </c>
      <c r="AA12" s="38">
        <f t="shared" si="21"/>
        <v>3.2857142857142856</v>
      </c>
      <c r="AB12" s="40">
        <f t="shared" si="8"/>
        <v>0.4</v>
      </c>
      <c r="AC12" s="40">
        <f t="shared" si="9"/>
        <v>0.125</v>
      </c>
      <c r="AD12" s="40">
        <f t="shared" si="10"/>
        <v>0.3</v>
      </c>
      <c r="AE12" s="41">
        <f t="shared" si="11"/>
        <v>0.17499999999999999</v>
      </c>
      <c r="AF12" s="40">
        <f t="shared" ref="AF12:AI27" si="33">AVERAGE(AB6:AB12)</f>
        <v>0.61558546495521294</v>
      </c>
      <c r="AG12" s="40">
        <f t="shared" si="33"/>
        <v>0.10041708991288824</v>
      </c>
      <c r="AH12" s="40">
        <f t="shared" si="33"/>
        <v>0.18164419613999444</v>
      </c>
      <c r="AI12" s="41">
        <f t="shared" si="33"/>
        <v>0.10235324899190444</v>
      </c>
      <c r="AJ12" s="31">
        <v>0</v>
      </c>
      <c r="AK12" s="38">
        <f t="shared" si="21"/>
        <v>0</v>
      </c>
      <c r="AL12" s="31">
        <v>0</v>
      </c>
      <c r="AM12" s="38">
        <f t="shared" si="22"/>
        <v>0</v>
      </c>
      <c r="AN12" s="31">
        <v>0</v>
      </c>
      <c r="AO12" s="38">
        <f t="shared" si="23"/>
        <v>0</v>
      </c>
      <c r="AP12" s="31">
        <v>0</v>
      </c>
      <c r="AQ12" s="38">
        <f t="shared" si="24"/>
        <v>0</v>
      </c>
      <c r="AR12" s="31">
        <v>16</v>
      </c>
      <c r="AS12" s="38">
        <f t="shared" si="25"/>
        <v>17.857142857142858</v>
      </c>
      <c r="AT12" s="31">
        <v>5</v>
      </c>
      <c r="AU12" s="38">
        <f t="shared" si="26"/>
        <v>3.1428571428571428</v>
      </c>
      <c r="AV12" s="31">
        <v>12</v>
      </c>
      <c r="AW12" s="38">
        <f t="shared" si="27"/>
        <v>5.7142857142857144</v>
      </c>
      <c r="AX12" s="31">
        <v>7</v>
      </c>
      <c r="AY12" s="38">
        <f t="shared" si="28"/>
        <v>3.2857142857142856</v>
      </c>
    </row>
    <row r="13" spans="1:51" x14ac:dyDescent="0.25">
      <c r="A13" s="42">
        <f t="shared" si="18"/>
        <v>45772</v>
      </c>
      <c r="B13" s="32">
        <v>193</v>
      </c>
      <c r="C13" s="38">
        <f t="shared" si="29"/>
        <v>138.42857142857142</v>
      </c>
      <c r="D13" s="31">
        <f t="shared" si="12"/>
        <v>193</v>
      </c>
      <c r="E13" s="38">
        <f t="shared" si="29"/>
        <v>138.42857142857142</v>
      </c>
      <c r="F13" s="31">
        <v>192.47123288199992</v>
      </c>
      <c r="G13" s="38">
        <f t="shared" si="29"/>
        <v>138.04931507228571</v>
      </c>
      <c r="H13" s="31">
        <f t="shared" si="13"/>
        <v>193</v>
      </c>
      <c r="I13" s="38">
        <f t="shared" si="30"/>
        <v>138.42857142857142</v>
      </c>
      <c r="J13" s="31">
        <v>28</v>
      </c>
      <c r="K13" s="38">
        <f t="shared" si="30"/>
        <v>29.142857142857142</v>
      </c>
      <c r="L13" s="31">
        <v>165</v>
      </c>
      <c r="M13" s="38">
        <f t="shared" si="30"/>
        <v>109.28571428571429</v>
      </c>
      <c r="N13" s="31">
        <v>0</v>
      </c>
      <c r="O13" s="38">
        <f t="shared" si="31"/>
        <v>0</v>
      </c>
      <c r="P13" s="31">
        <v>0</v>
      </c>
      <c r="Q13" s="38">
        <f t="shared" si="31"/>
        <v>0</v>
      </c>
      <c r="R13" s="31">
        <v>0</v>
      </c>
      <c r="S13" s="38">
        <f t="shared" si="31"/>
        <v>0</v>
      </c>
      <c r="T13" s="31">
        <f t="shared" si="14"/>
        <v>17</v>
      </c>
      <c r="U13" s="38">
        <f t="shared" si="32"/>
        <v>17.571428571428573</v>
      </c>
      <c r="V13" s="31">
        <f t="shared" si="15"/>
        <v>1</v>
      </c>
      <c r="W13" s="38">
        <f t="shared" si="19"/>
        <v>2.5714285714285716</v>
      </c>
      <c r="X13" s="31">
        <f t="shared" si="16"/>
        <v>4</v>
      </c>
      <c r="Y13" s="38">
        <f t="shared" si="20"/>
        <v>5.5714285714285712</v>
      </c>
      <c r="Z13" s="31">
        <f t="shared" si="17"/>
        <v>6</v>
      </c>
      <c r="AA13" s="38">
        <f t="shared" si="21"/>
        <v>3.4285714285714284</v>
      </c>
      <c r="AB13" s="40">
        <f t="shared" si="8"/>
        <v>0.6071428571428571</v>
      </c>
      <c r="AC13" s="40">
        <f t="shared" si="9"/>
        <v>3.5714285714285712E-2</v>
      </c>
      <c r="AD13" s="40">
        <f t="shared" si="10"/>
        <v>0.14285714285714285</v>
      </c>
      <c r="AE13" s="41">
        <f t="shared" si="11"/>
        <v>0.21428571428571427</v>
      </c>
      <c r="AF13" s="40">
        <f t="shared" si="33"/>
        <v>0.62248822605965459</v>
      </c>
      <c r="AG13" s="40">
        <f t="shared" si="33"/>
        <v>8.4510727367870228E-2</v>
      </c>
      <c r="AH13" s="40">
        <f t="shared" si="33"/>
        <v>0.18104395604395604</v>
      </c>
      <c r="AI13" s="41">
        <f t="shared" si="33"/>
        <v>0.1119570905285191</v>
      </c>
      <c r="AJ13" s="31">
        <v>0</v>
      </c>
      <c r="AK13" s="38">
        <f t="shared" si="21"/>
        <v>0</v>
      </c>
      <c r="AL13" s="31">
        <v>0</v>
      </c>
      <c r="AM13" s="38">
        <f t="shared" si="22"/>
        <v>0</v>
      </c>
      <c r="AN13" s="31">
        <v>0</v>
      </c>
      <c r="AO13" s="38">
        <f t="shared" si="23"/>
        <v>0</v>
      </c>
      <c r="AP13" s="31">
        <v>0</v>
      </c>
      <c r="AQ13" s="38">
        <f t="shared" si="24"/>
        <v>0</v>
      </c>
      <c r="AR13" s="31">
        <v>17</v>
      </c>
      <c r="AS13" s="38">
        <f t="shared" si="25"/>
        <v>17.571428571428573</v>
      </c>
      <c r="AT13" s="31">
        <v>1</v>
      </c>
      <c r="AU13" s="38">
        <f t="shared" si="26"/>
        <v>2.5714285714285716</v>
      </c>
      <c r="AV13" s="31">
        <v>4</v>
      </c>
      <c r="AW13" s="38">
        <f t="shared" si="27"/>
        <v>5.5714285714285712</v>
      </c>
      <c r="AX13" s="31">
        <v>6</v>
      </c>
      <c r="AY13" s="38">
        <f t="shared" si="28"/>
        <v>3.4285714285714284</v>
      </c>
    </row>
    <row r="14" spans="1:51" x14ac:dyDescent="0.25">
      <c r="A14" s="42">
        <f t="shared" si="18"/>
        <v>45773</v>
      </c>
      <c r="B14" s="32">
        <v>139</v>
      </c>
      <c r="C14" s="38">
        <f t="shared" si="29"/>
        <v>138.71428571428572</v>
      </c>
      <c r="D14" s="31">
        <f t="shared" si="12"/>
        <v>139</v>
      </c>
      <c r="E14" s="38">
        <f t="shared" si="29"/>
        <v>138.71428571428572</v>
      </c>
      <c r="F14" s="31">
        <v>138.61917808600001</v>
      </c>
      <c r="G14" s="38">
        <f t="shared" si="29"/>
        <v>138.33424657914284</v>
      </c>
      <c r="H14" s="31">
        <f t="shared" si="13"/>
        <v>139</v>
      </c>
      <c r="I14" s="38">
        <f t="shared" si="30"/>
        <v>138.71428571428572</v>
      </c>
      <c r="J14" s="31">
        <v>23</v>
      </c>
      <c r="K14" s="38">
        <f t="shared" si="30"/>
        <v>28.142857142857142</v>
      </c>
      <c r="L14" s="31">
        <v>116</v>
      </c>
      <c r="M14" s="38">
        <f t="shared" si="30"/>
        <v>110.57142857142857</v>
      </c>
      <c r="N14" s="31">
        <v>0</v>
      </c>
      <c r="O14" s="38">
        <f t="shared" si="31"/>
        <v>0</v>
      </c>
      <c r="P14" s="31">
        <v>0</v>
      </c>
      <c r="Q14" s="38">
        <f t="shared" si="31"/>
        <v>0</v>
      </c>
      <c r="R14" s="31">
        <v>0</v>
      </c>
      <c r="S14" s="38">
        <f t="shared" si="31"/>
        <v>0</v>
      </c>
      <c r="T14" s="31">
        <f t="shared" si="14"/>
        <v>11</v>
      </c>
      <c r="U14" s="38">
        <f t="shared" si="32"/>
        <v>17</v>
      </c>
      <c r="V14" s="31">
        <f t="shared" si="15"/>
        <v>3</v>
      </c>
      <c r="W14" s="38">
        <f t="shared" si="19"/>
        <v>2.2857142857142856</v>
      </c>
      <c r="X14" s="31">
        <f t="shared" si="16"/>
        <v>4</v>
      </c>
      <c r="Y14" s="38">
        <f t="shared" si="20"/>
        <v>5.1428571428571432</v>
      </c>
      <c r="Z14" s="31">
        <f t="shared" si="17"/>
        <v>5</v>
      </c>
      <c r="AA14" s="38">
        <f t="shared" si="21"/>
        <v>3.7142857142857144</v>
      </c>
      <c r="AB14" s="40">
        <f t="shared" si="8"/>
        <v>0.47826086956521741</v>
      </c>
      <c r="AC14" s="40">
        <f t="shared" si="9"/>
        <v>0.13043478260869565</v>
      </c>
      <c r="AD14" s="40">
        <f t="shared" si="10"/>
        <v>0.17391304347826086</v>
      </c>
      <c r="AE14" s="41">
        <f t="shared" si="11"/>
        <v>0.21739130434782608</v>
      </c>
      <c r="AF14" s="40">
        <f t="shared" si="33"/>
        <v>0.61938263599754284</v>
      </c>
      <c r="AG14" s="40">
        <f t="shared" si="33"/>
        <v>7.9334743931017221E-2</v>
      </c>
      <c r="AH14" s="40">
        <f t="shared" si="33"/>
        <v>0.17255534320751709</v>
      </c>
      <c r="AI14" s="41">
        <f t="shared" si="33"/>
        <v>0.1287272768639228</v>
      </c>
      <c r="AJ14" s="31">
        <v>0</v>
      </c>
      <c r="AK14" s="38">
        <f t="shared" si="21"/>
        <v>0</v>
      </c>
      <c r="AL14" s="31">
        <v>0</v>
      </c>
      <c r="AM14" s="38">
        <f t="shared" si="22"/>
        <v>0</v>
      </c>
      <c r="AN14" s="31">
        <v>0</v>
      </c>
      <c r="AO14" s="38">
        <f t="shared" si="23"/>
        <v>0</v>
      </c>
      <c r="AP14" s="31">
        <v>0</v>
      </c>
      <c r="AQ14" s="38">
        <f t="shared" si="24"/>
        <v>0</v>
      </c>
      <c r="AR14" s="31">
        <v>11</v>
      </c>
      <c r="AS14" s="38">
        <f t="shared" si="25"/>
        <v>17</v>
      </c>
      <c r="AT14" s="31">
        <v>3</v>
      </c>
      <c r="AU14" s="38">
        <f t="shared" si="26"/>
        <v>2.2857142857142856</v>
      </c>
      <c r="AV14" s="31">
        <v>4</v>
      </c>
      <c r="AW14" s="38">
        <f t="shared" si="27"/>
        <v>5.1428571428571432</v>
      </c>
      <c r="AX14" s="31">
        <v>5</v>
      </c>
      <c r="AY14" s="38">
        <f t="shared" si="28"/>
        <v>3.7142857142857144</v>
      </c>
    </row>
    <row r="15" spans="1:51" x14ac:dyDescent="0.25">
      <c r="A15" s="42">
        <f t="shared" si="18"/>
        <v>45774</v>
      </c>
      <c r="B15" s="32">
        <v>120</v>
      </c>
      <c r="C15" s="38">
        <f t="shared" si="29"/>
        <v>139.71428571428572</v>
      </c>
      <c r="D15" s="31">
        <f t="shared" si="12"/>
        <v>120</v>
      </c>
      <c r="E15" s="38">
        <f t="shared" si="29"/>
        <v>139.71428571428572</v>
      </c>
      <c r="F15" s="31">
        <v>119.67123287999999</v>
      </c>
      <c r="G15" s="38">
        <f t="shared" si="29"/>
        <v>139.33150685314286</v>
      </c>
      <c r="H15" s="31">
        <f t="shared" si="13"/>
        <v>120</v>
      </c>
      <c r="I15" s="38">
        <f t="shared" si="30"/>
        <v>139.71428571428572</v>
      </c>
      <c r="J15" s="31">
        <v>35</v>
      </c>
      <c r="K15" s="38">
        <f t="shared" si="30"/>
        <v>29.428571428571427</v>
      </c>
      <c r="L15" s="31">
        <v>85</v>
      </c>
      <c r="M15" s="38">
        <f t="shared" si="30"/>
        <v>110.28571428571429</v>
      </c>
      <c r="N15" s="31">
        <v>0</v>
      </c>
      <c r="O15" s="38">
        <f t="shared" si="31"/>
        <v>0</v>
      </c>
      <c r="P15" s="31">
        <v>0</v>
      </c>
      <c r="Q15" s="38">
        <f t="shared" si="31"/>
        <v>0</v>
      </c>
      <c r="R15" s="31">
        <v>0</v>
      </c>
      <c r="S15" s="38">
        <f t="shared" si="31"/>
        <v>0</v>
      </c>
      <c r="T15" s="31">
        <f t="shared" si="14"/>
        <v>19</v>
      </c>
      <c r="U15" s="38">
        <f t="shared" si="32"/>
        <v>17.285714285714285</v>
      </c>
      <c r="V15" s="31">
        <f t="shared" si="15"/>
        <v>3</v>
      </c>
      <c r="W15" s="38">
        <f t="shared" si="19"/>
        <v>2.2857142857142856</v>
      </c>
      <c r="X15" s="31">
        <f t="shared" si="16"/>
        <v>11</v>
      </c>
      <c r="Y15" s="38">
        <f t="shared" si="20"/>
        <v>6</v>
      </c>
      <c r="Z15" s="31">
        <f t="shared" si="17"/>
        <v>2</v>
      </c>
      <c r="AA15" s="38">
        <f t="shared" si="21"/>
        <v>3.8571428571428572</v>
      </c>
      <c r="AB15" s="40">
        <f t="shared" si="8"/>
        <v>0.54285714285714282</v>
      </c>
      <c r="AC15" s="40">
        <f t="shared" si="9"/>
        <v>8.5714285714285715E-2</v>
      </c>
      <c r="AD15" s="40">
        <f t="shared" si="10"/>
        <v>0.31428571428571428</v>
      </c>
      <c r="AE15" s="41">
        <f t="shared" si="11"/>
        <v>5.7142857142857141E-2</v>
      </c>
      <c r="AF15" s="40">
        <f t="shared" si="33"/>
        <v>0.60352706299911263</v>
      </c>
      <c r="AG15" s="40">
        <f t="shared" si="33"/>
        <v>7.5096125406684408E-2</v>
      </c>
      <c r="AH15" s="40">
        <f t="shared" si="33"/>
        <v>0.18998077491866311</v>
      </c>
      <c r="AI15" s="41">
        <f t="shared" si="33"/>
        <v>0.13139603667553976</v>
      </c>
      <c r="AJ15" s="31">
        <v>0</v>
      </c>
      <c r="AK15" s="38">
        <f t="shared" si="21"/>
        <v>0</v>
      </c>
      <c r="AL15" s="31">
        <v>0</v>
      </c>
      <c r="AM15" s="38">
        <f t="shared" si="22"/>
        <v>0</v>
      </c>
      <c r="AN15" s="31">
        <v>0</v>
      </c>
      <c r="AO15" s="38">
        <f t="shared" si="23"/>
        <v>0</v>
      </c>
      <c r="AP15" s="31">
        <v>0</v>
      </c>
      <c r="AQ15" s="38">
        <f t="shared" si="24"/>
        <v>0</v>
      </c>
      <c r="AR15" s="31">
        <v>19</v>
      </c>
      <c r="AS15" s="38">
        <f t="shared" si="25"/>
        <v>17.285714285714285</v>
      </c>
      <c r="AT15" s="31">
        <v>3</v>
      </c>
      <c r="AU15" s="38">
        <f t="shared" si="26"/>
        <v>2.2857142857142856</v>
      </c>
      <c r="AV15" s="31">
        <v>11</v>
      </c>
      <c r="AW15" s="38">
        <f t="shared" si="27"/>
        <v>6</v>
      </c>
      <c r="AX15" s="31">
        <v>2</v>
      </c>
      <c r="AY15" s="38">
        <f t="shared" si="28"/>
        <v>3.8571428571428572</v>
      </c>
    </row>
    <row r="16" spans="1:51" x14ac:dyDescent="0.25">
      <c r="A16" s="42">
        <f t="shared" si="18"/>
        <v>45775</v>
      </c>
      <c r="B16" s="32">
        <v>182</v>
      </c>
      <c r="C16" s="38">
        <f t="shared" si="29"/>
        <v>148.42857142857142</v>
      </c>
      <c r="D16" s="31">
        <f t="shared" si="12"/>
        <v>182</v>
      </c>
      <c r="E16" s="38">
        <f t="shared" si="29"/>
        <v>148.42857142857142</v>
      </c>
      <c r="F16" s="31">
        <v>181.50136986799995</v>
      </c>
      <c r="G16" s="38">
        <f t="shared" si="29"/>
        <v>148.02191781228569</v>
      </c>
      <c r="H16" s="31">
        <f t="shared" si="13"/>
        <v>182</v>
      </c>
      <c r="I16" s="38">
        <f t="shared" si="30"/>
        <v>148.42857142857142</v>
      </c>
      <c r="J16" s="31">
        <v>30</v>
      </c>
      <c r="K16" s="38">
        <f t="shared" si="30"/>
        <v>30.285714285714285</v>
      </c>
      <c r="L16" s="31">
        <v>152</v>
      </c>
      <c r="M16" s="38">
        <f t="shared" si="30"/>
        <v>118.14285714285714</v>
      </c>
      <c r="N16" s="31">
        <v>0</v>
      </c>
      <c r="O16" s="38">
        <f t="shared" si="31"/>
        <v>0</v>
      </c>
      <c r="P16" s="31">
        <v>0</v>
      </c>
      <c r="Q16" s="38">
        <f t="shared" si="31"/>
        <v>0</v>
      </c>
      <c r="R16" s="31">
        <v>0</v>
      </c>
      <c r="S16" s="38">
        <f t="shared" si="31"/>
        <v>0</v>
      </c>
      <c r="T16" s="31">
        <f t="shared" si="14"/>
        <v>15</v>
      </c>
      <c r="U16" s="38">
        <f t="shared" si="32"/>
        <v>16.428571428571427</v>
      </c>
      <c r="V16" s="31">
        <f t="shared" si="15"/>
        <v>2</v>
      </c>
      <c r="W16" s="38">
        <f t="shared" si="19"/>
        <v>2.4285714285714284</v>
      </c>
      <c r="X16" s="31">
        <f t="shared" si="16"/>
        <v>7</v>
      </c>
      <c r="Y16" s="38">
        <f t="shared" si="20"/>
        <v>6.8571428571428568</v>
      </c>
      <c r="Z16" s="31">
        <f t="shared" si="17"/>
        <v>6</v>
      </c>
      <c r="AA16" s="38">
        <f t="shared" si="21"/>
        <v>4.5714285714285712</v>
      </c>
      <c r="AB16" s="40">
        <f t="shared" si="8"/>
        <v>0.5</v>
      </c>
      <c r="AC16" s="40">
        <f t="shared" si="9"/>
        <v>6.6666666666666666E-2</v>
      </c>
      <c r="AD16" s="40">
        <f t="shared" si="10"/>
        <v>0.23333333333333334</v>
      </c>
      <c r="AE16" s="41">
        <f t="shared" si="11"/>
        <v>0.2</v>
      </c>
      <c r="AF16" s="40">
        <f t="shared" si="33"/>
        <v>0.54995563442768414</v>
      </c>
      <c r="AG16" s="40">
        <f t="shared" si="33"/>
        <v>7.8667553978112981E-2</v>
      </c>
      <c r="AH16" s="40">
        <f t="shared" si="33"/>
        <v>0.2173617272996155</v>
      </c>
      <c r="AI16" s="41">
        <f t="shared" si="33"/>
        <v>0.15401508429458738</v>
      </c>
      <c r="AJ16" s="31">
        <v>0</v>
      </c>
      <c r="AK16" s="38">
        <f t="shared" si="21"/>
        <v>0</v>
      </c>
      <c r="AL16" s="31">
        <v>0</v>
      </c>
      <c r="AM16" s="38">
        <f t="shared" si="22"/>
        <v>0</v>
      </c>
      <c r="AN16" s="31">
        <v>0</v>
      </c>
      <c r="AO16" s="38">
        <f t="shared" si="23"/>
        <v>0</v>
      </c>
      <c r="AP16" s="31">
        <v>0</v>
      </c>
      <c r="AQ16" s="38">
        <f t="shared" si="24"/>
        <v>0</v>
      </c>
      <c r="AR16" s="31">
        <v>15</v>
      </c>
      <c r="AS16" s="38">
        <f t="shared" si="25"/>
        <v>16.428571428571427</v>
      </c>
      <c r="AT16" s="31">
        <v>2</v>
      </c>
      <c r="AU16" s="38">
        <f t="shared" si="26"/>
        <v>2.4285714285714284</v>
      </c>
      <c r="AV16" s="31">
        <v>7</v>
      </c>
      <c r="AW16" s="38">
        <f t="shared" si="27"/>
        <v>6.8571428571428568</v>
      </c>
      <c r="AX16" s="31">
        <v>6</v>
      </c>
      <c r="AY16" s="38">
        <f t="shared" si="28"/>
        <v>4.5714285714285712</v>
      </c>
    </row>
    <row r="17" spans="1:51" x14ac:dyDescent="0.25">
      <c r="A17" s="42">
        <f t="shared" si="18"/>
        <v>45776</v>
      </c>
      <c r="B17" s="32">
        <v>148</v>
      </c>
      <c r="C17" s="38">
        <f t="shared" si="29"/>
        <v>151.14285714285714</v>
      </c>
      <c r="D17" s="31">
        <f t="shared" si="12"/>
        <v>148</v>
      </c>
      <c r="E17" s="38">
        <f t="shared" si="29"/>
        <v>151.14285714285714</v>
      </c>
      <c r="F17" s="31">
        <v>147.59452055199998</v>
      </c>
      <c r="G17" s="38">
        <f t="shared" si="29"/>
        <v>150.72876712742854</v>
      </c>
      <c r="H17" s="31">
        <f t="shared" si="13"/>
        <v>148</v>
      </c>
      <c r="I17" s="38">
        <f t="shared" si="30"/>
        <v>151.14285714285714</v>
      </c>
      <c r="J17" s="31">
        <v>28</v>
      </c>
      <c r="K17" s="38">
        <f t="shared" si="30"/>
        <v>30.285714285714285</v>
      </c>
      <c r="L17" s="31">
        <v>120</v>
      </c>
      <c r="M17" s="38">
        <f t="shared" si="30"/>
        <v>120.85714285714286</v>
      </c>
      <c r="N17" s="31">
        <v>0</v>
      </c>
      <c r="O17" s="38">
        <f t="shared" si="31"/>
        <v>0</v>
      </c>
      <c r="P17" s="31">
        <v>0</v>
      </c>
      <c r="Q17" s="38">
        <f t="shared" si="31"/>
        <v>0</v>
      </c>
      <c r="R17" s="31">
        <v>0</v>
      </c>
      <c r="S17" s="38">
        <f t="shared" si="31"/>
        <v>0</v>
      </c>
      <c r="T17" s="31">
        <f t="shared" si="14"/>
        <v>16</v>
      </c>
      <c r="U17" s="38">
        <f t="shared" si="32"/>
        <v>16.142857142857142</v>
      </c>
      <c r="V17" s="31">
        <f t="shared" si="15"/>
        <v>4</v>
      </c>
      <c r="W17" s="38">
        <f t="shared" si="19"/>
        <v>2.7142857142857144</v>
      </c>
      <c r="X17" s="31">
        <f t="shared" si="16"/>
        <v>6</v>
      </c>
      <c r="Y17" s="38">
        <f t="shared" si="20"/>
        <v>7.1428571428571432</v>
      </c>
      <c r="Z17" s="31">
        <f t="shared" si="17"/>
        <v>2</v>
      </c>
      <c r="AA17" s="38">
        <f t="shared" si="21"/>
        <v>4.2857142857142856</v>
      </c>
      <c r="AB17" s="40">
        <f t="shared" si="8"/>
        <v>0.5714285714285714</v>
      </c>
      <c r="AC17" s="40">
        <f t="shared" si="9"/>
        <v>0.14285714285714285</v>
      </c>
      <c r="AD17" s="40">
        <f t="shared" si="10"/>
        <v>0.21428571428571427</v>
      </c>
      <c r="AE17" s="41">
        <f t="shared" si="11"/>
        <v>7.1428571428571425E-2</v>
      </c>
      <c r="AF17" s="40">
        <f t="shared" si="33"/>
        <v>0.53975155279503106</v>
      </c>
      <c r="AG17" s="40">
        <f t="shared" si="33"/>
        <v>8.8871635610766039E-2</v>
      </c>
      <c r="AH17" s="40">
        <f t="shared" si="33"/>
        <v>0.22756580893226855</v>
      </c>
      <c r="AI17" s="41">
        <f t="shared" si="33"/>
        <v>0.14381100266193433</v>
      </c>
      <c r="AJ17" s="31">
        <v>0</v>
      </c>
      <c r="AK17" s="38">
        <f t="shared" si="21"/>
        <v>0</v>
      </c>
      <c r="AL17" s="31">
        <v>0</v>
      </c>
      <c r="AM17" s="38">
        <f t="shared" si="22"/>
        <v>0</v>
      </c>
      <c r="AN17" s="31">
        <v>0</v>
      </c>
      <c r="AO17" s="38">
        <f t="shared" si="23"/>
        <v>0</v>
      </c>
      <c r="AP17" s="31">
        <v>0</v>
      </c>
      <c r="AQ17" s="38">
        <f t="shared" si="24"/>
        <v>0</v>
      </c>
      <c r="AR17" s="31">
        <v>16</v>
      </c>
      <c r="AS17" s="38">
        <f t="shared" si="25"/>
        <v>16.142857142857142</v>
      </c>
      <c r="AT17" s="31">
        <v>4</v>
      </c>
      <c r="AU17" s="38">
        <f t="shared" si="26"/>
        <v>2.7142857142857144</v>
      </c>
      <c r="AV17" s="31">
        <v>6</v>
      </c>
      <c r="AW17" s="38">
        <f t="shared" si="27"/>
        <v>7.1428571428571432</v>
      </c>
      <c r="AX17" s="31">
        <v>2</v>
      </c>
      <c r="AY17" s="38">
        <f t="shared" si="28"/>
        <v>4.2857142857142856</v>
      </c>
    </row>
    <row r="18" spans="1:51" x14ac:dyDescent="0.25">
      <c r="A18" s="42">
        <f t="shared" si="18"/>
        <v>45777</v>
      </c>
      <c r="B18" s="32">
        <v>190</v>
      </c>
      <c r="C18" s="38">
        <f t="shared" si="29"/>
        <v>160.42857142857142</v>
      </c>
      <c r="D18" s="31">
        <f t="shared" si="12"/>
        <v>190</v>
      </c>
      <c r="E18" s="38">
        <f t="shared" si="29"/>
        <v>160.42857142857142</v>
      </c>
      <c r="F18" s="31">
        <v>189.47945205999991</v>
      </c>
      <c r="G18" s="38">
        <f t="shared" si="29"/>
        <v>159.98904110028568</v>
      </c>
      <c r="H18" s="31">
        <f t="shared" si="13"/>
        <v>190</v>
      </c>
      <c r="I18" s="38">
        <f t="shared" si="30"/>
        <v>160.42857142857142</v>
      </c>
      <c r="J18" s="31">
        <v>35</v>
      </c>
      <c r="K18" s="38">
        <f t="shared" si="30"/>
        <v>31.285714285714285</v>
      </c>
      <c r="L18" s="31">
        <v>155</v>
      </c>
      <c r="M18" s="38">
        <f t="shared" si="30"/>
        <v>129.14285714285714</v>
      </c>
      <c r="N18" s="31">
        <v>0</v>
      </c>
      <c r="O18" s="38">
        <f t="shared" si="31"/>
        <v>0</v>
      </c>
      <c r="P18" s="31">
        <v>0</v>
      </c>
      <c r="Q18" s="38">
        <f t="shared" si="31"/>
        <v>0</v>
      </c>
      <c r="R18" s="31">
        <v>0</v>
      </c>
      <c r="S18" s="38">
        <f t="shared" si="31"/>
        <v>0</v>
      </c>
      <c r="T18" s="31">
        <f t="shared" si="14"/>
        <v>23</v>
      </c>
      <c r="U18" s="38">
        <f t="shared" si="32"/>
        <v>16.714285714285715</v>
      </c>
      <c r="V18" s="31">
        <f t="shared" si="15"/>
        <v>2</v>
      </c>
      <c r="W18" s="38">
        <f t="shared" si="19"/>
        <v>2.8571428571428572</v>
      </c>
      <c r="X18" s="31">
        <f t="shared" si="16"/>
        <v>4</v>
      </c>
      <c r="Y18" s="38">
        <f t="shared" si="20"/>
        <v>6.8571428571428568</v>
      </c>
      <c r="Z18" s="31">
        <f t="shared" si="17"/>
        <v>6</v>
      </c>
      <c r="AA18" s="38">
        <f t="shared" si="21"/>
        <v>4.8571428571428568</v>
      </c>
      <c r="AB18" s="40">
        <f t="shared" si="8"/>
        <v>0.65714285714285714</v>
      </c>
      <c r="AC18" s="40">
        <f t="shared" si="9"/>
        <v>5.7142857142857141E-2</v>
      </c>
      <c r="AD18" s="40">
        <f t="shared" si="10"/>
        <v>0.11428571428571428</v>
      </c>
      <c r="AE18" s="41">
        <f t="shared" si="11"/>
        <v>0.17142857142857143</v>
      </c>
      <c r="AF18" s="40">
        <f t="shared" si="33"/>
        <v>0.53669032830523511</v>
      </c>
      <c r="AG18" s="40">
        <f t="shared" si="33"/>
        <v>9.1932860100561981E-2</v>
      </c>
      <c r="AH18" s="40">
        <f t="shared" si="33"/>
        <v>0.21328009464655426</v>
      </c>
      <c r="AI18" s="41">
        <f t="shared" si="33"/>
        <v>0.15809671694764862</v>
      </c>
      <c r="AJ18" s="31">
        <v>0</v>
      </c>
      <c r="AK18" s="38">
        <f t="shared" si="21"/>
        <v>0</v>
      </c>
      <c r="AL18" s="31">
        <v>0</v>
      </c>
      <c r="AM18" s="38">
        <f t="shared" si="22"/>
        <v>0</v>
      </c>
      <c r="AN18" s="31">
        <v>0</v>
      </c>
      <c r="AO18" s="38">
        <f t="shared" si="23"/>
        <v>0</v>
      </c>
      <c r="AP18" s="31">
        <v>0</v>
      </c>
      <c r="AQ18" s="38">
        <f t="shared" si="24"/>
        <v>0</v>
      </c>
      <c r="AR18" s="31">
        <v>23</v>
      </c>
      <c r="AS18" s="38">
        <f t="shared" si="25"/>
        <v>16.714285714285715</v>
      </c>
      <c r="AT18" s="31">
        <v>2</v>
      </c>
      <c r="AU18" s="38">
        <f t="shared" si="26"/>
        <v>2.8571428571428572</v>
      </c>
      <c r="AV18" s="31">
        <v>4</v>
      </c>
      <c r="AW18" s="38">
        <f t="shared" si="27"/>
        <v>6.8571428571428568</v>
      </c>
      <c r="AX18" s="31">
        <v>6</v>
      </c>
      <c r="AY18" s="38">
        <f t="shared" si="28"/>
        <v>4.8571428571428568</v>
      </c>
    </row>
    <row r="19" spans="1:51" x14ac:dyDescent="0.25">
      <c r="A19" s="42">
        <f t="shared" si="18"/>
        <v>45778</v>
      </c>
      <c r="B19" s="32">
        <v>272</v>
      </c>
      <c r="C19" s="38">
        <f t="shared" si="29"/>
        <v>177.71428571428572</v>
      </c>
      <c r="D19" s="31">
        <f t="shared" si="12"/>
        <v>272</v>
      </c>
      <c r="E19" s="38">
        <f t="shared" si="29"/>
        <v>177.71428571428572</v>
      </c>
      <c r="F19" s="31">
        <v>271.25479452799988</v>
      </c>
      <c r="G19" s="38">
        <f t="shared" si="29"/>
        <v>177.2273972651428</v>
      </c>
      <c r="H19" s="31">
        <f t="shared" si="13"/>
        <v>272</v>
      </c>
      <c r="I19" s="38">
        <f t="shared" si="30"/>
        <v>177.71428571428572</v>
      </c>
      <c r="J19" s="31">
        <v>74</v>
      </c>
      <c r="K19" s="38">
        <f t="shared" si="30"/>
        <v>36.142857142857146</v>
      </c>
      <c r="L19" s="31">
        <v>198</v>
      </c>
      <c r="M19" s="38">
        <f t="shared" si="30"/>
        <v>141.57142857142858</v>
      </c>
      <c r="N19" s="31">
        <v>0</v>
      </c>
      <c r="O19" s="38">
        <f t="shared" si="31"/>
        <v>0</v>
      </c>
      <c r="P19" s="31">
        <v>0</v>
      </c>
      <c r="Q19" s="38">
        <f t="shared" si="31"/>
        <v>0</v>
      </c>
      <c r="R19" s="31">
        <v>0</v>
      </c>
      <c r="S19" s="38">
        <f t="shared" si="31"/>
        <v>0</v>
      </c>
      <c r="T19" s="31">
        <f t="shared" si="14"/>
        <v>51</v>
      </c>
      <c r="U19" s="38">
        <f t="shared" si="32"/>
        <v>21.714285714285715</v>
      </c>
      <c r="V19" s="31">
        <f t="shared" si="15"/>
        <v>6</v>
      </c>
      <c r="W19" s="38">
        <f t="shared" si="19"/>
        <v>3</v>
      </c>
      <c r="X19" s="31">
        <f t="shared" si="16"/>
        <v>13</v>
      </c>
      <c r="Y19" s="38">
        <f t="shared" si="20"/>
        <v>7</v>
      </c>
      <c r="Z19" s="31">
        <f t="shared" si="17"/>
        <v>4</v>
      </c>
      <c r="AA19" s="38">
        <f t="shared" si="21"/>
        <v>4.4285714285714288</v>
      </c>
      <c r="AB19" s="40">
        <f t="shared" si="8"/>
        <v>0.68918918918918914</v>
      </c>
      <c r="AC19" s="40">
        <f t="shared" si="9"/>
        <v>8.1081081081081086E-2</v>
      </c>
      <c r="AD19" s="40">
        <f t="shared" si="10"/>
        <v>0.17567567567567569</v>
      </c>
      <c r="AE19" s="41">
        <f t="shared" si="11"/>
        <v>5.4054054054054057E-2</v>
      </c>
      <c r="AF19" s="40">
        <f t="shared" si="33"/>
        <v>0.57800306961797632</v>
      </c>
      <c r="AG19" s="40">
        <f t="shared" si="33"/>
        <v>8.5658728826430677E-2</v>
      </c>
      <c r="AH19" s="40">
        <f t="shared" si="33"/>
        <v>0.19551947688593652</v>
      </c>
      <c r="AI19" s="41">
        <f t="shared" si="33"/>
        <v>0.14081872466965634</v>
      </c>
      <c r="AJ19" s="31">
        <v>0</v>
      </c>
      <c r="AK19" s="38">
        <f t="shared" si="21"/>
        <v>0</v>
      </c>
      <c r="AL19" s="31">
        <v>0</v>
      </c>
      <c r="AM19" s="38">
        <f t="shared" si="22"/>
        <v>0</v>
      </c>
      <c r="AN19" s="31">
        <v>0</v>
      </c>
      <c r="AO19" s="38">
        <f t="shared" si="23"/>
        <v>0</v>
      </c>
      <c r="AP19" s="31">
        <v>0</v>
      </c>
      <c r="AQ19" s="38">
        <f t="shared" si="24"/>
        <v>0</v>
      </c>
      <c r="AR19" s="31">
        <v>51</v>
      </c>
      <c r="AS19" s="38">
        <f t="shared" si="25"/>
        <v>21.714285714285715</v>
      </c>
      <c r="AT19" s="31">
        <v>6</v>
      </c>
      <c r="AU19" s="38">
        <f t="shared" si="26"/>
        <v>3</v>
      </c>
      <c r="AV19" s="31">
        <v>13</v>
      </c>
      <c r="AW19" s="38">
        <f t="shared" si="27"/>
        <v>7</v>
      </c>
      <c r="AX19" s="31">
        <v>4</v>
      </c>
      <c r="AY19" s="38">
        <f t="shared" si="28"/>
        <v>4.4285714285714288</v>
      </c>
    </row>
    <row r="20" spans="1:51" x14ac:dyDescent="0.25">
      <c r="A20" s="42">
        <f t="shared" si="18"/>
        <v>45779</v>
      </c>
      <c r="B20" s="32">
        <v>164</v>
      </c>
      <c r="C20" s="38">
        <f t="shared" si="29"/>
        <v>173.57142857142858</v>
      </c>
      <c r="D20" s="31">
        <f t="shared" si="12"/>
        <v>164</v>
      </c>
      <c r="E20" s="38">
        <f t="shared" si="29"/>
        <v>173.57142857142858</v>
      </c>
      <c r="F20" s="31">
        <v>163.55068493599995</v>
      </c>
      <c r="G20" s="38">
        <f t="shared" si="29"/>
        <v>173.09589041571422</v>
      </c>
      <c r="H20" s="31">
        <f t="shared" si="13"/>
        <v>164</v>
      </c>
      <c r="I20" s="38">
        <f t="shared" si="30"/>
        <v>173.57142857142858</v>
      </c>
      <c r="J20" s="31">
        <v>28</v>
      </c>
      <c r="K20" s="38">
        <f t="shared" si="30"/>
        <v>36.142857142857146</v>
      </c>
      <c r="L20" s="31">
        <v>136</v>
      </c>
      <c r="M20" s="38">
        <f t="shared" si="30"/>
        <v>137.42857142857142</v>
      </c>
      <c r="N20" s="31">
        <v>0</v>
      </c>
      <c r="O20" s="38">
        <f t="shared" si="31"/>
        <v>0</v>
      </c>
      <c r="P20" s="31">
        <v>0</v>
      </c>
      <c r="Q20" s="38">
        <f t="shared" si="31"/>
        <v>0</v>
      </c>
      <c r="R20" s="31">
        <v>0</v>
      </c>
      <c r="S20" s="38">
        <f t="shared" si="31"/>
        <v>0</v>
      </c>
      <c r="T20" s="31">
        <f t="shared" si="14"/>
        <v>12</v>
      </c>
      <c r="U20" s="38">
        <f t="shared" si="32"/>
        <v>21</v>
      </c>
      <c r="V20" s="31">
        <f t="shared" si="15"/>
        <v>3</v>
      </c>
      <c r="W20" s="38">
        <f t="shared" si="19"/>
        <v>3.2857142857142856</v>
      </c>
      <c r="X20" s="31">
        <f t="shared" si="16"/>
        <v>8</v>
      </c>
      <c r="Y20" s="38">
        <f t="shared" si="20"/>
        <v>7.5714285714285712</v>
      </c>
      <c r="Z20" s="31">
        <f t="shared" si="17"/>
        <v>5</v>
      </c>
      <c r="AA20" s="38">
        <f t="shared" si="21"/>
        <v>4.2857142857142856</v>
      </c>
      <c r="AB20" s="40">
        <f t="shared" si="8"/>
        <v>0.42857142857142855</v>
      </c>
      <c r="AC20" s="40">
        <f t="shared" si="9"/>
        <v>0.10714285714285714</v>
      </c>
      <c r="AD20" s="40">
        <f t="shared" si="10"/>
        <v>0.2857142857142857</v>
      </c>
      <c r="AE20" s="41">
        <f t="shared" si="11"/>
        <v>0.17857142857142858</v>
      </c>
      <c r="AF20" s="40">
        <f t="shared" si="33"/>
        <v>0.55249286553634369</v>
      </c>
      <c r="AG20" s="40">
        <f t="shared" si="33"/>
        <v>9.586281045908375E-2</v>
      </c>
      <c r="AH20" s="40">
        <f t="shared" si="33"/>
        <v>0.21592764015124263</v>
      </c>
      <c r="AI20" s="41">
        <f t="shared" si="33"/>
        <v>0.13571668385332983</v>
      </c>
      <c r="AJ20" s="31">
        <v>0</v>
      </c>
      <c r="AK20" s="38">
        <f t="shared" si="21"/>
        <v>0</v>
      </c>
      <c r="AL20" s="31">
        <v>0</v>
      </c>
      <c r="AM20" s="38">
        <f t="shared" si="22"/>
        <v>0</v>
      </c>
      <c r="AN20" s="31">
        <v>0</v>
      </c>
      <c r="AO20" s="38">
        <f t="shared" si="23"/>
        <v>0</v>
      </c>
      <c r="AP20" s="31">
        <v>0</v>
      </c>
      <c r="AQ20" s="38">
        <f t="shared" si="24"/>
        <v>0</v>
      </c>
      <c r="AR20" s="31">
        <v>12</v>
      </c>
      <c r="AS20" s="38">
        <f t="shared" si="25"/>
        <v>21</v>
      </c>
      <c r="AT20" s="31">
        <v>3</v>
      </c>
      <c r="AU20" s="38">
        <f t="shared" si="26"/>
        <v>3.2857142857142856</v>
      </c>
      <c r="AV20" s="31">
        <v>8</v>
      </c>
      <c r="AW20" s="38">
        <f t="shared" si="27"/>
        <v>7.5714285714285712</v>
      </c>
      <c r="AX20" s="31">
        <v>5</v>
      </c>
      <c r="AY20" s="38">
        <f t="shared" si="28"/>
        <v>4.2857142857142856</v>
      </c>
    </row>
    <row r="21" spans="1:51" x14ac:dyDescent="0.25">
      <c r="A21" s="42">
        <f t="shared" si="18"/>
        <v>45780</v>
      </c>
      <c r="B21" s="32">
        <v>153</v>
      </c>
      <c r="C21" s="38">
        <f t="shared" si="29"/>
        <v>175.57142857142858</v>
      </c>
      <c r="D21" s="31">
        <f t="shared" si="12"/>
        <v>153</v>
      </c>
      <c r="E21" s="38">
        <f t="shared" si="29"/>
        <v>175.57142857142858</v>
      </c>
      <c r="F21" s="31">
        <v>152.58082192199998</v>
      </c>
      <c r="G21" s="38">
        <f t="shared" si="29"/>
        <v>175.09041096371422</v>
      </c>
      <c r="H21" s="31">
        <f t="shared" si="13"/>
        <v>153</v>
      </c>
      <c r="I21" s="38">
        <f t="shared" si="30"/>
        <v>175.57142857142858</v>
      </c>
      <c r="J21" s="31">
        <v>33</v>
      </c>
      <c r="K21" s="38">
        <f t="shared" si="30"/>
        <v>37.571428571428569</v>
      </c>
      <c r="L21" s="31">
        <v>120</v>
      </c>
      <c r="M21" s="38">
        <f t="shared" si="30"/>
        <v>138</v>
      </c>
      <c r="N21" s="31">
        <v>0</v>
      </c>
      <c r="O21" s="38">
        <f t="shared" si="31"/>
        <v>0</v>
      </c>
      <c r="P21" s="31">
        <v>0</v>
      </c>
      <c r="Q21" s="38">
        <f t="shared" si="31"/>
        <v>0</v>
      </c>
      <c r="R21" s="31">
        <v>0</v>
      </c>
      <c r="S21" s="38">
        <f t="shared" si="31"/>
        <v>0</v>
      </c>
      <c r="T21" s="31">
        <f t="shared" si="14"/>
        <v>16</v>
      </c>
      <c r="U21" s="38">
        <f t="shared" si="32"/>
        <v>21.714285714285715</v>
      </c>
      <c r="V21" s="31">
        <f t="shared" si="15"/>
        <v>7</v>
      </c>
      <c r="W21" s="38">
        <f t="shared" si="19"/>
        <v>3.8571428571428572</v>
      </c>
      <c r="X21" s="31">
        <f t="shared" si="16"/>
        <v>6</v>
      </c>
      <c r="Y21" s="38">
        <f t="shared" si="20"/>
        <v>7.8571428571428568</v>
      </c>
      <c r="Z21" s="31">
        <f t="shared" si="17"/>
        <v>4</v>
      </c>
      <c r="AA21" s="38">
        <f t="shared" si="21"/>
        <v>4.1428571428571432</v>
      </c>
      <c r="AB21" s="40">
        <f t="shared" si="8"/>
        <v>0.48484848484848486</v>
      </c>
      <c r="AC21" s="40">
        <f t="shared" si="9"/>
        <v>0.21212121212121213</v>
      </c>
      <c r="AD21" s="40">
        <f t="shared" si="10"/>
        <v>0.18181818181818182</v>
      </c>
      <c r="AE21" s="41">
        <f t="shared" si="11"/>
        <v>0.12121212121212122</v>
      </c>
      <c r="AF21" s="40">
        <f t="shared" si="33"/>
        <v>0.55343395343395341</v>
      </c>
      <c r="AG21" s="40">
        <f t="shared" si="33"/>
        <v>0.10753230038944325</v>
      </c>
      <c r="AH21" s="40">
        <f t="shared" si="33"/>
        <v>0.21705694562837421</v>
      </c>
      <c r="AI21" s="41">
        <f t="shared" si="33"/>
        <v>0.12197680054822913</v>
      </c>
      <c r="AJ21" s="31">
        <v>0</v>
      </c>
      <c r="AK21" s="38">
        <f t="shared" si="21"/>
        <v>0</v>
      </c>
      <c r="AL21" s="31">
        <v>0</v>
      </c>
      <c r="AM21" s="38">
        <f t="shared" si="22"/>
        <v>0</v>
      </c>
      <c r="AN21" s="31">
        <v>0</v>
      </c>
      <c r="AO21" s="38">
        <f t="shared" si="23"/>
        <v>0</v>
      </c>
      <c r="AP21" s="31">
        <v>0</v>
      </c>
      <c r="AQ21" s="38">
        <f t="shared" si="24"/>
        <v>0</v>
      </c>
      <c r="AR21" s="31">
        <v>16</v>
      </c>
      <c r="AS21" s="38">
        <f t="shared" si="25"/>
        <v>21.714285714285715</v>
      </c>
      <c r="AT21" s="31">
        <v>7</v>
      </c>
      <c r="AU21" s="38">
        <f t="shared" si="26"/>
        <v>3.8571428571428572</v>
      </c>
      <c r="AV21" s="31">
        <v>6</v>
      </c>
      <c r="AW21" s="38">
        <f t="shared" si="27"/>
        <v>7.8571428571428568</v>
      </c>
      <c r="AX21" s="31">
        <v>4</v>
      </c>
      <c r="AY21" s="38">
        <f t="shared" si="28"/>
        <v>4.1428571428571432</v>
      </c>
    </row>
    <row r="22" spans="1:51" x14ac:dyDescent="0.25">
      <c r="A22" s="42">
        <f t="shared" si="18"/>
        <v>45781</v>
      </c>
      <c r="B22" s="32">
        <v>135</v>
      </c>
      <c r="C22" s="38">
        <f t="shared" si="29"/>
        <v>177.71428571428572</v>
      </c>
      <c r="D22" s="31">
        <f t="shared" si="12"/>
        <v>135</v>
      </c>
      <c r="E22" s="38">
        <f t="shared" si="29"/>
        <v>177.71428571428572</v>
      </c>
      <c r="F22" s="31">
        <v>134.63013698999998</v>
      </c>
      <c r="G22" s="38">
        <f t="shared" si="29"/>
        <v>177.2273972651428</v>
      </c>
      <c r="H22" s="31">
        <f t="shared" si="13"/>
        <v>135</v>
      </c>
      <c r="I22" s="38">
        <f t="shared" si="30"/>
        <v>177.71428571428572</v>
      </c>
      <c r="J22" s="31">
        <v>33</v>
      </c>
      <c r="K22" s="38">
        <f t="shared" si="30"/>
        <v>37.285714285714285</v>
      </c>
      <c r="L22" s="31">
        <v>102</v>
      </c>
      <c r="M22" s="38">
        <f t="shared" si="30"/>
        <v>140.42857142857142</v>
      </c>
      <c r="N22" s="31">
        <v>0</v>
      </c>
      <c r="O22" s="38">
        <f t="shared" si="31"/>
        <v>0</v>
      </c>
      <c r="P22" s="31">
        <v>0</v>
      </c>
      <c r="Q22" s="38">
        <f t="shared" si="31"/>
        <v>0</v>
      </c>
      <c r="R22" s="31">
        <v>0</v>
      </c>
      <c r="S22" s="38">
        <f t="shared" si="31"/>
        <v>0</v>
      </c>
      <c r="T22" s="31">
        <f t="shared" si="14"/>
        <v>20</v>
      </c>
      <c r="U22" s="38">
        <f t="shared" si="32"/>
        <v>21.857142857142858</v>
      </c>
      <c r="V22" s="31">
        <f t="shared" si="15"/>
        <v>3</v>
      </c>
      <c r="W22" s="38">
        <f t="shared" si="19"/>
        <v>3.8571428571428572</v>
      </c>
      <c r="X22" s="31">
        <f t="shared" si="16"/>
        <v>4</v>
      </c>
      <c r="Y22" s="38">
        <f t="shared" si="20"/>
        <v>6.8571428571428568</v>
      </c>
      <c r="Z22" s="31">
        <f t="shared" si="17"/>
        <v>6</v>
      </c>
      <c r="AA22" s="38">
        <f t="shared" si="21"/>
        <v>4.7142857142857144</v>
      </c>
      <c r="AB22" s="40">
        <f t="shared" si="8"/>
        <v>0.60606060606060608</v>
      </c>
      <c r="AC22" s="40">
        <f t="shared" si="9"/>
        <v>9.0909090909090912E-2</v>
      </c>
      <c r="AD22" s="40">
        <f t="shared" si="10"/>
        <v>0.12121212121212122</v>
      </c>
      <c r="AE22" s="41">
        <f t="shared" si="11"/>
        <v>0.18181818181818182</v>
      </c>
      <c r="AF22" s="40">
        <f t="shared" si="33"/>
        <v>0.56246301960587675</v>
      </c>
      <c r="AG22" s="40">
        <f t="shared" si="33"/>
        <v>0.10827441541727256</v>
      </c>
      <c r="AH22" s="40">
        <f t="shared" si="33"/>
        <v>0.18947500376071805</v>
      </c>
      <c r="AI22" s="41">
        <f t="shared" si="33"/>
        <v>0.13978756121613264</v>
      </c>
      <c r="AJ22" s="31">
        <v>0</v>
      </c>
      <c r="AK22" s="38">
        <f t="shared" si="21"/>
        <v>0</v>
      </c>
      <c r="AL22" s="31">
        <v>0</v>
      </c>
      <c r="AM22" s="38">
        <f t="shared" si="22"/>
        <v>0</v>
      </c>
      <c r="AN22" s="31">
        <v>0</v>
      </c>
      <c r="AO22" s="38">
        <f t="shared" si="23"/>
        <v>0</v>
      </c>
      <c r="AP22" s="31">
        <v>0</v>
      </c>
      <c r="AQ22" s="38">
        <f t="shared" si="24"/>
        <v>0</v>
      </c>
      <c r="AR22" s="31">
        <v>20</v>
      </c>
      <c r="AS22" s="38">
        <f t="shared" si="25"/>
        <v>21.857142857142858</v>
      </c>
      <c r="AT22" s="31">
        <v>3</v>
      </c>
      <c r="AU22" s="38">
        <f t="shared" si="26"/>
        <v>3.8571428571428572</v>
      </c>
      <c r="AV22" s="31">
        <v>4</v>
      </c>
      <c r="AW22" s="38">
        <f t="shared" si="27"/>
        <v>6.8571428571428568</v>
      </c>
      <c r="AX22" s="31">
        <v>6</v>
      </c>
      <c r="AY22" s="38">
        <f t="shared" si="28"/>
        <v>4.7142857142857144</v>
      </c>
    </row>
    <row r="23" spans="1:51" x14ac:dyDescent="0.25">
      <c r="A23" s="42">
        <f t="shared" si="18"/>
        <v>45782</v>
      </c>
      <c r="B23" s="32">
        <v>124</v>
      </c>
      <c r="C23" s="38">
        <f t="shared" si="29"/>
        <v>169.42857142857142</v>
      </c>
      <c r="D23" s="31">
        <f t="shared" si="12"/>
        <v>124</v>
      </c>
      <c r="E23" s="38">
        <f t="shared" si="29"/>
        <v>169.42857142857142</v>
      </c>
      <c r="F23" s="31">
        <v>123.66027397599998</v>
      </c>
      <c r="G23" s="38">
        <f t="shared" si="29"/>
        <v>168.9643835662857</v>
      </c>
      <c r="H23" s="31">
        <f t="shared" si="13"/>
        <v>124</v>
      </c>
      <c r="I23" s="38">
        <f t="shared" si="30"/>
        <v>169.42857142857142</v>
      </c>
      <c r="J23" s="31">
        <v>32</v>
      </c>
      <c r="K23" s="38">
        <f t="shared" si="30"/>
        <v>37.571428571428569</v>
      </c>
      <c r="L23" s="31">
        <v>92</v>
      </c>
      <c r="M23" s="38">
        <f t="shared" si="30"/>
        <v>131.85714285714286</v>
      </c>
      <c r="N23" s="31">
        <v>0</v>
      </c>
      <c r="O23" s="38">
        <f t="shared" si="31"/>
        <v>0</v>
      </c>
      <c r="P23" s="31">
        <v>0</v>
      </c>
      <c r="Q23" s="38">
        <f t="shared" si="31"/>
        <v>0</v>
      </c>
      <c r="R23" s="31">
        <v>0</v>
      </c>
      <c r="S23" s="38">
        <f t="shared" si="31"/>
        <v>0</v>
      </c>
      <c r="T23" s="31">
        <f t="shared" si="14"/>
        <v>21</v>
      </c>
      <c r="U23" s="38">
        <f t="shared" si="32"/>
        <v>22.714285714285715</v>
      </c>
      <c r="V23" s="31">
        <f t="shared" si="15"/>
        <v>1</v>
      </c>
      <c r="W23" s="38">
        <f t="shared" si="19"/>
        <v>3.7142857142857144</v>
      </c>
      <c r="X23" s="31">
        <f t="shared" si="16"/>
        <v>6</v>
      </c>
      <c r="Y23" s="38">
        <f t="shared" si="20"/>
        <v>6.7142857142857144</v>
      </c>
      <c r="Z23" s="31">
        <f t="shared" si="17"/>
        <v>4</v>
      </c>
      <c r="AA23" s="38">
        <f t="shared" si="21"/>
        <v>4.4285714285714288</v>
      </c>
      <c r="AB23" s="40">
        <f t="shared" si="8"/>
        <v>0.65625</v>
      </c>
      <c r="AC23" s="40">
        <f t="shared" si="9"/>
        <v>3.125E-2</v>
      </c>
      <c r="AD23" s="40">
        <f t="shared" si="10"/>
        <v>0.1875</v>
      </c>
      <c r="AE23" s="41">
        <f t="shared" si="11"/>
        <v>0.125</v>
      </c>
      <c r="AF23" s="40">
        <f t="shared" si="33"/>
        <v>0.58478444817730524</v>
      </c>
      <c r="AG23" s="40">
        <f t="shared" si="33"/>
        <v>0.10321489160774876</v>
      </c>
      <c r="AH23" s="40">
        <f t="shared" si="33"/>
        <v>0.18292738471309899</v>
      </c>
      <c r="AI23" s="41">
        <f t="shared" si="33"/>
        <v>0.12907327550184694</v>
      </c>
      <c r="AJ23" s="31">
        <v>0</v>
      </c>
      <c r="AK23" s="38">
        <f t="shared" si="21"/>
        <v>0</v>
      </c>
      <c r="AL23" s="31">
        <v>0</v>
      </c>
      <c r="AM23" s="38">
        <f t="shared" si="22"/>
        <v>0</v>
      </c>
      <c r="AN23" s="31">
        <v>0</v>
      </c>
      <c r="AO23" s="38">
        <f t="shared" si="23"/>
        <v>0</v>
      </c>
      <c r="AP23" s="31">
        <v>0</v>
      </c>
      <c r="AQ23" s="38">
        <f t="shared" si="24"/>
        <v>0</v>
      </c>
      <c r="AR23" s="31">
        <v>21</v>
      </c>
      <c r="AS23" s="38">
        <f t="shared" si="25"/>
        <v>22.714285714285715</v>
      </c>
      <c r="AT23" s="31">
        <v>1</v>
      </c>
      <c r="AU23" s="38">
        <f t="shared" si="26"/>
        <v>3.7142857142857144</v>
      </c>
      <c r="AV23" s="31">
        <v>6</v>
      </c>
      <c r="AW23" s="38">
        <f t="shared" si="27"/>
        <v>6.7142857142857144</v>
      </c>
      <c r="AX23" s="31">
        <v>4</v>
      </c>
      <c r="AY23" s="38">
        <f t="shared" si="28"/>
        <v>4.4285714285714288</v>
      </c>
    </row>
    <row r="24" spans="1:51" x14ac:dyDescent="0.25">
      <c r="A24" s="42">
        <f t="shared" si="18"/>
        <v>45783</v>
      </c>
      <c r="B24" s="32">
        <v>141</v>
      </c>
      <c r="C24" s="38">
        <f t="shared" si="29"/>
        <v>168.42857142857142</v>
      </c>
      <c r="D24" s="31">
        <f t="shared" si="12"/>
        <v>141</v>
      </c>
      <c r="E24" s="38">
        <f t="shared" si="29"/>
        <v>168.42857142857142</v>
      </c>
      <c r="F24" s="31">
        <v>140.613698634</v>
      </c>
      <c r="G24" s="38">
        <f t="shared" si="29"/>
        <v>167.96712329228566</v>
      </c>
      <c r="H24" s="31">
        <f t="shared" si="13"/>
        <v>141</v>
      </c>
      <c r="I24" s="38">
        <f t="shared" si="30"/>
        <v>168.42857142857142</v>
      </c>
      <c r="J24" s="31">
        <v>28</v>
      </c>
      <c r="K24" s="38">
        <f t="shared" si="30"/>
        <v>37.571428571428569</v>
      </c>
      <c r="L24" s="31">
        <v>113</v>
      </c>
      <c r="M24" s="38">
        <f t="shared" si="30"/>
        <v>130.85714285714286</v>
      </c>
      <c r="N24" s="31">
        <v>0</v>
      </c>
      <c r="O24" s="38">
        <f t="shared" si="31"/>
        <v>0</v>
      </c>
      <c r="P24" s="31">
        <v>0</v>
      </c>
      <c r="Q24" s="38">
        <f t="shared" si="31"/>
        <v>0</v>
      </c>
      <c r="R24" s="31">
        <v>0</v>
      </c>
      <c r="S24" s="38">
        <f t="shared" si="31"/>
        <v>0</v>
      </c>
      <c r="T24" s="31">
        <f t="shared" si="14"/>
        <v>16</v>
      </c>
      <c r="U24" s="38">
        <f t="shared" si="32"/>
        <v>22.714285714285715</v>
      </c>
      <c r="V24" s="31">
        <f t="shared" si="15"/>
        <v>0</v>
      </c>
      <c r="W24" s="38">
        <f t="shared" si="19"/>
        <v>3.1428571428571428</v>
      </c>
      <c r="X24" s="31">
        <f t="shared" si="16"/>
        <v>9</v>
      </c>
      <c r="Y24" s="38">
        <f t="shared" si="20"/>
        <v>7.1428571428571432</v>
      </c>
      <c r="Z24" s="31">
        <f t="shared" si="17"/>
        <v>3</v>
      </c>
      <c r="AA24" s="38">
        <f t="shared" si="21"/>
        <v>4.5714285714285712</v>
      </c>
      <c r="AB24" s="40">
        <f t="shared" si="8"/>
        <v>0.5714285714285714</v>
      </c>
      <c r="AC24" s="40">
        <f t="shared" si="9"/>
        <v>0</v>
      </c>
      <c r="AD24" s="40">
        <f t="shared" si="10"/>
        <v>0.32142857142857145</v>
      </c>
      <c r="AE24" s="41">
        <f t="shared" si="11"/>
        <v>0.10714285714285714</v>
      </c>
      <c r="AF24" s="40">
        <f t="shared" si="33"/>
        <v>0.58478444817730524</v>
      </c>
      <c r="AG24" s="40">
        <f t="shared" si="33"/>
        <v>8.2806728342442626E-2</v>
      </c>
      <c r="AH24" s="40">
        <f t="shared" si="33"/>
        <v>0.19823350716207858</v>
      </c>
      <c r="AI24" s="41">
        <f t="shared" si="33"/>
        <v>0.13417531631817345</v>
      </c>
      <c r="AJ24" s="31">
        <v>0</v>
      </c>
      <c r="AK24" s="38">
        <f t="shared" si="21"/>
        <v>0</v>
      </c>
      <c r="AL24" s="31">
        <v>0</v>
      </c>
      <c r="AM24" s="38">
        <f t="shared" si="22"/>
        <v>0</v>
      </c>
      <c r="AN24" s="31">
        <v>0</v>
      </c>
      <c r="AO24" s="38">
        <f t="shared" si="23"/>
        <v>0</v>
      </c>
      <c r="AP24" s="31">
        <v>0</v>
      </c>
      <c r="AQ24" s="38">
        <f t="shared" si="24"/>
        <v>0</v>
      </c>
      <c r="AR24" s="31">
        <v>16</v>
      </c>
      <c r="AS24" s="38">
        <f t="shared" si="25"/>
        <v>22.714285714285715</v>
      </c>
      <c r="AT24" s="31">
        <v>0</v>
      </c>
      <c r="AU24" s="38">
        <f t="shared" si="26"/>
        <v>3.1428571428571428</v>
      </c>
      <c r="AV24" s="31">
        <v>9</v>
      </c>
      <c r="AW24" s="38">
        <f t="shared" si="27"/>
        <v>7.1428571428571432</v>
      </c>
      <c r="AX24" s="31">
        <v>3</v>
      </c>
      <c r="AY24" s="38">
        <f t="shared" si="28"/>
        <v>4.5714285714285712</v>
      </c>
    </row>
    <row r="25" spans="1:51" x14ac:dyDescent="0.25">
      <c r="A25" s="42">
        <f t="shared" si="18"/>
        <v>45784</v>
      </c>
      <c r="B25" s="32">
        <v>130</v>
      </c>
      <c r="C25" s="38">
        <f t="shared" si="29"/>
        <v>159.85714285714286</v>
      </c>
      <c r="D25" s="31">
        <f t="shared" si="12"/>
        <v>130</v>
      </c>
      <c r="E25" s="38">
        <f t="shared" si="29"/>
        <v>159.85714285714286</v>
      </c>
      <c r="F25" s="31">
        <v>129.64383562</v>
      </c>
      <c r="G25" s="38">
        <f t="shared" si="29"/>
        <v>159.41917808657141</v>
      </c>
      <c r="H25" s="31">
        <f t="shared" si="13"/>
        <v>130</v>
      </c>
      <c r="I25" s="38">
        <f t="shared" si="30"/>
        <v>159.85714285714286</v>
      </c>
      <c r="J25" s="31">
        <v>28</v>
      </c>
      <c r="K25" s="38">
        <f t="shared" si="30"/>
        <v>36.571428571428569</v>
      </c>
      <c r="L25" s="31">
        <v>102</v>
      </c>
      <c r="M25" s="38">
        <f t="shared" si="30"/>
        <v>123.28571428571429</v>
      </c>
      <c r="N25" s="31">
        <v>0</v>
      </c>
      <c r="O25" s="38">
        <f t="shared" si="31"/>
        <v>0</v>
      </c>
      <c r="P25" s="31">
        <v>0</v>
      </c>
      <c r="Q25" s="38">
        <f t="shared" si="31"/>
        <v>0</v>
      </c>
      <c r="R25" s="31">
        <v>0</v>
      </c>
      <c r="S25" s="38">
        <f t="shared" si="31"/>
        <v>0</v>
      </c>
      <c r="T25" s="31">
        <f t="shared" si="14"/>
        <v>15</v>
      </c>
      <c r="U25" s="38">
        <f t="shared" si="32"/>
        <v>21.571428571428573</v>
      </c>
      <c r="V25" s="31">
        <f t="shared" si="15"/>
        <v>6</v>
      </c>
      <c r="W25" s="38">
        <f t="shared" si="19"/>
        <v>3.7142857142857144</v>
      </c>
      <c r="X25" s="31">
        <f t="shared" si="16"/>
        <v>4</v>
      </c>
      <c r="Y25" s="38">
        <f t="shared" si="20"/>
        <v>7.1428571428571432</v>
      </c>
      <c r="Z25" s="31">
        <f t="shared" si="17"/>
        <v>3</v>
      </c>
      <c r="AA25" s="38">
        <f t="shared" si="21"/>
        <v>4.1428571428571432</v>
      </c>
      <c r="AB25" s="40">
        <f t="shared" si="8"/>
        <v>0.5357142857142857</v>
      </c>
      <c r="AC25" s="40">
        <f t="shared" si="9"/>
        <v>0.21428571428571427</v>
      </c>
      <c r="AD25" s="40">
        <f t="shared" si="10"/>
        <v>0.14285714285714285</v>
      </c>
      <c r="AE25" s="41">
        <f t="shared" si="11"/>
        <v>0.10714285714285714</v>
      </c>
      <c r="AF25" s="40">
        <f t="shared" si="33"/>
        <v>0.56743750940179516</v>
      </c>
      <c r="AG25" s="40">
        <f t="shared" si="33"/>
        <v>0.10525570793427938</v>
      </c>
      <c r="AH25" s="40">
        <f t="shared" si="33"/>
        <v>0.20231513981513979</v>
      </c>
      <c r="AI25" s="41">
        <f t="shared" si="33"/>
        <v>0.12499164284878571</v>
      </c>
      <c r="AJ25" s="31">
        <v>0</v>
      </c>
      <c r="AK25" s="38">
        <f t="shared" si="21"/>
        <v>0</v>
      </c>
      <c r="AL25" s="31">
        <v>0</v>
      </c>
      <c r="AM25" s="38">
        <f t="shared" si="22"/>
        <v>0</v>
      </c>
      <c r="AN25" s="31">
        <v>0</v>
      </c>
      <c r="AO25" s="38">
        <f t="shared" si="23"/>
        <v>0</v>
      </c>
      <c r="AP25" s="31">
        <v>0</v>
      </c>
      <c r="AQ25" s="38">
        <f t="shared" si="24"/>
        <v>0</v>
      </c>
      <c r="AR25" s="31">
        <v>15</v>
      </c>
      <c r="AS25" s="38">
        <f t="shared" si="25"/>
        <v>21.571428571428573</v>
      </c>
      <c r="AT25" s="31">
        <v>6</v>
      </c>
      <c r="AU25" s="38">
        <f t="shared" si="26"/>
        <v>3.7142857142857144</v>
      </c>
      <c r="AV25" s="31">
        <v>4</v>
      </c>
      <c r="AW25" s="38">
        <f t="shared" si="27"/>
        <v>7.1428571428571432</v>
      </c>
      <c r="AX25" s="31">
        <v>3</v>
      </c>
      <c r="AY25" s="38">
        <f t="shared" si="28"/>
        <v>4.1428571428571432</v>
      </c>
    </row>
    <row r="26" spans="1:51" x14ac:dyDescent="0.25">
      <c r="A26" s="42">
        <f t="shared" si="18"/>
        <v>45785</v>
      </c>
      <c r="B26" s="32">
        <v>112</v>
      </c>
      <c r="C26" s="38">
        <f t="shared" si="29"/>
        <v>137</v>
      </c>
      <c r="D26" s="31">
        <f t="shared" si="12"/>
        <v>112</v>
      </c>
      <c r="E26" s="38">
        <f t="shared" si="29"/>
        <v>137</v>
      </c>
      <c r="F26" s="31">
        <v>111.69315068799999</v>
      </c>
      <c r="G26" s="38">
        <f t="shared" si="29"/>
        <v>136.62465753799998</v>
      </c>
      <c r="H26" s="31">
        <f t="shared" si="13"/>
        <v>112</v>
      </c>
      <c r="I26" s="38">
        <f t="shared" si="30"/>
        <v>137</v>
      </c>
      <c r="J26" s="31">
        <v>19</v>
      </c>
      <c r="K26" s="38">
        <f t="shared" si="30"/>
        <v>28.714285714285715</v>
      </c>
      <c r="L26" s="31">
        <v>93</v>
      </c>
      <c r="M26" s="38">
        <f t="shared" si="30"/>
        <v>108.28571428571429</v>
      </c>
      <c r="N26" s="31">
        <v>0</v>
      </c>
      <c r="O26" s="38">
        <f t="shared" si="31"/>
        <v>0</v>
      </c>
      <c r="P26" s="31">
        <v>0</v>
      </c>
      <c r="Q26" s="38">
        <f t="shared" si="31"/>
        <v>0</v>
      </c>
      <c r="R26" s="31">
        <v>0</v>
      </c>
      <c r="S26" s="38">
        <f t="shared" si="31"/>
        <v>0</v>
      </c>
      <c r="T26" s="31">
        <f t="shared" si="14"/>
        <v>12</v>
      </c>
      <c r="U26" s="38">
        <f t="shared" si="32"/>
        <v>16</v>
      </c>
      <c r="V26" s="31">
        <f t="shared" si="15"/>
        <v>3</v>
      </c>
      <c r="W26" s="38">
        <f t="shared" si="19"/>
        <v>3.2857142857142856</v>
      </c>
      <c r="X26" s="31">
        <f t="shared" si="16"/>
        <v>2</v>
      </c>
      <c r="Y26" s="38">
        <f t="shared" si="20"/>
        <v>5.5714285714285712</v>
      </c>
      <c r="Z26" s="31">
        <f t="shared" si="17"/>
        <v>2</v>
      </c>
      <c r="AA26" s="38">
        <f t="shared" si="21"/>
        <v>3.8571428571428572</v>
      </c>
      <c r="AB26" s="40">
        <f t="shared" si="8"/>
        <v>0.63157894736842102</v>
      </c>
      <c r="AC26" s="40">
        <f t="shared" si="9"/>
        <v>0.15789473684210525</v>
      </c>
      <c r="AD26" s="40">
        <f t="shared" si="10"/>
        <v>0.10526315789473684</v>
      </c>
      <c r="AE26" s="41">
        <f t="shared" si="11"/>
        <v>0.10526315789473684</v>
      </c>
      <c r="AF26" s="40">
        <f t="shared" si="33"/>
        <v>0.55920747485597111</v>
      </c>
      <c r="AG26" s="40">
        <f t="shared" si="33"/>
        <v>0.11622908732871139</v>
      </c>
      <c r="AH26" s="40">
        <f t="shared" si="33"/>
        <v>0.19225620870357712</v>
      </c>
      <c r="AI26" s="41">
        <f t="shared" si="33"/>
        <v>0.13230722911174037</v>
      </c>
      <c r="AJ26" s="31">
        <v>0</v>
      </c>
      <c r="AK26" s="38">
        <f t="shared" si="21"/>
        <v>0</v>
      </c>
      <c r="AL26" s="31">
        <v>0</v>
      </c>
      <c r="AM26" s="38">
        <f t="shared" si="22"/>
        <v>0</v>
      </c>
      <c r="AN26" s="31">
        <v>0</v>
      </c>
      <c r="AO26" s="38">
        <f t="shared" si="23"/>
        <v>0</v>
      </c>
      <c r="AP26" s="31">
        <v>0</v>
      </c>
      <c r="AQ26" s="38">
        <f t="shared" si="24"/>
        <v>0</v>
      </c>
      <c r="AR26" s="31">
        <v>12</v>
      </c>
      <c r="AS26" s="38">
        <f t="shared" si="25"/>
        <v>16</v>
      </c>
      <c r="AT26" s="31">
        <v>3</v>
      </c>
      <c r="AU26" s="38">
        <f t="shared" si="26"/>
        <v>3.2857142857142856</v>
      </c>
      <c r="AV26" s="31">
        <v>2</v>
      </c>
      <c r="AW26" s="38">
        <f t="shared" si="27"/>
        <v>5.5714285714285712</v>
      </c>
      <c r="AX26" s="31">
        <v>2</v>
      </c>
      <c r="AY26" s="38">
        <f t="shared" si="28"/>
        <v>3.8571428571428572</v>
      </c>
    </row>
    <row r="27" spans="1:51" x14ac:dyDescent="0.25">
      <c r="A27" s="42">
        <f t="shared" si="18"/>
        <v>45786</v>
      </c>
      <c r="B27" s="32">
        <v>148</v>
      </c>
      <c r="C27" s="38">
        <f t="shared" si="29"/>
        <v>134.71428571428572</v>
      </c>
      <c r="D27" s="31">
        <f t="shared" si="12"/>
        <v>148</v>
      </c>
      <c r="E27" s="38">
        <f t="shared" si="29"/>
        <v>134.71428571428572</v>
      </c>
      <c r="F27" s="31">
        <v>147.59452055200001</v>
      </c>
      <c r="G27" s="38">
        <f t="shared" si="29"/>
        <v>134.34520548314282</v>
      </c>
      <c r="H27" s="31">
        <f t="shared" si="13"/>
        <v>148</v>
      </c>
      <c r="I27" s="38">
        <f t="shared" si="30"/>
        <v>134.71428571428572</v>
      </c>
      <c r="J27" s="31">
        <v>30</v>
      </c>
      <c r="K27" s="38">
        <f t="shared" si="30"/>
        <v>29</v>
      </c>
      <c r="L27" s="31">
        <v>118</v>
      </c>
      <c r="M27" s="38">
        <f t="shared" si="30"/>
        <v>105.71428571428571</v>
      </c>
      <c r="N27" s="31">
        <v>0</v>
      </c>
      <c r="O27" s="38">
        <f t="shared" si="31"/>
        <v>0</v>
      </c>
      <c r="P27" s="31">
        <v>0</v>
      </c>
      <c r="Q27" s="38">
        <f t="shared" si="31"/>
        <v>0</v>
      </c>
      <c r="R27" s="31">
        <v>0</v>
      </c>
      <c r="S27" s="38">
        <f t="shared" si="31"/>
        <v>0</v>
      </c>
      <c r="T27" s="31">
        <f t="shared" si="14"/>
        <v>19</v>
      </c>
      <c r="U27" s="38">
        <f t="shared" si="32"/>
        <v>17</v>
      </c>
      <c r="V27" s="31">
        <f t="shared" si="15"/>
        <v>1</v>
      </c>
      <c r="W27" s="38">
        <f t="shared" si="19"/>
        <v>3</v>
      </c>
      <c r="X27" s="31">
        <f t="shared" si="16"/>
        <v>7</v>
      </c>
      <c r="Y27" s="38">
        <f t="shared" si="20"/>
        <v>5.4285714285714288</v>
      </c>
      <c r="Z27" s="31">
        <f t="shared" si="17"/>
        <v>3</v>
      </c>
      <c r="AA27" s="38">
        <f t="shared" si="21"/>
        <v>3.5714285714285716</v>
      </c>
      <c r="AB27" s="40">
        <f t="shared" si="8"/>
        <v>0.6333333333333333</v>
      </c>
      <c r="AC27" s="40">
        <f t="shared" si="9"/>
        <v>3.3333333333333333E-2</v>
      </c>
      <c r="AD27" s="40">
        <f t="shared" si="10"/>
        <v>0.23333333333333334</v>
      </c>
      <c r="AE27" s="41">
        <f t="shared" si="11"/>
        <v>0.1</v>
      </c>
      <c r="AF27" s="40">
        <f t="shared" si="33"/>
        <v>0.58845917553624305</v>
      </c>
      <c r="AG27" s="40">
        <f t="shared" si="33"/>
        <v>0.10568486964163655</v>
      </c>
      <c r="AH27" s="40">
        <f t="shared" si="33"/>
        <v>0.18477321550629824</v>
      </c>
      <c r="AI27" s="41">
        <f t="shared" si="33"/>
        <v>0.12108273931582202</v>
      </c>
      <c r="AJ27" s="31">
        <v>0</v>
      </c>
      <c r="AK27" s="38">
        <f t="shared" si="21"/>
        <v>0</v>
      </c>
      <c r="AL27" s="31">
        <v>0</v>
      </c>
      <c r="AM27" s="38">
        <f t="shared" si="22"/>
        <v>0</v>
      </c>
      <c r="AN27" s="31">
        <v>0</v>
      </c>
      <c r="AO27" s="38">
        <f t="shared" si="23"/>
        <v>0</v>
      </c>
      <c r="AP27" s="31">
        <v>0</v>
      </c>
      <c r="AQ27" s="38">
        <f t="shared" si="24"/>
        <v>0</v>
      </c>
      <c r="AR27" s="31">
        <v>19</v>
      </c>
      <c r="AS27" s="38">
        <f t="shared" si="25"/>
        <v>17</v>
      </c>
      <c r="AT27" s="31">
        <v>1</v>
      </c>
      <c r="AU27" s="38">
        <f t="shared" si="26"/>
        <v>3</v>
      </c>
      <c r="AV27" s="31">
        <v>7</v>
      </c>
      <c r="AW27" s="38">
        <f t="shared" si="27"/>
        <v>5.4285714285714288</v>
      </c>
      <c r="AX27" s="31">
        <v>3</v>
      </c>
      <c r="AY27" s="38">
        <f t="shared" si="28"/>
        <v>3.5714285714285716</v>
      </c>
    </row>
    <row r="28" spans="1:51" x14ac:dyDescent="0.25">
      <c r="A28" s="42">
        <f t="shared" si="18"/>
        <v>45787</v>
      </c>
      <c r="B28" s="32">
        <v>163</v>
      </c>
      <c r="C28" s="38">
        <f t="shared" si="29"/>
        <v>136.14285714285714</v>
      </c>
      <c r="D28" s="31">
        <f t="shared" si="12"/>
        <v>163</v>
      </c>
      <c r="E28" s="38">
        <f t="shared" si="29"/>
        <v>136.14285714285714</v>
      </c>
      <c r="F28" s="31">
        <v>162.55342466199997</v>
      </c>
      <c r="G28" s="38">
        <f t="shared" si="29"/>
        <v>135.76986301742858</v>
      </c>
      <c r="H28" s="31">
        <f t="shared" si="13"/>
        <v>163</v>
      </c>
      <c r="I28" s="38">
        <f t="shared" si="30"/>
        <v>136.14285714285714</v>
      </c>
      <c r="J28" s="31">
        <v>36</v>
      </c>
      <c r="K28" s="38">
        <f t="shared" si="30"/>
        <v>29.428571428571427</v>
      </c>
      <c r="L28" s="31">
        <v>127</v>
      </c>
      <c r="M28" s="38">
        <f t="shared" si="30"/>
        <v>106.71428571428571</v>
      </c>
      <c r="N28" s="31">
        <v>0</v>
      </c>
      <c r="O28" s="38">
        <f t="shared" si="31"/>
        <v>0</v>
      </c>
      <c r="P28" s="31">
        <v>0</v>
      </c>
      <c r="Q28" s="38">
        <f t="shared" si="31"/>
        <v>0</v>
      </c>
      <c r="R28" s="31">
        <v>0</v>
      </c>
      <c r="S28" s="38">
        <f t="shared" si="31"/>
        <v>0</v>
      </c>
      <c r="T28" s="31">
        <f t="shared" si="14"/>
        <v>17</v>
      </c>
      <c r="U28" s="38">
        <f t="shared" si="32"/>
        <v>17.142857142857142</v>
      </c>
      <c r="V28" s="31">
        <f t="shared" si="15"/>
        <v>6</v>
      </c>
      <c r="W28" s="38">
        <f t="shared" si="19"/>
        <v>2.8571428571428572</v>
      </c>
      <c r="X28" s="31">
        <f t="shared" si="16"/>
        <v>9</v>
      </c>
      <c r="Y28" s="38">
        <f t="shared" si="20"/>
        <v>5.8571428571428568</v>
      </c>
      <c r="Z28" s="31">
        <f t="shared" si="17"/>
        <v>4</v>
      </c>
      <c r="AA28" s="38">
        <f t="shared" si="21"/>
        <v>3.5714285714285716</v>
      </c>
      <c r="AB28" s="40">
        <f t="shared" si="8"/>
        <v>0.47222222222222221</v>
      </c>
      <c r="AC28" s="40">
        <f t="shared" si="9"/>
        <v>0.16666666666666666</v>
      </c>
      <c r="AD28" s="40">
        <f t="shared" si="10"/>
        <v>0.25</v>
      </c>
      <c r="AE28" s="41">
        <f t="shared" si="11"/>
        <v>0.1111111111111111</v>
      </c>
      <c r="AF28" s="40">
        <f t="shared" ref="AF28:AI43" si="34">AVERAGE(AB22:AB28)</f>
        <v>0.58665542373249135</v>
      </c>
      <c r="AG28" s="40">
        <f t="shared" si="34"/>
        <v>9.9191363148130055E-2</v>
      </c>
      <c r="AH28" s="40">
        <f t="shared" si="34"/>
        <v>0.19451347524655796</v>
      </c>
      <c r="AI28" s="41">
        <f t="shared" si="34"/>
        <v>0.11963973787282058</v>
      </c>
      <c r="AJ28" s="31">
        <v>0</v>
      </c>
      <c r="AK28" s="38">
        <f t="shared" si="21"/>
        <v>0</v>
      </c>
      <c r="AL28" s="31">
        <v>0</v>
      </c>
      <c r="AM28" s="38">
        <f t="shared" si="22"/>
        <v>0</v>
      </c>
      <c r="AN28" s="31">
        <v>0</v>
      </c>
      <c r="AO28" s="38">
        <f t="shared" si="23"/>
        <v>0</v>
      </c>
      <c r="AP28" s="31">
        <v>0</v>
      </c>
      <c r="AQ28" s="38">
        <f t="shared" si="24"/>
        <v>0</v>
      </c>
      <c r="AR28" s="31">
        <v>17</v>
      </c>
      <c r="AS28" s="38">
        <f t="shared" si="25"/>
        <v>17.142857142857142</v>
      </c>
      <c r="AT28" s="31">
        <v>6</v>
      </c>
      <c r="AU28" s="38">
        <f t="shared" si="26"/>
        <v>2.8571428571428572</v>
      </c>
      <c r="AV28" s="31">
        <v>9</v>
      </c>
      <c r="AW28" s="38">
        <f t="shared" si="27"/>
        <v>5.8571428571428568</v>
      </c>
      <c r="AX28" s="31">
        <v>4</v>
      </c>
      <c r="AY28" s="38">
        <f t="shared" si="28"/>
        <v>3.5714285714285716</v>
      </c>
    </row>
    <row r="29" spans="1:51" x14ac:dyDescent="0.25">
      <c r="A29" s="42">
        <f t="shared" si="18"/>
        <v>45788</v>
      </c>
      <c r="B29" s="32">
        <v>102</v>
      </c>
      <c r="C29" s="38">
        <f t="shared" si="29"/>
        <v>131.42857142857142</v>
      </c>
      <c r="D29" s="31">
        <f t="shared" si="12"/>
        <v>102</v>
      </c>
      <c r="E29" s="38">
        <f t="shared" si="29"/>
        <v>131.42857142857142</v>
      </c>
      <c r="F29" s="31">
        <v>101.72054794799999</v>
      </c>
      <c r="G29" s="38">
        <f t="shared" si="29"/>
        <v>131.0684931542857</v>
      </c>
      <c r="H29" s="31">
        <f t="shared" si="13"/>
        <v>102</v>
      </c>
      <c r="I29" s="38">
        <f t="shared" si="30"/>
        <v>131.42857142857142</v>
      </c>
      <c r="J29" s="31">
        <v>31</v>
      </c>
      <c r="K29" s="38">
        <f t="shared" si="30"/>
        <v>29.142857142857142</v>
      </c>
      <c r="L29" s="31">
        <v>71</v>
      </c>
      <c r="M29" s="38">
        <f t="shared" si="30"/>
        <v>102.28571428571429</v>
      </c>
      <c r="N29" s="31">
        <v>0</v>
      </c>
      <c r="O29" s="38">
        <f t="shared" si="31"/>
        <v>0</v>
      </c>
      <c r="P29" s="31">
        <v>0</v>
      </c>
      <c r="Q29" s="38">
        <f t="shared" si="31"/>
        <v>0</v>
      </c>
      <c r="R29" s="31">
        <v>0</v>
      </c>
      <c r="S29" s="38">
        <f t="shared" si="31"/>
        <v>0</v>
      </c>
      <c r="T29" s="31">
        <f t="shared" si="14"/>
        <v>20</v>
      </c>
      <c r="U29" s="38">
        <f t="shared" si="32"/>
        <v>17.142857142857142</v>
      </c>
      <c r="V29" s="31">
        <f t="shared" si="15"/>
        <v>3</v>
      </c>
      <c r="W29" s="38">
        <f t="shared" si="19"/>
        <v>2.8571428571428572</v>
      </c>
      <c r="X29" s="31">
        <f t="shared" si="16"/>
        <v>5</v>
      </c>
      <c r="Y29" s="38">
        <f t="shared" si="20"/>
        <v>6</v>
      </c>
      <c r="Z29" s="31">
        <f t="shared" si="17"/>
        <v>3</v>
      </c>
      <c r="AA29" s="38">
        <f t="shared" si="21"/>
        <v>3.1428571428571428</v>
      </c>
      <c r="AB29" s="40">
        <f t="shared" si="8"/>
        <v>0.64516129032258063</v>
      </c>
      <c r="AC29" s="40">
        <f t="shared" si="9"/>
        <v>9.6774193548387094E-2</v>
      </c>
      <c r="AD29" s="40">
        <f t="shared" si="10"/>
        <v>0.16129032258064516</v>
      </c>
      <c r="AE29" s="41">
        <f t="shared" si="11"/>
        <v>9.6774193548387094E-2</v>
      </c>
      <c r="AF29" s="40">
        <f t="shared" si="34"/>
        <v>0.59224123576991627</v>
      </c>
      <c r="AG29" s="40">
        <f t="shared" si="34"/>
        <v>0.1000292349537438</v>
      </c>
      <c r="AH29" s="40">
        <f t="shared" si="34"/>
        <v>0.20023893258491851</v>
      </c>
      <c r="AI29" s="41">
        <f t="shared" si="34"/>
        <v>0.10749059669142133</v>
      </c>
      <c r="AJ29" s="31">
        <v>0</v>
      </c>
      <c r="AK29" s="38">
        <f t="shared" si="21"/>
        <v>0</v>
      </c>
      <c r="AL29" s="31">
        <v>0</v>
      </c>
      <c r="AM29" s="38">
        <f t="shared" si="22"/>
        <v>0</v>
      </c>
      <c r="AN29" s="31">
        <v>0</v>
      </c>
      <c r="AO29" s="38">
        <f t="shared" si="23"/>
        <v>0</v>
      </c>
      <c r="AP29" s="31">
        <v>0</v>
      </c>
      <c r="AQ29" s="38">
        <f t="shared" si="24"/>
        <v>0</v>
      </c>
      <c r="AR29" s="31">
        <v>20</v>
      </c>
      <c r="AS29" s="38">
        <f t="shared" si="25"/>
        <v>17.142857142857142</v>
      </c>
      <c r="AT29" s="31">
        <v>3</v>
      </c>
      <c r="AU29" s="38">
        <f t="shared" si="26"/>
        <v>2.8571428571428572</v>
      </c>
      <c r="AV29" s="31">
        <v>5</v>
      </c>
      <c r="AW29" s="38">
        <f t="shared" si="27"/>
        <v>6</v>
      </c>
      <c r="AX29" s="31">
        <v>3</v>
      </c>
      <c r="AY29" s="38">
        <f t="shared" si="28"/>
        <v>3.1428571428571428</v>
      </c>
    </row>
    <row r="30" spans="1:51" x14ac:dyDescent="0.25">
      <c r="A30" s="42">
        <f t="shared" si="18"/>
        <v>45789</v>
      </c>
      <c r="B30" s="32">
        <v>147</v>
      </c>
      <c r="C30" s="38">
        <f t="shared" si="29"/>
        <v>134.71428571428572</v>
      </c>
      <c r="D30" s="31">
        <f t="shared" si="12"/>
        <v>147</v>
      </c>
      <c r="E30" s="38">
        <f t="shared" si="29"/>
        <v>134.71428571428572</v>
      </c>
      <c r="F30" s="31">
        <v>146.59726027799999</v>
      </c>
      <c r="G30" s="38">
        <f t="shared" si="29"/>
        <v>134.34520548314285</v>
      </c>
      <c r="H30" s="31">
        <f t="shared" si="13"/>
        <v>147</v>
      </c>
      <c r="I30" s="38">
        <f t="shared" si="30"/>
        <v>134.71428571428572</v>
      </c>
      <c r="J30" s="31">
        <v>25</v>
      </c>
      <c r="K30" s="38">
        <f t="shared" si="30"/>
        <v>28.142857142857142</v>
      </c>
      <c r="L30" s="31">
        <v>122</v>
      </c>
      <c r="M30" s="38">
        <f t="shared" si="30"/>
        <v>106.57142857142857</v>
      </c>
      <c r="N30" s="31">
        <v>0</v>
      </c>
      <c r="O30" s="38">
        <f t="shared" si="31"/>
        <v>0</v>
      </c>
      <c r="P30" s="31">
        <v>0</v>
      </c>
      <c r="Q30" s="38">
        <f t="shared" si="31"/>
        <v>0</v>
      </c>
      <c r="R30" s="31">
        <v>0</v>
      </c>
      <c r="S30" s="38">
        <f t="shared" si="31"/>
        <v>0</v>
      </c>
      <c r="T30" s="31">
        <f t="shared" si="14"/>
        <v>13</v>
      </c>
      <c r="U30" s="38">
        <f t="shared" si="32"/>
        <v>16</v>
      </c>
      <c r="V30" s="31">
        <f t="shared" si="15"/>
        <v>4</v>
      </c>
      <c r="W30" s="38">
        <f t="shared" si="19"/>
        <v>3.2857142857142856</v>
      </c>
      <c r="X30" s="31">
        <f t="shared" si="16"/>
        <v>5</v>
      </c>
      <c r="Y30" s="38">
        <f t="shared" si="20"/>
        <v>5.8571428571428568</v>
      </c>
      <c r="Z30" s="31">
        <f t="shared" si="17"/>
        <v>3</v>
      </c>
      <c r="AA30" s="38">
        <f t="shared" si="21"/>
        <v>3</v>
      </c>
      <c r="AB30" s="40">
        <f t="shared" si="8"/>
        <v>0.52</v>
      </c>
      <c r="AC30" s="40">
        <f t="shared" si="9"/>
        <v>0.16</v>
      </c>
      <c r="AD30" s="40">
        <f t="shared" si="10"/>
        <v>0.2</v>
      </c>
      <c r="AE30" s="41">
        <f t="shared" si="11"/>
        <v>0.12</v>
      </c>
      <c r="AF30" s="40">
        <f t="shared" si="34"/>
        <v>0.57277695005563067</v>
      </c>
      <c r="AG30" s="40">
        <f t="shared" si="34"/>
        <v>0.11842209209660094</v>
      </c>
      <c r="AH30" s="40">
        <f t="shared" si="34"/>
        <v>0.20202464687063282</v>
      </c>
      <c r="AI30" s="41">
        <f t="shared" si="34"/>
        <v>0.10677631097713561</v>
      </c>
      <c r="AJ30" s="31">
        <v>0</v>
      </c>
      <c r="AK30" s="38">
        <f t="shared" si="21"/>
        <v>0</v>
      </c>
      <c r="AL30" s="31">
        <v>0</v>
      </c>
      <c r="AM30" s="38">
        <f t="shared" si="22"/>
        <v>0</v>
      </c>
      <c r="AN30" s="31">
        <v>0</v>
      </c>
      <c r="AO30" s="38">
        <f t="shared" si="23"/>
        <v>0</v>
      </c>
      <c r="AP30" s="31">
        <v>0</v>
      </c>
      <c r="AQ30" s="38">
        <f t="shared" si="24"/>
        <v>0</v>
      </c>
      <c r="AR30" s="31">
        <v>13</v>
      </c>
      <c r="AS30" s="38">
        <f t="shared" si="25"/>
        <v>16</v>
      </c>
      <c r="AT30" s="31">
        <v>4</v>
      </c>
      <c r="AU30" s="38">
        <f t="shared" si="26"/>
        <v>3.2857142857142856</v>
      </c>
      <c r="AV30" s="31">
        <v>5</v>
      </c>
      <c r="AW30" s="38">
        <f t="shared" si="27"/>
        <v>5.8571428571428568</v>
      </c>
      <c r="AX30" s="31">
        <v>3</v>
      </c>
      <c r="AY30" s="38">
        <f t="shared" si="28"/>
        <v>3</v>
      </c>
    </row>
    <row r="31" spans="1:51" x14ac:dyDescent="0.25">
      <c r="A31" s="42">
        <f t="shared" si="18"/>
        <v>45790</v>
      </c>
      <c r="B31" s="32">
        <v>127</v>
      </c>
      <c r="C31" s="38">
        <f t="shared" si="29"/>
        <v>132.71428571428572</v>
      </c>
      <c r="D31" s="31">
        <f t="shared" si="12"/>
        <v>127</v>
      </c>
      <c r="E31" s="38">
        <f t="shared" si="29"/>
        <v>132.71428571428572</v>
      </c>
      <c r="F31" s="31">
        <v>126.65205479800001</v>
      </c>
      <c r="G31" s="38">
        <f t="shared" si="29"/>
        <v>132.35068493514285</v>
      </c>
      <c r="H31" s="31">
        <f t="shared" si="13"/>
        <v>127</v>
      </c>
      <c r="I31" s="38">
        <f t="shared" si="30"/>
        <v>132.71428571428572</v>
      </c>
      <c r="J31" s="31">
        <v>32</v>
      </c>
      <c r="K31" s="38">
        <f t="shared" si="30"/>
        <v>28.714285714285715</v>
      </c>
      <c r="L31" s="31">
        <v>95</v>
      </c>
      <c r="M31" s="38">
        <f t="shared" si="30"/>
        <v>104</v>
      </c>
      <c r="N31" s="31">
        <v>0</v>
      </c>
      <c r="O31" s="38">
        <f t="shared" si="31"/>
        <v>0</v>
      </c>
      <c r="P31" s="31">
        <v>0</v>
      </c>
      <c r="Q31" s="38">
        <f t="shared" si="31"/>
        <v>0</v>
      </c>
      <c r="R31" s="31">
        <v>0</v>
      </c>
      <c r="S31" s="38">
        <f t="shared" si="31"/>
        <v>0</v>
      </c>
      <c r="T31" s="31">
        <f t="shared" si="14"/>
        <v>17</v>
      </c>
      <c r="U31" s="38">
        <f t="shared" si="32"/>
        <v>16.142857142857142</v>
      </c>
      <c r="V31" s="31">
        <f t="shared" si="15"/>
        <v>3</v>
      </c>
      <c r="W31" s="38">
        <f t="shared" si="19"/>
        <v>3.7142857142857144</v>
      </c>
      <c r="X31" s="31">
        <f t="shared" si="16"/>
        <v>6</v>
      </c>
      <c r="Y31" s="38">
        <f t="shared" si="20"/>
        <v>5.4285714285714288</v>
      </c>
      <c r="Z31" s="31">
        <f t="shared" si="17"/>
        <v>6</v>
      </c>
      <c r="AA31" s="38">
        <f t="shared" si="21"/>
        <v>3.4285714285714284</v>
      </c>
      <c r="AB31" s="40">
        <f t="shared" si="8"/>
        <v>0.53125</v>
      </c>
      <c r="AC31" s="40">
        <f t="shared" si="9"/>
        <v>9.375E-2</v>
      </c>
      <c r="AD31" s="40">
        <f t="shared" si="10"/>
        <v>0.1875</v>
      </c>
      <c r="AE31" s="41">
        <f t="shared" si="11"/>
        <v>0.1875</v>
      </c>
      <c r="AF31" s="40">
        <f t="shared" si="34"/>
        <v>0.5670371541372633</v>
      </c>
      <c r="AG31" s="40">
        <f t="shared" si="34"/>
        <v>0.13181494923945808</v>
      </c>
      <c r="AH31" s="40">
        <f t="shared" si="34"/>
        <v>0.18289199380940829</v>
      </c>
      <c r="AI31" s="41">
        <f t="shared" si="34"/>
        <v>0.11825590281387031</v>
      </c>
      <c r="AJ31" s="31">
        <v>0</v>
      </c>
      <c r="AK31" s="38">
        <f t="shared" si="21"/>
        <v>0</v>
      </c>
      <c r="AL31" s="31">
        <v>0</v>
      </c>
      <c r="AM31" s="38">
        <f t="shared" si="22"/>
        <v>0</v>
      </c>
      <c r="AN31" s="31">
        <v>0</v>
      </c>
      <c r="AO31" s="38">
        <f t="shared" si="23"/>
        <v>0</v>
      </c>
      <c r="AP31" s="31">
        <v>0</v>
      </c>
      <c r="AQ31" s="38">
        <f t="shared" si="24"/>
        <v>0</v>
      </c>
      <c r="AR31" s="31">
        <v>17</v>
      </c>
      <c r="AS31" s="38">
        <f t="shared" si="25"/>
        <v>16.142857142857142</v>
      </c>
      <c r="AT31" s="31">
        <v>3</v>
      </c>
      <c r="AU31" s="38">
        <f t="shared" si="26"/>
        <v>3.7142857142857144</v>
      </c>
      <c r="AV31" s="31">
        <v>6</v>
      </c>
      <c r="AW31" s="38">
        <f t="shared" si="27"/>
        <v>5.4285714285714288</v>
      </c>
      <c r="AX31" s="31">
        <v>6</v>
      </c>
      <c r="AY31" s="38">
        <f t="shared" si="28"/>
        <v>3.4285714285714284</v>
      </c>
    </row>
    <row r="32" spans="1:51" x14ac:dyDescent="0.25">
      <c r="A32" s="42">
        <f t="shared" si="18"/>
        <v>45791</v>
      </c>
      <c r="B32" s="32">
        <v>125</v>
      </c>
      <c r="C32" s="38">
        <f t="shared" si="29"/>
        <v>132</v>
      </c>
      <c r="D32" s="31">
        <f t="shared" si="12"/>
        <v>125</v>
      </c>
      <c r="E32" s="38">
        <f t="shared" si="29"/>
        <v>132</v>
      </c>
      <c r="F32" s="31">
        <v>124.65753425</v>
      </c>
      <c r="G32" s="38">
        <f t="shared" si="29"/>
        <v>131.638356168</v>
      </c>
      <c r="H32" s="31">
        <f t="shared" si="13"/>
        <v>125</v>
      </c>
      <c r="I32" s="38">
        <f t="shared" si="30"/>
        <v>132</v>
      </c>
      <c r="J32" s="31">
        <v>27</v>
      </c>
      <c r="K32" s="38">
        <f t="shared" si="30"/>
        <v>28.571428571428573</v>
      </c>
      <c r="L32" s="31">
        <v>98</v>
      </c>
      <c r="M32" s="38">
        <f t="shared" si="30"/>
        <v>103.42857142857143</v>
      </c>
      <c r="N32" s="31">
        <v>0</v>
      </c>
      <c r="O32" s="38">
        <f t="shared" si="31"/>
        <v>0</v>
      </c>
      <c r="P32" s="31">
        <v>0</v>
      </c>
      <c r="Q32" s="38">
        <f t="shared" si="31"/>
        <v>0</v>
      </c>
      <c r="R32" s="31">
        <v>0</v>
      </c>
      <c r="S32" s="38">
        <f t="shared" si="31"/>
        <v>0</v>
      </c>
      <c r="T32" s="31">
        <f t="shared" si="14"/>
        <v>15</v>
      </c>
      <c r="U32" s="38">
        <f t="shared" si="32"/>
        <v>16.142857142857142</v>
      </c>
      <c r="V32" s="31">
        <f t="shared" si="15"/>
        <v>3</v>
      </c>
      <c r="W32" s="38">
        <f t="shared" si="19"/>
        <v>3.2857142857142856</v>
      </c>
      <c r="X32" s="31">
        <f t="shared" si="16"/>
        <v>6</v>
      </c>
      <c r="Y32" s="38">
        <f t="shared" si="20"/>
        <v>5.7142857142857144</v>
      </c>
      <c r="Z32" s="31">
        <f t="shared" si="17"/>
        <v>3</v>
      </c>
      <c r="AA32" s="38">
        <f t="shared" si="21"/>
        <v>3.4285714285714284</v>
      </c>
      <c r="AB32" s="40">
        <f t="shared" si="8"/>
        <v>0.55555555555555558</v>
      </c>
      <c r="AC32" s="40">
        <f t="shared" si="9"/>
        <v>0.1111111111111111</v>
      </c>
      <c r="AD32" s="40">
        <f t="shared" si="10"/>
        <v>0.22222222222222221</v>
      </c>
      <c r="AE32" s="41">
        <f t="shared" si="11"/>
        <v>0.1111111111111111</v>
      </c>
      <c r="AF32" s="40">
        <f t="shared" si="34"/>
        <v>0.56987162125744462</v>
      </c>
      <c r="AG32" s="40">
        <f t="shared" si="34"/>
        <v>0.1170757202145148</v>
      </c>
      <c r="AH32" s="40">
        <f t="shared" si="34"/>
        <v>0.19422986229013395</v>
      </c>
      <c r="AI32" s="41">
        <f t="shared" si="34"/>
        <v>0.11882279623790661</v>
      </c>
      <c r="AJ32" s="31">
        <v>0</v>
      </c>
      <c r="AK32" s="38">
        <f t="shared" si="21"/>
        <v>0</v>
      </c>
      <c r="AL32" s="31">
        <v>0</v>
      </c>
      <c r="AM32" s="38">
        <f t="shared" si="22"/>
        <v>0</v>
      </c>
      <c r="AN32" s="31">
        <v>0</v>
      </c>
      <c r="AO32" s="38">
        <f t="shared" si="23"/>
        <v>0</v>
      </c>
      <c r="AP32" s="31">
        <v>0</v>
      </c>
      <c r="AQ32" s="38">
        <f t="shared" si="24"/>
        <v>0</v>
      </c>
      <c r="AR32" s="31">
        <v>15</v>
      </c>
      <c r="AS32" s="38">
        <f t="shared" si="25"/>
        <v>16.142857142857142</v>
      </c>
      <c r="AT32" s="31">
        <v>3</v>
      </c>
      <c r="AU32" s="38">
        <f t="shared" si="26"/>
        <v>3.2857142857142856</v>
      </c>
      <c r="AV32" s="31">
        <v>6</v>
      </c>
      <c r="AW32" s="38">
        <f t="shared" si="27"/>
        <v>5.7142857142857144</v>
      </c>
      <c r="AX32" s="31">
        <v>3</v>
      </c>
      <c r="AY32" s="38">
        <f t="shared" si="28"/>
        <v>3.4285714285714284</v>
      </c>
    </row>
    <row r="33" spans="1:51" x14ac:dyDescent="0.25">
      <c r="A33" s="42">
        <f t="shared" si="18"/>
        <v>45792</v>
      </c>
      <c r="B33" s="32">
        <v>152</v>
      </c>
      <c r="C33" s="38">
        <f t="shared" si="29"/>
        <v>137.71428571428572</v>
      </c>
      <c r="D33" s="31">
        <f t="shared" si="12"/>
        <v>152</v>
      </c>
      <c r="E33" s="38">
        <f t="shared" si="29"/>
        <v>137.71428571428572</v>
      </c>
      <c r="F33" s="31">
        <v>151.583561648</v>
      </c>
      <c r="G33" s="38">
        <f t="shared" si="29"/>
        <v>137.33698630514286</v>
      </c>
      <c r="H33" s="31">
        <f t="shared" si="13"/>
        <v>152</v>
      </c>
      <c r="I33" s="38">
        <f t="shared" si="30"/>
        <v>137.71428571428572</v>
      </c>
      <c r="J33" s="31">
        <v>36</v>
      </c>
      <c r="K33" s="38">
        <f t="shared" si="30"/>
        <v>31</v>
      </c>
      <c r="L33" s="31">
        <v>116</v>
      </c>
      <c r="M33" s="38">
        <f t="shared" si="30"/>
        <v>106.71428571428571</v>
      </c>
      <c r="N33" s="31">
        <v>0</v>
      </c>
      <c r="O33" s="38">
        <f t="shared" si="31"/>
        <v>0</v>
      </c>
      <c r="P33" s="31">
        <v>0</v>
      </c>
      <c r="Q33" s="38">
        <f t="shared" si="31"/>
        <v>0</v>
      </c>
      <c r="R33" s="31">
        <v>0</v>
      </c>
      <c r="S33" s="38">
        <f t="shared" si="31"/>
        <v>0</v>
      </c>
      <c r="T33" s="31">
        <f t="shared" si="14"/>
        <v>21</v>
      </c>
      <c r="U33" s="38">
        <f t="shared" si="32"/>
        <v>17.428571428571427</v>
      </c>
      <c r="V33" s="31">
        <f t="shared" si="15"/>
        <v>6</v>
      </c>
      <c r="W33" s="38">
        <f t="shared" si="19"/>
        <v>3.7142857142857144</v>
      </c>
      <c r="X33" s="31">
        <f t="shared" si="16"/>
        <v>6</v>
      </c>
      <c r="Y33" s="38">
        <f t="shared" si="20"/>
        <v>6.2857142857142856</v>
      </c>
      <c r="Z33" s="31">
        <f t="shared" si="17"/>
        <v>3</v>
      </c>
      <c r="AA33" s="38">
        <f t="shared" si="21"/>
        <v>3.5714285714285716</v>
      </c>
      <c r="AB33" s="40">
        <f t="shared" si="8"/>
        <v>0.58333333333333337</v>
      </c>
      <c r="AC33" s="40">
        <f t="shared" si="9"/>
        <v>0.16666666666666666</v>
      </c>
      <c r="AD33" s="40">
        <f t="shared" si="10"/>
        <v>0.16666666666666666</v>
      </c>
      <c r="AE33" s="41">
        <f t="shared" si="11"/>
        <v>8.3333333333333329E-2</v>
      </c>
      <c r="AF33" s="40">
        <f t="shared" si="34"/>
        <v>0.56297939068100367</v>
      </c>
      <c r="AG33" s="40">
        <f t="shared" si="34"/>
        <v>0.11832885304659499</v>
      </c>
      <c r="AH33" s="40">
        <f t="shared" si="34"/>
        <v>0.20300179211469538</v>
      </c>
      <c r="AI33" s="41">
        <f t="shared" si="34"/>
        <v>0.11568996415770609</v>
      </c>
      <c r="AJ33" s="31">
        <v>0</v>
      </c>
      <c r="AK33" s="38">
        <f t="shared" si="21"/>
        <v>0</v>
      </c>
      <c r="AL33" s="31">
        <v>0</v>
      </c>
      <c r="AM33" s="38">
        <f t="shared" si="22"/>
        <v>0</v>
      </c>
      <c r="AN33" s="31">
        <v>0</v>
      </c>
      <c r="AO33" s="38">
        <f t="shared" si="23"/>
        <v>0</v>
      </c>
      <c r="AP33" s="31">
        <v>0</v>
      </c>
      <c r="AQ33" s="38">
        <f t="shared" si="24"/>
        <v>0</v>
      </c>
      <c r="AR33" s="31">
        <v>21</v>
      </c>
      <c r="AS33" s="38">
        <f t="shared" si="25"/>
        <v>17.428571428571427</v>
      </c>
      <c r="AT33" s="31">
        <v>6</v>
      </c>
      <c r="AU33" s="38">
        <f t="shared" si="26"/>
        <v>3.7142857142857144</v>
      </c>
      <c r="AV33" s="31">
        <v>6</v>
      </c>
      <c r="AW33" s="38">
        <f t="shared" si="27"/>
        <v>6.2857142857142856</v>
      </c>
      <c r="AX33" s="31">
        <v>3</v>
      </c>
      <c r="AY33" s="38">
        <f t="shared" si="28"/>
        <v>3.5714285714285716</v>
      </c>
    </row>
    <row r="34" spans="1:51" x14ac:dyDescent="0.25">
      <c r="A34" s="42">
        <f t="shared" si="18"/>
        <v>45793</v>
      </c>
      <c r="B34" s="32">
        <v>133</v>
      </c>
      <c r="C34" s="38">
        <f t="shared" si="29"/>
        <v>135.57142857142858</v>
      </c>
      <c r="D34" s="31">
        <f t="shared" si="12"/>
        <v>133</v>
      </c>
      <c r="E34" s="38">
        <f t="shared" si="29"/>
        <v>135.57142857142858</v>
      </c>
      <c r="F34" s="31">
        <v>132.63561644199999</v>
      </c>
      <c r="G34" s="38">
        <f t="shared" si="29"/>
        <v>135.20000000371428</v>
      </c>
      <c r="H34" s="31">
        <f t="shared" si="13"/>
        <v>133</v>
      </c>
      <c r="I34" s="38">
        <f t="shared" si="30"/>
        <v>135.57142857142858</v>
      </c>
      <c r="J34" s="31">
        <v>15</v>
      </c>
      <c r="K34" s="38">
        <f t="shared" si="30"/>
        <v>28.857142857142858</v>
      </c>
      <c r="L34" s="31">
        <v>118</v>
      </c>
      <c r="M34" s="38">
        <f t="shared" si="30"/>
        <v>106.71428571428571</v>
      </c>
      <c r="N34" s="31">
        <v>0</v>
      </c>
      <c r="O34" s="38">
        <f t="shared" si="31"/>
        <v>0</v>
      </c>
      <c r="P34" s="31">
        <v>0</v>
      </c>
      <c r="Q34" s="38">
        <f t="shared" si="31"/>
        <v>0</v>
      </c>
      <c r="R34" s="31">
        <v>0</v>
      </c>
      <c r="S34" s="38">
        <f t="shared" si="31"/>
        <v>0</v>
      </c>
      <c r="T34" s="31">
        <f t="shared" si="14"/>
        <v>7</v>
      </c>
      <c r="U34" s="38">
        <f t="shared" si="32"/>
        <v>15.714285714285714</v>
      </c>
      <c r="V34" s="31">
        <f t="shared" si="15"/>
        <v>2</v>
      </c>
      <c r="W34" s="38">
        <f t="shared" si="19"/>
        <v>3.8571428571428572</v>
      </c>
      <c r="X34" s="31">
        <f t="shared" si="16"/>
        <v>5</v>
      </c>
      <c r="Y34" s="38">
        <f t="shared" si="20"/>
        <v>6</v>
      </c>
      <c r="Z34" s="31">
        <f t="shared" si="17"/>
        <v>1</v>
      </c>
      <c r="AA34" s="38">
        <f t="shared" si="21"/>
        <v>3.2857142857142856</v>
      </c>
      <c r="AB34" s="40">
        <f t="shared" si="8"/>
        <v>0.46666666666666667</v>
      </c>
      <c r="AC34" s="40">
        <f t="shared" si="9"/>
        <v>0.13333333333333333</v>
      </c>
      <c r="AD34" s="40">
        <f t="shared" si="10"/>
        <v>0.33333333333333331</v>
      </c>
      <c r="AE34" s="41">
        <f t="shared" si="11"/>
        <v>6.6666666666666666E-2</v>
      </c>
      <c r="AF34" s="40">
        <f t="shared" si="34"/>
        <v>0.53916986687147983</v>
      </c>
      <c r="AG34" s="40">
        <f t="shared" si="34"/>
        <v>0.13261456733230925</v>
      </c>
      <c r="AH34" s="40">
        <f t="shared" si="34"/>
        <v>0.21728750640040964</v>
      </c>
      <c r="AI34" s="41">
        <f t="shared" si="34"/>
        <v>0.11092805939580132</v>
      </c>
      <c r="AJ34" s="31">
        <v>0</v>
      </c>
      <c r="AK34" s="38">
        <f t="shared" si="21"/>
        <v>0</v>
      </c>
      <c r="AL34" s="31">
        <v>0</v>
      </c>
      <c r="AM34" s="38">
        <f t="shared" si="22"/>
        <v>0</v>
      </c>
      <c r="AN34" s="31">
        <v>0</v>
      </c>
      <c r="AO34" s="38">
        <f t="shared" si="23"/>
        <v>0</v>
      </c>
      <c r="AP34" s="31">
        <v>0</v>
      </c>
      <c r="AQ34" s="38">
        <f t="shared" si="24"/>
        <v>0</v>
      </c>
      <c r="AR34" s="31">
        <v>7</v>
      </c>
      <c r="AS34" s="38">
        <f t="shared" si="25"/>
        <v>15.714285714285714</v>
      </c>
      <c r="AT34" s="31">
        <v>2</v>
      </c>
      <c r="AU34" s="38">
        <f t="shared" si="26"/>
        <v>3.8571428571428572</v>
      </c>
      <c r="AV34" s="31">
        <v>5</v>
      </c>
      <c r="AW34" s="38">
        <f t="shared" si="27"/>
        <v>6</v>
      </c>
      <c r="AX34" s="31">
        <v>1</v>
      </c>
      <c r="AY34" s="38">
        <f t="shared" si="28"/>
        <v>3.2857142857142856</v>
      </c>
    </row>
    <row r="35" spans="1:51" x14ac:dyDescent="0.25">
      <c r="A35" s="42">
        <f t="shared" si="18"/>
        <v>45794</v>
      </c>
      <c r="B35" s="32">
        <v>113</v>
      </c>
      <c r="C35" s="38">
        <f t="shared" si="29"/>
        <v>128.42857142857142</v>
      </c>
      <c r="D35" s="31">
        <f t="shared" si="12"/>
        <v>113</v>
      </c>
      <c r="E35" s="38">
        <f t="shared" si="29"/>
        <v>128.42857142857142</v>
      </c>
      <c r="F35" s="31">
        <v>112.69041096199999</v>
      </c>
      <c r="G35" s="38">
        <f t="shared" si="29"/>
        <v>128.07671233228572</v>
      </c>
      <c r="H35" s="31">
        <f t="shared" si="13"/>
        <v>113</v>
      </c>
      <c r="I35" s="38">
        <f t="shared" si="30"/>
        <v>128.42857142857142</v>
      </c>
      <c r="J35" s="31">
        <v>22</v>
      </c>
      <c r="K35" s="38">
        <f t="shared" si="30"/>
        <v>26.857142857142858</v>
      </c>
      <c r="L35" s="31">
        <v>91</v>
      </c>
      <c r="M35" s="38">
        <f t="shared" si="30"/>
        <v>101.57142857142857</v>
      </c>
      <c r="N35" s="31">
        <v>0</v>
      </c>
      <c r="O35" s="38">
        <f t="shared" si="31"/>
        <v>0</v>
      </c>
      <c r="P35" s="31">
        <v>0</v>
      </c>
      <c r="Q35" s="38">
        <f t="shared" si="31"/>
        <v>0</v>
      </c>
      <c r="R35" s="31">
        <v>0</v>
      </c>
      <c r="S35" s="38">
        <f t="shared" si="31"/>
        <v>0</v>
      </c>
      <c r="T35" s="31">
        <f t="shared" si="14"/>
        <v>10</v>
      </c>
      <c r="U35" s="38">
        <f t="shared" si="32"/>
        <v>14.714285714285714</v>
      </c>
      <c r="V35" s="31">
        <f t="shared" si="15"/>
        <v>2</v>
      </c>
      <c r="W35" s="38">
        <f t="shared" si="19"/>
        <v>3.2857142857142856</v>
      </c>
      <c r="X35" s="31">
        <f t="shared" si="16"/>
        <v>5</v>
      </c>
      <c r="Y35" s="38">
        <f t="shared" si="20"/>
        <v>5.4285714285714288</v>
      </c>
      <c r="Z35" s="31">
        <f t="shared" si="17"/>
        <v>5</v>
      </c>
      <c r="AA35" s="38">
        <f t="shared" si="21"/>
        <v>3.4285714285714284</v>
      </c>
      <c r="AB35" s="40">
        <f t="shared" si="8"/>
        <v>0.45454545454545453</v>
      </c>
      <c r="AC35" s="40">
        <f t="shared" si="9"/>
        <v>9.0909090909090912E-2</v>
      </c>
      <c r="AD35" s="40">
        <f t="shared" si="10"/>
        <v>0.22727272727272727</v>
      </c>
      <c r="AE35" s="41">
        <f t="shared" si="11"/>
        <v>0.22727272727272727</v>
      </c>
      <c r="AF35" s="40">
        <f t="shared" si="34"/>
        <v>0.53664461434622723</v>
      </c>
      <c r="AG35" s="40">
        <f t="shared" si="34"/>
        <v>0.12179205650979844</v>
      </c>
      <c r="AH35" s="40">
        <f t="shared" si="34"/>
        <v>0.21404075315365637</v>
      </c>
      <c r="AI35" s="41">
        <f t="shared" si="34"/>
        <v>0.12752257599031794</v>
      </c>
      <c r="AJ35" s="31">
        <v>0</v>
      </c>
      <c r="AK35" s="38">
        <f t="shared" si="21"/>
        <v>0</v>
      </c>
      <c r="AL35" s="31">
        <v>0</v>
      </c>
      <c r="AM35" s="38">
        <f t="shared" si="22"/>
        <v>0</v>
      </c>
      <c r="AN35" s="31">
        <v>0</v>
      </c>
      <c r="AO35" s="38">
        <f t="shared" si="23"/>
        <v>0</v>
      </c>
      <c r="AP35" s="31">
        <v>0</v>
      </c>
      <c r="AQ35" s="38">
        <f t="shared" si="24"/>
        <v>0</v>
      </c>
      <c r="AR35" s="31">
        <v>10</v>
      </c>
      <c r="AS35" s="38">
        <f t="shared" si="25"/>
        <v>14.714285714285714</v>
      </c>
      <c r="AT35" s="31">
        <v>2</v>
      </c>
      <c r="AU35" s="38">
        <f t="shared" si="26"/>
        <v>3.2857142857142856</v>
      </c>
      <c r="AV35" s="31">
        <v>5</v>
      </c>
      <c r="AW35" s="38">
        <f t="shared" si="27"/>
        <v>5.4285714285714288</v>
      </c>
      <c r="AX35" s="31">
        <v>5</v>
      </c>
      <c r="AY35" s="38">
        <f t="shared" si="28"/>
        <v>3.4285714285714284</v>
      </c>
    </row>
    <row r="36" spans="1:51" x14ac:dyDescent="0.25">
      <c r="A36" s="42">
        <f t="shared" si="18"/>
        <v>45795</v>
      </c>
      <c r="B36" s="32">
        <v>95</v>
      </c>
      <c r="C36" s="38">
        <f t="shared" si="29"/>
        <v>127.42857142857143</v>
      </c>
      <c r="D36" s="31">
        <f t="shared" si="12"/>
        <v>95</v>
      </c>
      <c r="E36" s="38">
        <f t="shared" si="29"/>
        <v>127.42857142857143</v>
      </c>
      <c r="F36" s="31">
        <v>94.73972603</v>
      </c>
      <c r="G36" s="38">
        <f t="shared" si="29"/>
        <v>127.07945205828572</v>
      </c>
      <c r="H36" s="31">
        <f t="shared" si="13"/>
        <v>95</v>
      </c>
      <c r="I36" s="38">
        <f t="shared" si="30"/>
        <v>127.42857142857143</v>
      </c>
      <c r="J36" s="31">
        <v>28</v>
      </c>
      <c r="K36" s="38">
        <f t="shared" si="30"/>
        <v>26.428571428571427</v>
      </c>
      <c r="L36" s="31">
        <v>67</v>
      </c>
      <c r="M36" s="38">
        <f t="shared" si="30"/>
        <v>101</v>
      </c>
      <c r="N36" s="31">
        <v>0</v>
      </c>
      <c r="O36" s="38">
        <f t="shared" si="31"/>
        <v>0</v>
      </c>
      <c r="P36" s="31">
        <v>0</v>
      </c>
      <c r="Q36" s="38">
        <f t="shared" si="31"/>
        <v>0</v>
      </c>
      <c r="R36" s="31">
        <v>0</v>
      </c>
      <c r="S36" s="38">
        <f t="shared" si="31"/>
        <v>0</v>
      </c>
      <c r="T36" s="31">
        <f t="shared" si="14"/>
        <v>17</v>
      </c>
      <c r="U36" s="38">
        <f t="shared" si="32"/>
        <v>14.285714285714286</v>
      </c>
      <c r="V36" s="31">
        <f t="shared" si="15"/>
        <v>2</v>
      </c>
      <c r="W36" s="38">
        <f t="shared" si="19"/>
        <v>3.1428571428571428</v>
      </c>
      <c r="X36" s="31">
        <f t="shared" si="16"/>
        <v>7</v>
      </c>
      <c r="Y36" s="38">
        <f t="shared" si="20"/>
        <v>5.7142857142857144</v>
      </c>
      <c r="Z36" s="31">
        <f t="shared" si="17"/>
        <v>2</v>
      </c>
      <c r="AA36" s="38">
        <f t="shared" si="21"/>
        <v>3.2857142857142856</v>
      </c>
      <c r="AB36" s="40">
        <f t="shared" si="8"/>
        <v>0.6071428571428571</v>
      </c>
      <c r="AC36" s="40">
        <f t="shared" si="9"/>
        <v>7.1428571428571425E-2</v>
      </c>
      <c r="AD36" s="40">
        <f t="shared" si="10"/>
        <v>0.25</v>
      </c>
      <c r="AE36" s="41">
        <f t="shared" si="11"/>
        <v>7.1428571428571425E-2</v>
      </c>
      <c r="AF36" s="40">
        <f t="shared" si="34"/>
        <v>0.53121340960626673</v>
      </c>
      <c r="AG36" s="40">
        <f t="shared" si="34"/>
        <v>0.11817125334982478</v>
      </c>
      <c r="AH36" s="40">
        <f t="shared" si="34"/>
        <v>0.22671356421356423</v>
      </c>
      <c r="AI36" s="41">
        <f t="shared" si="34"/>
        <v>0.12390177283034425</v>
      </c>
      <c r="AJ36" s="31">
        <v>0</v>
      </c>
      <c r="AK36" s="38">
        <f t="shared" si="21"/>
        <v>0</v>
      </c>
      <c r="AL36" s="31">
        <v>0</v>
      </c>
      <c r="AM36" s="38">
        <f t="shared" si="22"/>
        <v>0</v>
      </c>
      <c r="AN36" s="31">
        <v>0</v>
      </c>
      <c r="AO36" s="38">
        <f t="shared" si="23"/>
        <v>0</v>
      </c>
      <c r="AP36" s="31">
        <v>0</v>
      </c>
      <c r="AQ36" s="38">
        <f t="shared" si="24"/>
        <v>0</v>
      </c>
      <c r="AR36" s="31">
        <v>17</v>
      </c>
      <c r="AS36" s="38">
        <f t="shared" si="25"/>
        <v>14.285714285714286</v>
      </c>
      <c r="AT36" s="31">
        <v>2</v>
      </c>
      <c r="AU36" s="38">
        <f t="shared" si="26"/>
        <v>3.1428571428571428</v>
      </c>
      <c r="AV36" s="31">
        <v>7</v>
      </c>
      <c r="AW36" s="38">
        <f t="shared" si="27"/>
        <v>5.7142857142857144</v>
      </c>
      <c r="AX36" s="31">
        <v>2</v>
      </c>
      <c r="AY36" s="38">
        <f t="shared" si="28"/>
        <v>3.2857142857142856</v>
      </c>
    </row>
    <row r="37" spans="1:51" x14ac:dyDescent="0.25">
      <c r="A37" s="42">
        <f t="shared" si="18"/>
        <v>45796</v>
      </c>
      <c r="B37" s="32">
        <v>123</v>
      </c>
      <c r="C37" s="38">
        <f t="shared" si="29"/>
        <v>124</v>
      </c>
      <c r="D37" s="31">
        <f t="shared" si="12"/>
        <v>123</v>
      </c>
      <c r="E37" s="38">
        <f t="shared" si="29"/>
        <v>124</v>
      </c>
      <c r="F37" s="31">
        <v>122.663013702</v>
      </c>
      <c r="G37" s="38">
        <f t="shared" si="29"/>
        <v>123.660273976</v>
      </c>
      <c r="H37" s="31">
        <f t="shared" si="13"/>
        <v>123</v>
      </c>
      <c r="I37" s="38">
        <f t="shared" si="30"/>
        <v>124</v>
      </c>
      <c r="J37" s="31">
        <v>28</v>
      </c>
      <c r="K37" s="38">
        <f t="shared" si="30"/>
        <v>26.857142857142858</v>
      </c>
      <c r="L37" s="31">
        <v>95</v>
      </c>
      <c r="M37" s="38">
        <f t="shared" si="30"/>
        <v>97.142857142857139</v>
      </c>
      <c r="N37" s="31">
        <v>0</v>
      </c>
      <c r="O37" s="38">
        <f t="shared" si="31"/>
        <v>0</v>
      </c>
      <c r="P37" s="31">
        <v>0</v>
      </c>
      <c r="Q37" s="38">
        <f t="shared" si="31"/>
        <v>0</v>
      </c>
      <c r="R37" s="31">
        <v>0</v>
      </c>
      <c r="S37" s="38">
        <f t="shared" si="31"/>
        <v>0</v>
      </c>
      <c r="T37" s="31">
        <f t="shared" si="14"/>
        <v>19</v>
      </c>
      <c r="U37" s="38">
        <f t="shared" si="32"/>
        <v>15.142857142857142</v>
      </c>
      <c r="V37" s="31">
        <f t="shared" si="15"/>
        <v>2</v>
      </c>
      <c r="W37" s="38">
        <f t="shared" si="19"/>
        <v>2.8571428571428572</v>
      </c>
      <c r="X37" s="31">
        <f t="shared" si="16"/>
        <v>5</v>
      </c>
      <c r="Y37" s="38">
        <f t="shared" si="20"/>
        <v>5.7142857142857144</v>
      </c>
      <c r="Z37" s="31">
        <f t="shared" si="17"/>
        <v>2</v>
      </c>
      <c r="AA37" s="38">
        <f t="shared" si="21"/>
        <v>3.1428571428571428</v>
      </c>
      <c r="AB37" s="40">
        <f t="shared" ref="AB37:AB68" si="35">T37/SUM($T37,$V37,$X37,$Z37)</f>
        <v>0.6785714285714286</v>
      </c>
      <c r="AC37" s="40">
        <f t="shared" ref="AC37:AC68" si="36">V37/SUM($T37,$V37,$X37,$Z37)</f>
        <v>7.1428571428571425E-2</v>
      </c>
      <c r="AD37" s="40">
        <f t="shared" ref="AD37:AD68" si="37">X37/SUM($T37,$V37,$X37,$Z37)</f>
        <v>0.17857142857142858</v>
      </c>
      <c r="AE37" s="41">
        <f t="shared" ref="AE37:AE68" si="38">Z37/SUM($T37,$V37,$X37,$Z37)</f>
        <v>7.1428571428571425E-2</v>
      </c>
      <c r="AF37" s="40">
        <f t="shared" si="34"/>
        <v>0.55386647083075657</v>
      </c>
      <c r="AG37" s="40">
        <f t="shared" si="34"/>
        <v>0.10551819212533498</v>
      </c>
      <c r="AH37" s="40">
        <f t="shared" si="34"/>
        <v>0.22365233972376827</v>
      </c>
      <c r="AI37" s="41">
        <f t="shared" si="34"/>
        <v>0.11696299732014016</v>
      </c>
      <c r="AJ37" s="31">
        <v>0</v>
      </c>
      <c r="AK37" s="38">
        <f t="shared" si="21"/>
        <v>0</v>
      </c>
      <c r="AL37" s="31">
        <v>0</v>
      </c>
      <c r="AM37" s="38">
        <f t="shared" si="22"/>
        <v>0</v>
      </c>
      <c r="AN37" s="31">
        <v>0</v>
      </c>
      <c r="AO37" s="38">
        <f t="shared" si="23"/>
        <v>0</v>
      </c>
      <c r="AP37" s="31">
        <v>0</v>
      </c>
      <c r="AQ37" s="38">
        <f t="shared" si="24"/>
        <v>0</v>
      </c>
      <c r="AR37" s="31">
        <v>19</v>
      </c>
      <c r="AS37" s="38">
        <f t="shared" si="25"/>
        <v>15.142857142857142</v>
      </c>
      <c r="AT37" s="31">
        <v>2</v>
      </c>
      <c r="AU37" s="38">
        <f t="shared" si="26"/>
        <v>2.8571428571428572</v>
      </c>
      <c r="AV37" s="31">
        <v>5</v>
      </c>
      <c r="AW37" s="38">
        <f t="shared" si="27"/>
        <v>5.7142857142857144</v>
      </c>
      <c r="AX37" s="31">
        <v>2</v>
      </c>
      <c r="AY37" s="38">
        <f t="shared" si="28"/>
        <v>3.1428571428571428</v>
      </c>
    </row>
    <row r="38" spans="1:51" x14ac:dyDescent="0.25">
      <c r="A38" s="42">
        <f t="shared" si="18"/>
        <v>45797</v>
      </c>
      <c r="B38" s="32">
        <v>137</v>
      </c>
      <c r="C38" s="38">
        <f t="shared" si="29"/>
        <v>125.42857142857143</v>
      </c>
      <c r="D38" s="31">
        <f t="shared" si="12"/>
        <v>137</v>
      </c>
      <c r="E38" s="38">
        <f t="shared" si="29"/>
        <v>125.42857142857143</v>
      </c>
      <c r="F38" s="31">
        <v>136.62465753800001</v>
      </c>
      <c r="G38" s="38">
        <f t="shared" si="29"/>
        <v>125.08493151028574</v>
      </c>
      <c r="H38" s="31">
        <f t="shared" si="13"/>
        <v>137</v>
      </c>
      <c r="I38" s="38">
        <f t="shared" si="30"/>
        <v>125.42857142857143</v>
      </c>
      <c r="J38" s="31">
        <v>30</v>
      </c>
      <c r="K38" s="38">
        <f t="shared" si="30"/>
        <v>26.571428571428573</v>
      </c>
      <c r="L38" s="31">
        <v>107</v>
      </c>
      <c r="M38" s="38">
        <f t="shared" si="30"/>
        <v>98.857142857142861</v>
      </c>
      <c r="N38" s="31">
        <v>0</v>
      </c>
      <c r="O38" s="38">
        <f t="shared" si="31"/>
        <v>0</v>
      </c>
      <c r="P38" s="31">
        <v>0</v>
      </c>
      <c r="Q38" s="38">
        <f t="shared" si="31"/>
        <v>0</v>
      </c>
      <c r="R38" s="31">
        <v>0</v>
      </c>
      <c r="S38" s="38">
        <f t="shared" si="31"/>
        <v>0</v>
      </c>
      <c r="T38" s="31">
        <f t="shared" si="14"/>
        <v>16</v>
      </c>
      <c r="U38" s="38">
        <f t="shared" si="32"/>
        <v>15</v>
      </c>
      <c r="V38" s="31">
        <f t="shared" si="15"/>
        <v>5</v>
      </c>
      <c r="W38" s="38">
        <f t="shared" si="19"/>
        <v>3.1428571428571428</v>
      </c>
      <c r="X38" s="31">
        <f t="shared" si="16"/>
        <v>5</v>
      </c>
      <c r="Y38" s="38">
        <f t="shared" si="20"/>
        <v>5.5714285714285712</v>
      </c>
      <c r="Z38" s="31">
        <f t="shared" si="17"/>
        <v>4</v>
      </c>
      <c r="AA38" s="38">
        <f t="shared" si="21"/>
        <v>2.8571428571428572</v>
      </c>
      <c r="AB38" s="40">
        <f t="shared" si="35"/>
        <v>0.53333333333333333</v>
      </c>
      <c r="AC38" s="40">
        <f t="shared" si="36"/>
        <v>0.16666666666666666</v>
      </c>
      <c r="AD38" s="40">
        <f t="shared" si="37"/>
        <v>0.16666666666666666</v>
      </c>
      <c r="AE38" s="41">
        <f t="shared" si="38"/>
        <v>0.13333333333333333</v>
      </c>
      <c r="AF38" s="40">
        <f t="shared" si="34"/>
        <v>0.55416408987837562</v>
      </c>
      <c r="AG38" s="40">
        <f t="shared" si="34"/>
        <v>0.11593485879200163</v>
      </c>
      <c r="AH38" s="40">
        <f t="shared" si="34"/>
        <v>0.22067614924757781</v>
      </c>
      <c r="AI38" s="41">
        <f t="shared" si="34"/>
        <v>0.10922490208204493</v>
      </c>
      <c r="AJ38" s="31">
        <v>0</v>
      </c>
      <c r="AK38" s="38">
        <f t="shared" si="21"/>
        <v>0</v>
      </c>
      <c r="AL38" s="31">
        <v>0</v>
      </c>
      <c r="AM38" s="38">
        <f t="shared" si="22"/>
        <v>0</v>
      </c>
      <c r="AN38" s="31">
        <v>0</v>
      </c>
      <c r="AO38" s="38">
        <f t="shared" si="23"/>
        <v>0</v>
      </c>
      <c r="AP38" s="31">
        <v>0</v>
      </c>
      <c r="AQ38" s="38">
        <f t="shared" si="24"/>
        <v>0</v>
      </c>
      <c r="AR38" s="31">
        <v>16</v>
      </c>
      <c r="AS38" s="38">
        <f t="shared" si="25"/>
        <v>15</v>
      </c>
      <c r="AT38" s="31">
        <v>5</v>
      </c>
      <c r="AU38" s="38">
        <f t="shared" si="26"/>
        <v>3.1428571428571428</v>
      </c>
      <c r="AV38" s="31">
        <v>5</v>
      </c>
      <c r="AW38" s="38">
        <f t="shared" si="27"/>
        <v>5.5714285714285712</v>
      </c>
      <c r="AX38" s="31">
        <v>4</v>
      </c>
      <c r="AY38" s="38">
        <f t="shared" si="28"/>
        <v>2.8571428571428572</v>
      </c>
    </row>
    <row r="39" spans="1:51" x14ac:dyDescent="0.25">
      <c r="A39" s="42">
        <f t="shared" si="18"/>
        <v>45798</v>
      </c>
      <c r="B39" s="32">
        <v>114</v>
      </c>
      <c r="C39" s="38">
        <f t="shared" si="29"/>
        <v>123.85714285714286</v>
      </c>
      <c r="D39" s="31">
        <f t="shared" si="12"/>
        <v>114</v>
      </c>
      <c r="E39" s="38">
        <f t="shared" si="29"/>
        <v>123.85714285714286</v>
      </c>
      <c r="F39" s="31">
        <v>113.687671236</v>
      </c>
      <c r="G39" s="38">
        <f t="shared" si="29"/>
        <v>123.51780822257142</v>
      </c>
      <c r="H39" s="31">
        <f t="shared" si="13"/>
        <v>114</v>
      </c>
      <c r="I39" s="38">
        <f t="shared" si="30"/>
        <v>123.85714285714286</v>
      </c>
      <c r="J39" s="31">
        <v>29</v>
      </c>
      <c r="K39" s="38">
        <f t="shared" si="30"/>
        <v>26.857142857142858</v>
      </c>
      <c r="L39" s="31">
        <v>85</v>
      </c>
      <c r="M39" s="38">
        <f t="shared" si="30"/>
        <v>97</v>
      </c>
      <c r="N39" s="31">
        <v>0</v>
      </c>
      <c r="O39" s="38">
        <f t="shared" si="31"/>
        <v>0</v>
      </c>
      <c r="P39" s="31">
        <v>0</v>
      </c>
      <c r="Q39" s="38">
        <f t="shared" si="31"/>
        <v>0</v>
      </c>
      <c r="R39" s="31">
        <v>0</v>
      </c>
      <c r="S39" s="38">
        <f t="shared" si="31"/>
        <v>0</v>
      </c>
      <c r="T39" s="31">
        <f t="shared" si="14"/>
        <v>16</v>
      </c>
      <c r="U39" s="38">
        <f t="shared" si="32"/>
        <v>15.142857142857142</v>
      </c>
      <c r="V39" s="31">
        <f t="shared" si="15"/>
        <v>3</v>
      </c>
      <c r="W39" s="38">
        <f t="shared" si="19"/>
        <v>3.1428571428571428</v>
      </c>
      <c r="X39" s="31">
        <f t="shared" si="16"/>
        <v>9</v>
      </c>
      <c r="Y39" s="38">
        <f t="shared" si="20"/>
        <v>6</v>
      </c>
      <c r="Z39" s="31">
        <f t="shared" si="17"/>
        <v>1</v>
      </c>
      <c r="AA39" s="38">
        <f t="shared" si="21"/>
        <v>2.5714285714285716</v>
      </c>
      <c r="AB39" s="40">
        <f t="shared" si="35"/>
        <v>0.55172413793103448</v>
      </c>
      <c r="AC39" s="40">
        <f t="shared" si="36"/>
        <v>0.10344827586206896</v>
      </c>
      <c r="AD39" s="40">
        <f t="shared" si="37"/>
        <v>0.31034482758620691</v>
      </c>
      <c r="AE39" s="41">
        <f t="shared" si="38"/>
        <v>3.4482758620689655E-2</v>
      </c>
      <c r="AF39" s="40">
        <f t="shared" si="34"/>
        <v>0.553616744503444</v>
      </c>
      <c r="AG39" s="40">
        <f t="shared" si="34"/>
        <v>0.11484016804213847</v>
      </c>
      <c r="AH39" s="40">
        <f t="shared" si="34"/>
        <v>0.23326509287100422</v>
      </c>
      <c r="AI39" s="41">
        <f t="shared" si="34"/>
        <v>9.8277994583413283E-2</v>
      </c>
      <c r="AJ39" s="31">
        <v>0</v>
      </c>
      <c r="AK39" s="38">
        <f t="shared" si="21"/>
        <v>0</v>
      </c>
      <c r="AL39" s="31">
        <v>0</v>
      </c>
      <c r="AM39" s="38">
        <f t="shared" si="22"/>
        <v>0</v>
      </c>
      <c r="AN39" s="31">
        <v>0</v>
      </c>
      <c r="AO39" s="38">
        <f t="shared" si="23"/>
        <v>0</v>
      </c>
      <c r="AP39" s="31">
        <v>0</v>
      </c>
      <c r="AQ39" s="38">
        <f t="shared" si="24"/>
        <v>0</v>
      </c>
      <c r="AR39" s="31">
        <v>16</v>
      </c>
      <c r="AS39" s="38">
        <f t="shared" si="25"/>
        <v>15.142857142857142</v>
      </c>
      <c r="AT39" s="31">
        <v>3</v>
      </c>
      <c r="AU39" s="38">
        <f t="shared" si="26"/>
        <v>3.1428571428571428</v>
      </c>
      <c r="AV39" s="31">
        <v>9</v>
      </c>
      <c r="AW39" s="38">
        <f t="shared" si="27"/>
        <v>6</v>
      </c>
      <c r="AX39" s="31">
        <v>1</v>
      </c>
      <c r="AY39" s="38">
        <f t="shared" si="28"/>
        <v>2.5714285714285716</v>
      </c>
    </row>
    <row r="40" spans="1:51" x14ac:dyDescent="0.25">
      <c r="A40" s="42">
        <f t="shared" si="18"/>
        <v>45799</v>
      </c>
      <c r="B40" s="32">
        <v>139</v>
      </c>
      <c r="C40" s="38">
        <f t="shared" si="29"/>
        <v>122</v>
      </c>
      <c r="D40" s="31">
        <f t="shared" si="12"/>
        <v>139</v>
      </c>
      <c r="E40" s="38">
        <f t="shared" si="29"/>
        <v>122</v>
      </c>
      <c r="F40" s="31">
        <v>138.61917808599998</v>
      </c>
      <c r="G40" s="38">
        <f t="shared" si="29"/>
        <v>121.66575342800002</v>
      </c>
      <c r="H40" s="31">
        <f t="shared" si="13"/>
        <v>139</v>
      </c>
      <c r="I40" s="38">
        <f t="shared" si="30"/>
        <v>122</v>
      </c>
      <c r="J40" s="31">
        <v>28</v>
      </c>
      <c r="K40" s="38">
        <f t="shared" si="30"/>
        <v>25.714285714285715</v>
      </c>
      <c r="L40" s="31">
        <v>111</v>
      </c>
      <c r="M40" s="38">
        <f t="shared" si="30"/>
        <v>96.285714285714292</v>
      </c>
      <c r="N40" s="31">
        <v>0</v>
      </c>
      <c r="O40" s="38">
        <f t="shared" si="31"/>
        <v>0</v>
      </c>
      <c r="P40" s="31">
        <v>0</v>
      </c>
      <c r="Q40" s="38">
        <f t="shared" si="31"/>
        <v>0</v>
      </c>
      <c r="R40" s="31">
        <v>0</v>
      </c>
      <c r="S40" s="38">
        <f t="shared" si="31"/>
        <v>0</v>
      </c>
      <c r="T40" s="31">
        <f t="shared" si="14"/>
        <v>12</v>
      </c>
      <c r="U40" s="38">
        <f t="shared" si="32"/>
        <v>13.857142857142858</v>
      </c>
      <c r="V40" s="31">
        <f t="shared" si="15"/>
        <v>2</v>
      </c>
      <c r="W40" s="38">
        <f t="shared" si="19"/>
        <v>2.5714285714285716</v>
      </c>
      <c r="X40" s="31">
        <f t="shared" si="16"/>
        <v>6</v>
      </c>
      <c r="Y40" s="38">
        <f t="shared" si="20"/>
        <v>6</v>
      </c>
      <c r="Z40" s="31">
        <f t="shared" si="17"/>
        <v>8</v>
      </c>
      <c r="AA40" s="38">
        <f t="shared" si="21"/>
        <v>3.2857142857142856</v>
      </c>
      <c r="AB40" s="40">
        <f t="shared" si="35"/>
        <v>0.42857142857142855</v>
      </c>
      <c r="AC40" s="40">
        <f t="shared" si="36"/>
        <v>7.1428571428571425E-2</v>
      </c>
      <c r="AD40" s="40">
        <f t="shared" si="37"/>
        <v>0.21428571428571427</v>
      </c>
      <c r="AE40" s="41">
        <f t="shared" si="38"/>
        <v>0.2857142857142857</v>
      </c>
      <c r="AF40" s="40">
        <f t="shared" si="34"/>
        <v>0.53150790096602896</v>
      </c>
      <c r="AG40" s="40">
        <f t="shared" si="34"/>
        <v>0.10123472586526772</v>
      </c>
      <c r="AH40" s="40">
        <f t="shared" si="34"/>
        <v>0.24006781395943957</v>
      </c>
      <c r="AI40" s="41">
        <f t="shared" si="34"/>
        <v>0.12718955920926361</v>
      </c>
      <c r="AJ40" s="31">
        <v>0</v>
      </c>
      <c r="AK40" s="38">
        <f t="shared" si="21"/>
        <v>0</v>
      </c>
      <c r="AL40" s="31">
        <v>0</v>
      </c>
      <c r="AM40" s="38">
        <f t="shared" si="22"/>
        <v>0</v>
      </c>
      <c r="AN40" s="31">
        <v>0</v>
      </c>
      <c r="AO40" s="38">
        <f t="shared" si="23"/>
        <v>0</v>
      </c>
      <c r="AP40" s="31">
        <v>0</v>
      </c>
      <c r="AQ40" s="38">
        <f t="shared" si="24"/>
        <v>0</v>
      </c>
      <c r="AR40" s="31">
        <v>12</v>
      </c>
      <c r="AS40" s="38">
        <f t="shared" si="25"/>
        <v>13.857142857142858</v>
      </c>
      <c r="AT40" s="31">
        <v>2</v>
      </c>
      <c r="AU40" s="38">
        <f t="shared" si="26"/>
        <v>2.5714285714285716</v>
      </c>
      <c r="AV40" s="31">
        <v>6</v>
      </c>
      <c r="AW40" s="38">
        <f t="shared" si="27"/>
        <v>6</v>
      </c>
      <c r="AX40" s="31">
        <v>8</v>
      </c>
      <c r="AY40" s="38">
        <f t="shared" si="28"/>
        <v>3.2857142857142856</v>
      </c>
    </row>
    <row r="41" spans="1:51" x14ac:dyDescent="0.25">
      <c r="A41" s="42">
        <f t="shared" si="18"/>
        <v>45800</v>
      </c>
      <c r="B41" s="32">
        <v>166</v>
      </c>
      <c r="C41" s="38">
        <f t="shared" si="29"/>
        <v>126.71428571428571</v>
      </c>
      <c r="D41" s="31">
        <f t="shared" si="12"/>
        <v>166</v>
      </c>
      <c r="E41" s="38">
        <f t="shared" si="29"/>
        <v>126.71428571428571</v>
      </c>
      <c r="F41" s="31">
        <v>165.54520548399998</v>
      </c>
      <c r="G41" s="38">
        <f t="shared" si="29"/>
        <v>126.36712329114286</v>
      </c>
      <c r="H41" s="31">
        <f t="shared" si="13"/>
        <v>166</v>
      </c>
      <c r="I41" s="38">
        <f t="shared" si="30"/>
        <v>126.71428571428571</v>
      </c>
      <c r="J41" s="31">
        <v>32</v>
      </c>
      <c r="K41" s="38">
        <f t="shared" si="30"/>
        <v>28.142857142857142</v>
      </c>
      <c r="L41" s="31">
        <v>134</v>
      </c>
      <c r="M41" s="38">
        <f t="shared" si="30"/>
        <v>98.571428571428569</v>
      </c>
      <c r="N41" s="31">
        <v>0</v>
      </c>
      <c r="O41" s="38">
        <f t="shared" si="31"/>
        <v>0</v>
      </c>
      <c r="P41" s="31">
        <v>0</v>
      </c>
      <c r="Q41" s="38">
        <f t="shared" si="31"/>
        <v>0</v>
      </c>
      <c r="R41" s="31">
        <v>0</v>
      </c>
      <c r="S41" s="38">
        <f t="shared" si="31"/>
        <v>0</v>
      </c>
      <c r="T41" s="31">
        <f t="shared" si="14"/>
        <v>18</v>
      </c>
      <c r="U41" s="38">
        <f t="shared" si="32"/>
        <v>15.428571428571429</v>
      </c>
      <c r="V41" s="31">
        <f t="shared" si="15"/>
        <v>4</v>
      </c>
      <c r="W41" s="38">
        <f t="shared" si="19"/>
        <v>2.8571428571428572</v>
      </c>
      <c r="X41" s="31">
        <f t="shared" si="16"/>
        <v>8</v>
      </c>
      <c r="Y41" s="38">
        <f t="shared" si="20"/>
        <v>6.4285714285714288</v>
      </c>
      <c r="Z41" s="31">
        <f t="shared" si="17"/>
        <v>2</v>
      </c>
      <c r="AA41" s="38">
        <f t="shared" si="21"/>
        <v>3.4285714285714284</v>
      </c>
      <c r="AB41" s="40">
        <f t="shared" si="35"/>
        <v>0.5625</v>
      </c>
      <c r="AC41" s="40">
        <f t="shared" si="36"/>
        <v>0.125</v>
      </c>
      <c r="AD41" s="40">
        <f t="shared" si="37"/>
        <v>0.25</v>
      </c>
      <c r="AE41" s="41">
        <f t="shared" si="38"/>
        <v>6.25E-2</v>
      </c>
      <c r="AF41" s="40">
        <f t="shared" si="34"/>
        <v>0.5451983771565051</v>
      </c>
      <c r="AG41" s="40">
        <f t="shared" si="34"/>
        <v>0.10004424967479154</v>
      </c>
      <c r="AH41" s="40">
        <f t="shared" si="34"/>
        <v>0.22816305205467766</v>
      </c>
      <c r="AI41" s="41">
        <f t="shared" si="34"/>
        <v>0.12659432111402552</v>
      </c>
      <c r="AJ41" s="31">
        <v>0</v>
      </c>
      <c r="AK41" s="38">
        <f t="shared" si="21"/>
        <v>0</v>
      </c>
      <c r="AL41" s="31">
        <v>0</v>
      </c>
      <c r="AM41" s="38">
        <f t="shared" si="22"/>
        <v>0</v>
      </c>
      <c r="AN41" s="31">
        <v>0</v>
      </c>
      <c r="AO41" s="38">
        <f t="shared" si="23"/>
        <v>0</v>
      </c>
      <c r="AP41" s="31">
        <v>0</v>
      </c>
      <c r="AQ41" s="38">
        <f t="shared" si="24"/>
        <v>0</v>
      </c>
      <c r="AR41" s="31">
        <v>18</v>
      </c>
      <c r="AS41" s="38">
        <f t="shared" si="25"/>
        <v>15.428571428571429</v>
      </c>
      <c r="AT41" s="31">
        <v>4</v>
      </c>
      <c r="AU41" s="38">
        <f t="shared" si="26"/>
        <v>2.8571428571428572</v>
      </c>
      <c r="AV41" s="31">
        <v>8</v>
      </c>
      <c r="AW41" s="38">
        <f t="shared" si="27"/>
        <v>6.4285714285714288</v>
      </c>
      <c r="AX41" s="31">
        <v>2</v>
      </c>
      <c r="AY41" s="38">
        <f t="shared" si="28"/>
        <v>3.4285714285714284</v>
      </c>
    </row>
    <row r="42" spans="1:51" x14ac:dyDescent="0.25">
      <c r="A42" s="42">
        <f t="shared" si="18"/>
        <v>45801</v>
      </c>
      <c r="B42" s="32">
        <v>147</v>
      </c>
      <c r="C42" s="38">
        <f t="shared" si="29"/>
        <v>131.57142857142858</v>
      </c>
      <c r="D42" s="31">
        <f t="shared" si="12"/>
        <v>147</v>
      </c>
      <c r="E42" s="38">
        <f t="shared" si="29"/>
        <v>131.57142857142858</v>
      </c>
      <c r="F42" s="31">
        <v>146.59726027799999</v>
      </c>
      <c r="G42" s="38">
        <f t="shared" si="29"/>
        <v>131.21095890771429</v>
      </c>
      <c r="H42" s="31">
        <f t="shared" si="13"/>
        <v>147</v>
      </c>
      <c r="I42" s="38">
        <f t="shared" si="30"/>
        <v>131.57142857142858</v>
      </c>
      <c r="J42" s="31">
        <v>40</v>
      </c>
      <c r="K42" s="38">
        <f t="shared" si="30"/>
        <v>30.714285714285715</v>
      </c>
      <c r="L42" s="31">
        <v>107</v>
      </c>
      <c r="M42" s="38">
        <f t="shared" si="30"/>
        <v>100.85714285714286</v>
      </c>
      <c r="N42" s="31">
        <v>0</v>
      </c>
      <c r="O42" s="38">
        <f t="shared" si="31"/>
        <v>0</v>
      </c>
      <c r="P42" s="31">
        <v>0</v>
      </c>
      <c r="Q42" s="38">
        <f t="shared" si="31"/>
        <v>0</v>
      </c>
      <c r="R42" s="31">
        <v>0</v>
      </c>
      <c r="S42" s="38">
        <f t="shared" si="31"/>
        <v>0</v>
      </c>
      <c r="T42" s="31">
        <f t="shared" si="14"/>
        <v>25</v>
      </c>
      <c r="U42" s="38">
        <f t="shared" si="32"/>
        <v>17.571428571428573</v>
      </c>
      <c r="V42" s="31">
        <f t="shared" si="15"/>
        <v>3</v>
      </c>
      <c r="W42" s="38">
        <f t="shared" si="19"/>
        <v>3</v>
      </c>
      <c r="X42" s="31">
        <f t="shared" si="16"/>
        <v>7</v>
      </c>
      <c r="Y42" s="38">
        <f t="shared" si="20"/>
        <v>6.7142857142857144</v>
      </c>
      <c r="Z42" s="31">
        <f t="shared" si="17"/>
        <v>5</v>
      </c>
      <c r="AA42" s="38">
        <f t="shared" si="21"/>
        <v>3.4285714285714284</v>
      </c>
      <c r="AB42" s="40">
        <f t="shared" si="35"/>
        <v>0.625</v>
      </c>
      <c r="AC42" s="40">
        <f t="shared" si="36"/>
        <v>7.4999999999999997E-2</v>
      </c>
      <c r="AD42" s="40">
        <f t="shared" si="37"/>
        <v>0.17499999999999999</v>
      </c>
      <c r="AE42" s="41">
        <f t="shared" si="38"/>
        <v>0.125</v>
      </c>
      <c r="AF42" s="40">
        <f t="shared" si="34"/>
        <v>0.56954902650715455</v>
      </c>
      <c r="AG42" s="40">
        <f t="shared" si="34"/>
        <v>9.7771522402064256E-2</v>
      </c>
      <c r="AH42" s="40">
        <f t="shared" si="34"/>
        <v>0.2206955195871452</v>
      </c>
      <c r="AI42" s="41">
        <f t="shared" si="34"/>
        <v>0.11198393150363595</v>
      </c>
      <c r="AJ42" s="31">
        <v>0</v>
      </c>
      <c r="AK42" s="38">
        <f t="shared" si="21"/>
        <v>0</v>
      </c>
      <c r="AL42" s="31">
        <v>0</v>
      </c>
      <c r="AM42" s="38">
        <f t="shared" si="22"/>
        <v>0</v>
      </c>
      <c r="AN42" s="31">
        <v>0</v>
      </c>
      <c r="AO42" s="38">
        <f t="shared" si="23"/>
        <v>0</v>
      </c>
      <c r="AP42" s="31">
        <v>0</v>
      </c>
      <c r="AQ42" s="38">
        <f t="shared" si="24"/>
        <v>0</v>
      </c>
      <c r="AR42" s="31">
        <v>25</v>
      </c>
      <c r="AS42" s="38">
        <f t="shared" si="25"/>
        <v>17.571428571428573</v>
      </c>
      <c r="AT42" s="31">
        <v>3</v>
      </c>
      <c r="AU42" s="38">
        <f t="shared" si="26"/>
        <v>3</v>
      </c>
      <c r="AV42" s="31">
        <v>7</v>
      </c>
      <c r="AW42" s="38">
        <f t="shared" si="27"/>
        <v>6.7142857142857144</v>
      </c>
      <c r="AX42" s="31">
        <v>5</v>
      </c>
      <c r="AY42" s="38">
        <f t="shared" si="28"/>
        <v>3.4285714285714284</v>
      </c>
    </row>
    <row r="43" spans="1:51" x14ac:dyDescent="0.25">
      <c r="A43" s="42">
        <f t="shared" si="18"/>
        <v>45802</v>
      </c>
      <c r="B43" s="32">
        <v>143</v>
      </c>
      <c r="C43" s="38">
        <f t="shared" si="29"/>
        <v>138.42857142857142</v>
      </c>
      <c r="D43" s="31">
        <f t="shared" si="12"/>
        <v>143</v>
      </c>
      <c r="E43" s="38">
        <f t="shared" si="29"/>
        <v>138.42857142857142</v>
      </c>
      <c r="F43" s="31">
        <v>142.608219182</v>
      </c>
      <c r="G43" s="38">
        <f t="shared" si="29"/>
        <v>138.04931507228571</v>
      </c>
      <c r="H43" s="31">
        <f t="shared" si="13"/>
        <v>143</v>
      </c>
      <c r="I43" s="38">
        <f t="shared" si="30"/>
        <v>138.42857142857142</v>
      </c>
      <c r="J43" s="31">
        <v>39</v>
      </c>
      <c r="K43" s="38">
        <f t="shared" si="30"/>
        <v>32.285714285714285</v>
      </c>
      <c r="L43" s="31">
        <v>104</v>
      </c>
      <c r="M43" s="38">
        <f t="shared" si="30"/>
        <v>106.14285714285714</v>
      </c>
      <c r="N43" s="31">
        <v>0</v>
      </c>
      <c r="O43" s="38">
        <f t="shared" si="31"/>
        <v>0</v>
      </c>
      <c r="P43" s="31">
        <v>0</v>
      </c>
      <c r="Q43" s="38">
        <f t="shared" si="31"/>
        <v>0</v>
      </c>
      <c r="R43" s="31">
        <v>0</v>
      </c>
      <c r="S43" s="38">
        <f t="shared" si="31"/>
        <v>0</v>
      </c>
      <c r="T43" s="31">
        <f t="shared" si="14"/>
        <v>20</v>
      </c>
      <c r="U43" s="38">
        <f t="shared" si="32"/>
        <v>18</v>
      </c>
      <c r="V43" s="31">
        <f t="shared" si="15"/>
        <v>6</v>
      </c>
      <c r="W43" s="38">
        <f t="shared" si="19"/>
        <v>3.5714285714285716</v>
      </c>
      <c r="X43" s="31">
        <f t="shared" si="16"/>
        <v>7</v>
      </c>
      <c r="Y43" s="38">
        <f t="shared" si="20"/>
        <v>6.7142857142857144</v>
      </c>
      <c r="Z43" s="31">
        <f t="shared" si="17"/>
        <v>6</v>
      </c>
      <c r="AA43" s="38">
        <f t="shared" si="21"/>
        <v>4</v>
      </c>
      <c r="AB43" s="40">
        <f t="shared" si="35"/>
        <v>0.51282051282051277</v>
      </c>
      <c r="AC43" s="40">
        <f t="shared" si="36"/>
        <v>0.15384615384615385</v>
      </c>
      <c r="AD43" s="40">
        <f t="shared" si="37"/>
        <v>0.17948717948717949</v>
      </c>
      <c r="AE43" s="41">
        <f t="shared" si="38"/>
        <v>0.15384615384615385</v>
      </c>
      <c r="AF43" s="40">
        <f t="shared" si="34"/>
        <v>0.55607440588967683</v>
      </c>
      <c r="AG43" s="40">
        <f t="shared" si="34"/>
        <v>0.10954546274743318</v>
      </c>
      <c r="AH43" s="40">
        <f t="shared" si="34"/>
        <v>0.21062225951388516</v>
      </c>
      <c r="AI43" s="41">
        <f t="shared" si="34"/>
        <v>0.12375787184900486</v>
      </c>
      <c r="AJ43" s="31">
        <v>0</v>
      </c>
      <c r="AK43" s="38">
        <f t="shared" si="21"/>
        <v>0</v>
      </c>
      <c r="AL43" s="31">
        <v>0</v>
      </c>
      <c r="AM43" s="38">
        <f t="shared" si="22"/>
        <v>0</v>
      </c>
      <c r="AN43" s="31">
        <v>0</v>
      </c>
      <c r="AO43" s="38">
        <f t="shared" si="23"/>
        <v>0</v>
      </c>
      <c r="AP43" s="31">
        <v>0</v>
      </c>
      <c r="AQ43" s="38">
        <f t="shared" si="24"/>
        <v>0</v>
      </c>
      <c r="AR43" s="31">
        <v>20</v>
      </c>
      <c r="AS43" s="38">
        <f t="shared" si="25"/>
        <v>18</v>
      </c>
      <c r="AT43" s="31">
        <v>6</v>
      </c>
      <c r="AU43" s="38">
        <f t="shared" si="26"/>
        <v>3.5714285714285716</v>
      </c>
      <c r="AV43" s="31">
        <v>7</v>
      </c>
      <c r="AW43" s="38">
        <f t="shared" si="27"/>
        <v>6.7142857142857144</v>
      </c>
      <c r="AX43" s="31">
        <v>6</v>
      </c>
      <c r="AY43" s="38">
        <f t="shared" si="28"/>
        <v>4</v>
      </c>
    </row>
    <row r="44" spans="1:51" x14ac:dyDescent="0.25">
      <c r="A44" s="42">
        <f t="shared" si="18"/>
        <v>45803</v>
      </c>
      <c r="B44" s="32">
        <v>129</v>
      </c>
      <c r="C44" s="38">
        <f t="shared" si="29"/>
        <v>139.28571428571428</v>
      </c>
      <c r="D44" s="31">
        <f t="shared" si="12"/>
        <v>129</v>
      </c>
      <c r="E44" s="38">
        <f t="shared" si="29"/>
        <v>139.28571428571428</v>
      </c>
      <c r="F44" s="31">
        <v>128.64657534599999</v>
      </c>
      <c r="G44" s="38">
        <f t="shared" si="29"/>
        <v>138.90410959285714</v>
      </c>
      <c r="H44" s="31">
        <f t="shared" si="13"/>
        <v>129</v>
      </c>
      <c r="I44" s="38">
        <f t="shared" si="30"/>
        <v>139.28571428571428</v>
      </c>
      <c r="J44" s="31">
        <v>28</v>
      </c>
      <c r="K44" s="38">
        <f t="shared" si="30"/>
        <v>32.285714285714285</v>
      </c>
      <c r="L44" s="31">
        <v>101</v>
      </c>
      <c r="M44" s="38">
        <f t="shared" si="30"/>
        <v>107</v>
      </c>
      <c r="N44" s="31">
        <v>0</v>
      </c>
      <c r="O44" s="38">
        <f t="shared" si="31"/>
        <v>0</v>
      </c>
      <c r="P44" s="31">
        <v>0</v>
      </c>
      <c r="Q44" s="38">
        <f t="shared" si="31"/>
        <v>0</v>
      </c>
      <c r="R44" s="31">
        <v>0</v>
      </c>
      <c r="S44" s="38">
        <f t="shared" si="31"/>
        <v>0</v>
      </c>
      <c r="T44" s="31">
        <f t="shared" si="14"/>
        <v>17</v>
      </c>
      <c r="U44" s="38">
        <f t="shared" si="32"/>
        <v>17.714285714285715</v>
      </c>
      <c r="V44" s="31">
        <f t="shared" si="15"/>
        <v>3</v>
      </c>
      <c r="W44" s="38">
        <f t="shared" si="19"/>
        <v>3.7142857142857144</v>
      </c>
      <c r="X44" s="31">
        <f t="shared" si="16"/>
        <v>3</v>
      </c>
      <c r="Y44" s="38">
        <f t="shared" si="20"/>
        <v>6.4285714285714288</v>
      </c>
      <c r="Z44" s="31">
        <f t="shared" si="17"/>
        <v>5</v>
      </c>
      <c r="AA44" s="38">
        <f t="shared" si="21"/>
        <v>4.4285714285714288</v>
      </c>
      <c r="AB44" s="40">
        <f t="shared" si="35"/>
        <v>0.6071428571428571</v>
      </c>
      <c r="AC44" s="40">
        <f t="shared" si="36"/>
        <v>0.10714285714285714</v>
      </c>
      <c r="AD44" s="40">
        <f t="shared" si="37"/>
        <v>0.10714285714285714</v>
      </c>
      <c r="AE44" s="41">
        <f t="shared" si="38"/>
        <v>0.17857142857142858</v>
      </c>
      <c r="AF44" s="40">
        <f t="shared" ref="AF44:AI59" si="39">AVERAGE(AB38:AB44)</f>
        <v>0.54587032425702386</v>
      </c>
      <c r="AG44" s="40">
        <f t="shared" si="39"/>
        <v>0.11464750356375972</v>
      </c>
      <c r="AH44" s="40">
        <f t="shared" si="39"/>
        <v>0.20041817788123209</v>
      </c>
      <c r="AI44" s="41">
        <f t="shared" si="39"/>
        <v>0.13906399429798444</v>
      </c>
      <c r="AJ44" s="31">
        <v>0</v>
      </c>
      <c r="AK44" s="38">
        <f t="shared" si="21"/>
        <v>0</v>
      </c>
      <c r="AL44" s="31">
        <v>0</v>
      </c>
      <c r="AM44" s="38">
        <f t="shared" si="22"/>
        <v>0</v>
      </c>
      <c r="AN44" s="31">
        <v>0</v>
      </c>
      <c r="AO44" s="38">
        <f t="shared" si="23"/>
        <v>0</v>
      </c>
      <c r="AP44" s="31">
        <v>0</v>
      </c>
      <c r="AQ44" s="38">
        <f t="shared" si="24"/>
        <v>0</v>
      </c>
      <c r="AR44" s="31">
        <v>17</v>
      </c>
      <c r="AS44" s="38">
        <f t="shared" si="25"/>
        <v>17.714285714285715</v>
      </c>
      <c r="AT44" s="31">
        <v>3</v>
      </c>
      <c r="AU44" s="38">
        <f t="shared" si="26"/>
        <v>3.7142857142857144</v>
      </c>
      <c r="AV44" s="31">
        <v>3</v>
      </c>
      <c r="AW44" s="38">
        <f t="shared" si="27"/>
        <v>6.4285714285714288</v>
      </c>
      <c r="AX44" s="31">
        <v>5</v>
      </c>
      <c r="AY44" s="38">
        <f t="shared" si="28"/>
        <v>4.4285714285714288</v>
      </c>
    </row>
    <row r="45" spans="1:51" x14ac:dyDescent="0.25">
      <c r="A45" s="42">
        <f t="shared" si="18"/>
        <v>45804</v>
      </c>
      <c r="B45" s="32">
        <v>126</v>
      </c>
      <c r="C45" s="38">
        <f t="shared" si="29"/>
        <v>137.71428571428572</v>
      </c>
      <c r="D45" s="31">
        <f t="shared" si="12"/>
        <v>126</v>
      </c>
      <c r="E45" s="38">
        <f t="shared" si="29"/>
        <v>137.71428571428572</v>
      </c>
      <c r="F45" s="31">
        <v>125.65479452399998</v>
      </c>
      <c r="G45" s="38">
        <f t="shared" si="29"/>
        <v>137.33698630514283</v>
      </c>
      <c r="H45" s="31">
        <f t="shared" si="13"/>
        <v>126</v>
      </c>
      <c r="I45" s="38">
        <f t="shared" si="30"/>
        <v>137.71428571428572</v>
      </c>
      <c r="J45" s="31">
        <v>24</v>
      </c>
      <c r="K45" s="38">
        <f t="shared" si="30"/>
        <v>31.428571428571427</v>
      </c>
      <c r="L45" s="31">
        <v>102</v>
      </c>
      <c r="M45" s="38">
        <f t="shared" si="30"/>
        <v>106.28571428571429</v>
      </c>
      <c r="N45" s="31">
        <v>0</v>
      </c>
      <c r="O45" s="38">
        <f t="shared" si="31"/>
        <v>0</v>
      </c>
      <c r="P45" s="31">
        <v>0</v>
      </c>
      <c r="Q45" s="38">
        <f t="shared" si="31"/>
        <v>0</v>
      </c>
      <c r="R45" s="31">
        <v>0</v>
      </c>
      <c r="S45" s="38">
        <f t="shared" si="31"/>
        <v>0</v>
      </c>
      <c r="T45" s="31">
        <f t="shared" si="14"/>
        <v>10</v>
      </c>
      <c r="U45" s="38">
        <f t="shared" si="32"/>
        <v>16.857142857142858</v>
      </c>
      <c r="V45" s="31">
        <f t="shared" si="15"/>
        <v>2</v>
      </c>
      <c r="W45" s="38">
        <f t="shared" si="19"/>
        <v>3.2857142857142856</v>
      </c>
      <c r="X45" s="31">
        <f t="shared" si="16"/>
        <v>6</v>
      </c>
      <c r="Y45" s="38">
        <f t="shared" si="20"/>
        <v>6.5714285714285712</v>
      </c>
      <c r="Z45" s="31">
        <f t="shared" si="17"/>
        <v>6</v>
      </c>
      <c r="AA45" s="38">
        <f t="shared" si="21"/>
        <v>4.7142857142857144</v>
      </c>
      <c r="AB45" s="40">
        <f t="shared" si="35"/>
        <v>0.41666666666666669</v>
      </c>
      <c r="AC45" s="40">
        <f t="shared" si="36"/>
        <v>8.3333333333333329E-2</v>
      </c>
      <c r="AD45" s="40">
        <f t="shared" si="37"/>
        <v>0.25</v>
      </c>
      <c r="AE45" s="41">
        <f t="shared" si="38"/>
        <v>0.25</v>
      </c>
      <c r="AF45" s="40">
        <f t="shared" si="39"/>
        <v>0.52920365759035704</v>
      </c>
      <c r="AG45" s="40">
        <f t="shared" si="39"/>
        <v>0.10274274165899781</v>
      </c>
      <c r="AH45" s="40">
        <f t="shared" si="39"/>
        <v>0.21232293978599398</v>
      </c>
      <c r="AI45" s="41">
        <f t="shared" si="39"/>
        <v>0.1557306609646511</v>
      </c>
      <c r="AJ45" s="31">
        <v>0</v>
      </c>
      <c r="AK45" s="38">
        <f t="shared" si="21"/>
        <v>0</v>
      </c>
      <c r="AL45" s="31">
        <v>0</v>
      </c>
      <c r="AM45" s="38">
        <f t="shared" si="22"/>
        <v>0</v>
      </c>
      <c r="AN45" s="31">
        <v>0</v>
      </c>
      <c r="AO45" s="38">
        <f t="shared" si="23"/>
        <v>0</v>
      </c>
      <c r="AP45" s="31">
        <v>0</v>
      </c>
      <c r="AQ45" s="38">
        <f t="shared" si="24"/>
        <v>0</v>
      </c>
      <c r="AR45" s="31">
        <v>10</v>
      </c>
      <c r="AS45" s="38">
        <f t="shared" si="25"/>
        <v>16.857142857142858</v>
      </c>
      <c r="AT45" s="31">
        <v>2</v>
      </c>
      <c r="AU45" s="38">
        <f t="shared" si="26"/>
        <v>3.2857142857142856</v>
      </c>
      <c r="AV45" s="31">
        <v>6</v>
      </c>
      <c r="AW45" s="38">
        <f t="shared" si="27"/>
        <v>6.5714285714285712</v>
      </c>
      <c r="AX45" s="31">
        <v>6</v>
      </c>
      <c r="AY45" s="38">
        <f t="shared" si="28"/>
        <v>4.7142857142857144</v>
      </c>
    </row>
    <row r="46" spans="1:51" x14ac:dyDescent="0.25">
      <c r="A46" s="42">
        <f t="shared" si="18"/>
        <v>45805</v>
      </c>
      <c r="B46" s="32">
        <v>137</v>
      </c>
      <c r="C46" s="38">
        <f t="shared" si="29"/>
        <v>141</v>
      </c>
      <c r="D46" s="31">
        <f t="shared" si="12"/>
        <v>137</v>
      </c>
      <c r="E46" s="38">
        <f t="shared" si="29"/>
        <v>141</v>
      </c>
      <c r="F46" s="31">
        <v>136.62465753799998</v>
      </c>
      <c r="G46" s="38">
        <f t="shared" si="29"/>
        <v>140.61369863399997</v>
      </c>
      <c r="H46" s="31">
        <f t="shared" si="13"/>
        <v>137</v>
      </c>
      <c r="I46" s="38">
        <f t="shared" si="30"/>
        <v>141</v>
      </c>
      <c r="J46" s="31">
        <v>27</v>
      </c>
      <c r="K46" s="38">
        <f t="shared" si="30"/>
        <v>31.142857142857142</v>
      </c>
      <c r="L46" s="31">
        <v>110</v>
      </c>
      <c r="M46" s="38">
        <f t="shared" si="30"/>
        <v>109.85714285714286</v>
      </c>
      <c r="N46" s="31">
        <v>0</v>
      </c>
      <c r="O46" s="38">
        <f t="shared" si="31"/>
        <v>0</v>
      </c>
      <c r="P46" s="31">
        <v>0</v>
      </c>
      <c r="Q46" s="38">
        <f t="shared" si="31"/>
        <v>0</v>
      </c>
      <c r="R46" s="31">
        <v>0</v>
      </c>
      <c r="S46" s="38">
        <f t="shared" si="31"/>
        <v>0</v>
      </c>
      <c r="T46" s="31">
        <f t="shared" si="14"/>
        <v>15</v>
      </c>
      <c r="U46" s="38">
        <f t="shared" si="32"/>
        <v>16.714285714285715</v>
      </c>
      <c r="V46" s="31">
        <f t="shared" si="15"/>
        <v>1</v>
      </c>
      <c r="W46" s="38">
        <f t="shared" si="19"/>
        <v>3</v>
      </c>
      <c r="X46" s="31">
        <f t="shared" si="16"/>
        <v>9</v>
      </c>
      <c r="Y46" s="38">
        <f t="shared" si="20"/>
        <v>6.5714285714285712</v>
      </c>
      <c r="Z46" s="31">
        <f t="shared" si="17"/>
        <v>2</v>
      </c>
      <c r="AA46" s="38">
        <f t="shared" si="21"/>
        <v>4.8571428571428568</v>
      </c>
      <c r="AB46" s="40">
        <f t="shared" si="35"/>
        <v>0.55555555555555558</v>
      </c>
      <c r="AC46" s="40">
        <f t="shared" si="36"/>
        <v>3.7037037037037035E-2</v>
      </c>
      <c r="AD46" s="40">
        <f t="shared" si="37"/>
        <v>0.33333333333333331</v>
      </c>
      <c r="AE46" s="41">
        <f t="shared" si="38"/>
        <v>7.407407407407407E-2</v>
      </c>
      <c r="AF46" s="40">
        <f t="shared" si="39"/>
        <v>0.52975100296528865</v>
      </c>
      <c r="AG46" s="40">
        <f t="shared" si="39"/>
        <v>9.3255421826850399E-2</v>
      </c>
      <c r="AH46" s="40">
        <f t="shared" si="39"/>
        <v>0.21560701203558344</v>
      </c>
      <c r="AI46" s="41">
        <f t="shared" si="39"/>
        <v>0.16138656317227745</v>
      </c>
      <c r="AJ46" s="31">
        <v>0</v>
      </c>
      <c r="AK46" s="38">
        <f t="shared" si="21"/>
        <v>0</v>
      </c>
      <c r="AL46" s="31">
        <v>0</v>
      </c>
      <c r="AM46" s="38">
        <f t="shared" si="22"/>
        <v>0</v>
      </c>
      <c r="AN46" s="31">
        <v>0</v>
      </c>
      <c r="AO46" s="38">
        <f t="shared" si="23"/>
        <v>0</v>
      </c>
      <c r="AP46" s="31">
        <v>0</v>
      </c>
      <c r="AQ46" s="38">
        <f t="shared" si="24"/>
        <v>0</v>
      </c>
      <c r="AR46" s="31">
        <v>15</v>
      </c>
      <c r="AS46" s="38">
        <f t="shared" si="25"/>
        <v>16.714285714285715</v>
      </c>
      <c r="AT46" s="31">
        <v>1</v>
      </c>
      <c r="AU46" s="38">
        <f t="shared" si="26"/>
        <v>3</v>
      </c>
      <c r="AV46" s="31">
        <v>9</v>
      </c>
      <c r="AW46" s="38">
        <f t="shared" si="27"/>
        <v>6.5714285714285712</v>
      </c>
      <c r="AX46" s="31">
        <v>2</v>
      </c>
      <c r="AY46" s="38">
        <f t="shared" si="28"/>
        <v>4.8571428571428568</v>
      </c>
    </row>
    <row r="47" spans="1:51" x14ac:dyDescent="0.25">
      <c r="A47" s="42">
        <f t="shared" si="18"/>
        <v>45806</v>
      </c>
      <c r="B47" s="32">
        <v>110</v>
      </c>
      <c r="C47" s="38">
        <f t="shared" si="29"/>
        <v>136.85714285714286</v>
      </c>
      <c r="D47" s="31">
        <f t="shared" si="12"/>
        <v>110</v>
      </c>
      <c r="E47" s="38">
        <f t="shared" si="29"/>
        <v>136.85714285714286</v>
      </c>
      <c r="F47" s="31">
        <v>109.69863013999999</v>
      </c>
      <c r="G47" s="38">
        <f t="shared" si="29"/>
        <v>136.4821917845714</v>
      </c>
      <c r="H47" s="31">
        <f t="shared" si="13"/>
        <v>110</v>
      </c>
      <c r="I47" s="38">
        <f t="shared" si="30"/>
        <v>136.85714285714286</v>
      </c>
      <c r="J47" s="31">
        <v>22</v>
      </c>
      <c r="K47" s="38">
        <f t="shared" si="30"/>
        <v>30.285714285714285</v>
      </c>
      <c r="L47" s="31">
        <v>88</v>
      </c>
      <c r="M47" s="38">
        <f t="shared" si="30"/>
        <v>106.57142857142857</v>
      </c>
      <c r="N47" s="31">
        <v>0</v>
      </c>
      <c r="O47" s="38">
        <f t="shared" si="31"/>
        <v>0</v>
      </c>
      <c r="P47" s="31">
        <v>0</v>
      </c>
      <c r="Q47" s="38">
        <f t="shared" si="31"/>
        <v>0</v>
      </c>
      <c r="R47" s="31">
        <v>0</v>
      </c>
      <c r="S47" s="38">
        <f t="shared" si="31"/>
        <v>0</v>
      </c>
      <c r="T47" s="31">
        <f t="shared" si="14"/>
        <v>13</v>
      </c>
      <c r="U47" s="38">
        <f t="shared" si="32"/>
        <v>16.857142857142858</v>
      </c>
      <c r="V47" s="31">
        <f t="shared" si="15"/>
        <v>4</v>
      </c>
      <c r="W47" s="38">
        <f t="shared" si="19"/>
        <v>3.2857142857142856</v>
      </c>
      <c r="X47" s="31">
        <f t="shared" si="16"/>
        <v>2</v>
      </c>
      <c r="Y47" s="38">
        <f t="shared" si="20"/>
        <v>6</v>
      </c>
      <c r="Z47" s="31">
        <f t="shared" si="17"/>
        <v>3</v>
      </c>
      <c r="AA47" s="38">
        <f t="shared" si="21"/>
        <v>4.1428571428571432</v>
      </c>
      <c r="AB47" s="40">
        <f t="shared" si="35"/>
        <v>0.59090909090909094</v>
      </c>
      <c r="AC47" s="40">
        <f t="shared" si="36"/>
        <v>0.18181818181818182</v>
      </c>
      <c r="AD47" s="40">
        <f t="shared" si="37"/>
        <v>9.0909090909090912E-2</v>
      </c>
      <c r="AE47" s="41">
        <f t="shared" si="38"/>
        <v>0.13636363636363635</v>
      </c>
      <c r="AF47" s="40">
        <f t="shared" si="39"/>
        <v>0.55294209758495472</v>
      </c>
      <c r="AG47" s="40">
        <f t="shared" si="39"/>
        <v>0.10902536616822332</v>
      </c>
      <c r="AH47" s="40">
        <f t="shared" si="39"/>
        <v>0.19798178012463724</v>
      </c>
      <c r="AI47" s="41">
        <f t="shared" si="39"/>
        <v>0.14005075612218471</v>
      </c>
      <c r="AJ47" s="31">
        <v>0</v>
      </c>
      <c r="AK47" s="38">
        <f t="shared" si="21"/>
        <v>0</v>
      </c>
      <c r="AL47" s="31">
        <v>0</v>
      </c>
      <c r="AM47" s="38">
        <f t="shared" si="22"/>
        <v>0</v>
      </c>
      <c r="AN47" s="31">
        <v>0</v>
      </c>
      <c r="AO47" s="38">
        <f t="shared" si="23"/>
        <v>0</v>
      </c>
      <c r="AP47" s="31">
        <v>0</v>
      </c>
      <c r="AQ47" s="38">
        <f t="shared" si="24"/>
        <v>0</v>
      </c>
      <c r="AR47" s="31">
        <v>13</v>
      </c>
      <c r="AS47" s="38">
        <f t="shared" si="25"/>
        <v>16.857142857142858</v>
      </c>
      <c r="AT47" s="31">
        <v>4</v>
      </c>
      <c r="AU47" s="38">
        <f t="shared" si="26"/>
        <v>3.2857142857142856</v>
      </c>
      <c r="AV47" s="31">
        <v>2</v>
      </c>
      <c r="AW47" s="38">
        <f t="shared" si="27"/>
        <v>6</v>
      </c>
      <c r="AX47" s="31">
        <v>3</v>
      </c>
      <c r="AY47" s="38">
        <f t="shared" si="28"/>
        <v>4.1428571428571432</v>
      </c>
    </row>
    <row r="48" spans="1:51" x14ac:dyDescent="0.25">
      <c r="A48" s="42">
        <f t="shared" si="18"/>
        <v>45807</v>
      </c>
      <c r="B48" s="32">
        <v>196</v>
      </c>
      <c r="C48" s="38">
        <f t="shared" si="29"/>
        <v>141.14285714285714</v>
      </c>
      <c r="D48" s="31">
        <f t="shared" si="12"/>
        <v>196</v>
      </c>
      <c r="E48" s="38">
        <f t="shared" si="29"/>
        <v>141.14285714285714</v>
      </c>
      <c r="F48" s="31">
        <v>195.46301370399991</v>
      </c>
      <c r="G48" s="38">
        <f t="shared" si="29"/>
        <v>140.75616438742853</v>
      </c>
      <c r="H48" s="31">
        <f t="shared" si="13"/>
        <v>196</v>
      </c>
      <c r="I48" s="38">
        <f t="shared" si="30"/>
        <v>141.14285714285714</v>
      </c>
      <c r="J48" s="31">
        <v>24</v>
      </c>
      <c r="K48" s="38">
        <f t="shared" si="30"/>
        <v>29.142857142857142</v>
      </c>
      <c r="L48" s="31">
        <v>172</v>
      </c>
      <c r="M48" s="38">
        <f t="shared" si="30"/>
        <v>112</v>
      </c>
      <c r="N48" s="31">
        <v>0</v>
      </c>
      <c r="O48" s="38">
        <f t="shared" si="31"/>
        <v>0</v>
      </c>
      <c r="P48" s="31">
        <v>0</v>
      </c>
      <c r="Q48" s="38">
        <f t="shared" si="31"/>
        <v>0</v>
      </c>
      <c r="R48" s="31">
        <v>0</v>
      </c>
      <c r="S48" s="38">
        <f t="shared" si="31"/>
        <v>0</v>
      </c>
      <c r="T48" s="31">
        <f t="shared" si="14"/>
        <v>10</v>
      </c>
      <c r="U48" s="38">
        <f t="shared" si="32"/>
        <v>15.714285714285714</v>
      </c>
      <c r="V48" s="31">
        <f t="shared" si="15"/>
        <v>4</v>
      </c>
      <c r="W48" s="38">
        <f t="shared" si="19"/>
        <v>3.2857142857142856</v>
      </c>
      <c r="X48" s="31">
        <f t="shared" si="16"/>
        <v>5</v>
      </c>
      <c r="Y48" s="38">
        <f t="shared" si="20"/>
        <v>5.5714285714285712</v>
      </c>
      <c r="Z48" s="31">
        <f t="shared" si="17"/>
        <v>5</v>
      </c>
      <c r="AA48" s="38">
        <f t="shared" si="21"/>
        <v>4.5714285714285712</v>
      </c>
      <c r="AB48" s="40">
        <f t="shared" si="35"/>
        <v>0.41666666666666669</v>
      </c>
      <c r="AC48" s="40">
        <f t="shared" si="36"/>
        <v>0.16666666666666666</v>
      </c>
      <c r="AD48" s="40">
        <f t="shared" si="37"/>
        <v>0.20833333333333334</v>
      </c>
      <c r="AE48" s="41">
        <f t="shared" si="38"/>
        <v>0.20833333333333334</v>
      </c>
      <c r="AF48" s="40">
        <f t="shared" si="39"/>
        <v>0.53210876425162135</v>
      </c>
      <c r="AG48" s="40">
        <f t="shared" si="39"/>
        <v>0.11497774712060427</v>
      </c>
      <c r="AH48" s="40">
        <f t="shared" si="39"/>
        <v>0.19202939917225628</v>
      </c>
      <c r="AI48" s="41">
        <f t="shared" si="39"/>
        <v>0.16088408945551805</v>
      </c>
      <c r="AJ48" s="31">
        <v>0</v>
      </c>
      <c r="AK48" s="38">
        <f t="shared" si="21"/>
        <v>0</v>
      </c>
      <c r="AL48" s="31">
        <v>0</v>
      </c>
      <c r="AM48" s="38">
        <f t="shared" si="22"/>
        <v>0</v>
      </c>
      <c r="AN48" s="31">
        <v>0</v>
      </c>
      <c r="AO48" s="38">
        <f t="shared" si="23"/>
        <v>0</v>
      </c>
      <c r="AP48" s="31">
        <v>0</v>
      </c>
      <c r="AQ48" s="38">
        <f t="shared" si="24"/>
        <v>0</v>
      </c>
      <c r="AR48" s="31">
        <v>10</v>
      </c>
      <c r="AS48" s="38">
        <f t="shared" si="25"/>
        <v>15.714285714285714</v>
      </c>
      <c r="AT48" s="31">
        <v>4</v>
      </c>
      <c r="AU48" s="38">
        <f t="shared" si="26"/>
        <v>3.2857142857142856</v>
      </c>
      <c r="AV48" s="31">
        <v>5</v>
      </c>
      <c r="AW48" s="38">
        <f t="shared" si="27"/>
        <v>5.5714285714285712</v>
      </c>
      <c r="AX48" s="31">
        <v>5</v>
      </c>
      <c r="AY48" s="38">
        <f t="shared" si="28"/>
        <v>4.5714285714285712</v>
      </c>
    </row>
    <row r="49" spans="1:51" x14ac:dyDescent="0.25">
      <c r="A49" s="42">
        <f t="shared" si="18"/>
        <v>45808</v>
      </c>
      <c r="B49" s="32">
        <v>142</v>
      </c>
      <c r="C49" s="38">
        <f t="shared" si="29"/>
        <v>140.42857142857142</v>
      </c>
      <c r="D49" s="31">
        <f t="shared" si="12"/>
        <v>142</v>
      </c>
      <c r="E49" s="38">
        <f t="shared" si="29"/>
        <v>140.42857142857142</v>
      </c>
      <c r="F49" s="31">
        <v>141.61095890800001</v>
      </c>
      <c r="G49" s="38">
        <f t="shared" si="29"/>
        <v>140.04383562028571</v>
      </c>
      <c r="H49" s="31">
        <f t="shared" si="13"/>
        <v>142</v>
      </c>
      <c r="I49" s="38">
        <f t="shared" si="30"/>
        <v>140.42857142857142</v>
      </c>
      <c r="J49" s="31">
        <v>37</v>
      </c>
      <c r="K49" s="38">
        <f t="shared" si="30"/>
        <v>28.714285714285715</v>
      </c>
      <c r="L49" s="31">
        <v>105</v>
      </c>
      <c r="M49" s="38">
        <f t="shared" si="30"/>
        <v>111.71428571428571</v>
      </c>
      <c r="N49" s="31">
        <v>0</v>
      </c>
      <c r="O49" s="38">
        <f t="shared" si="31"/>
        <v>0</v>
      </c>
      <c r="P49" s="31">
        <v>0</v>
      </c>
      <c r="Q49" s="38">
        <f t="shared" si="31"/>
        <v>0</v>
      </c>
      <c r="R49" s="31">
        <v>0</v>
      </c>
      <c r="S49" s="38">
        <f t="shared" si="31"/>
        <v>0</v>
      </c>
      <c r="T49" s="31">
        <f t="shared" si="14"/>
        <v>17</v>
      </c>
      <c r="U49" s="38">
        <f t="shared" si="32"/>
        <v>14.571428571428571</v>
      </c>
      <c r="V49" s="31">
        <f t="shared" si="15"/>
        <v>9</v>
      </c>
      <c r="W49" s="38">
        <f t="shared" si="19"/>
        <v>4.1428571428571432</v>
      </c>
      <c r="X49" s="31">
        <f t="shared" si="16"/>
        <v>9</v>
      </c>
      <c r="Y49" s="38">
        <f t="shared" si="20"/>
        <v>5.8571428571428568</v>
      </c>
      <c r="Z49" s="31">
        <f t="shared" si="17"/>
        <v>2</v>
      </c>
      <c r="AA49" s="38">
        <f t="shared" si="21"/>
        <v>4.1428571428571432</v>
      </c>
      <c r="AB49" s="40">
        <f t="shared" si="35"/>
        <v>0.45945945945945948</v>
      </c>
      <c r="AC49" s="40">
        <f t="shared" si="36"/>
        <v>0.24324324324324326</v>
      </c>
      <c r="AD49" s="40">
        <f t="shared" si="37"/>
        <v>0.24324324324324326</v>
      </c>
      <c r="AE49" s="41">
        <f t="shared" si="38"/>
        <v>5.4054054054054057E-2</v>
      </c>
      <c r="AF49" s="40">
        <f t="shared" si="39"/>
        <v>0.50846011560297277</v>
      </c>
      <c r="AG49" s="40">
        <f t="shared" si="39"/>
        <v>0.1390124961553533</v>
      </c>
      <c r="AH49" s="40">
        <f t="shared" si="39"/>
        <v>0.20177843392129108</v>
      </c>
      <c r="AI49" s="41">
        <f t="shared" si="39"/>
        <v>0.15074895432038288</v>
      </c>
      <c r="AJ49" s="31">
        <v>0</v>
      </c>
      <c r="AK49" s="38">
        <f t="shared" si="21"/>
        <v>0</v>
      </c>
      <c r="AL49" s="31">
        <v>0</v>
      </c>
      <c r="AM49" s="38">
        <f t="shared" si="22"/>
        <v>0</v>
      </c>
      <c r="AN49" s="31">
        <v>0</v>
      </c>
      <c r="AO49" s="38">
        <f t="shared" si="23"/>
        <v>0</v>
      </c>
      <c r="AP49" s="31">
        <v>0</v>
      </c>
      <c r="AQ49" s="38">
        <f t="shared" si="24"/>
        <v>0</v>
      </c>
      <c r="AR49" s="31">
        <v>17</v>
      </c>
      <c r="AS49" s="38">
        <f t="shared" si="25"/>
        <v>14.571428571428571</v>
      </c>
      <c r="AT49" s="31">
        <v>9</v>
      </c>
      <c r="AU49" s="38">
        <f t="shared" si="26"/>
        <v>4.1428571428571432</v>
      </c>
      <c r="AV49" s="31">
        <v>9</v>
      </c>
      <c r="AW49" s="38">
        <f t="shared" si="27"/>
        <v>5.8571428571428568</v>
      </c>
      <c r="AX49" s="31">
        <v>2</v>
      </c>
      <c r="AY49" s="38">
        <f t="shared" si="28"/>
        <v>4.1428571428571432</v>
      </c>
    </row>
    <row r="50" spans="1:51" x14ac:dyDescent="0.25">
      <c r="A50" s="42">
        <f t="shared" si="18"/>
        <v>45809</v>
      </c>
      <c r="B50" s="32">
        <v>204</v>
      </c>
      <c r="C50" s="38">
        <f t="shared" si="29"/>
        <v>149.14285714285714</v>
      </c>
      <c r="D50" s="31">
        <f t="shared" si="12"/>
        <v>204</v>
      </c>
      <c r="E50" s="38">
        <f t="shared" si="29"/>
        <v>149.14285714285714</v>
      </c>
      <c r="F50" s="31">
        <v>203.44109589599998</v>
      </c>
      <c r="G50" s="38">
        <f t="shared" si="29"/>
        <v>148.73424657942854</v>
      </c>
      <c r="H50" s="31">
        <f t="shared" si="13"/>
        <v>204</v>
      </c>
      <c r="I50" s="38">
        <f t="shared" si="30"/>
        <v>149.14285714285714</v>
      </c>
      <c r="J50" s="31">
        <v>47</v>
      </c>
      <c r="K50" s="38">
        <f t="shared" si="30"/>
        <v>29.857142857142858</v>
      </c>
      <c r="L50" s="31">
        <v>157</v>
      </c>
      <c r="M50" s="38">
        <f t="shared" si="30"/>
        <v>119.28571428571429</v>
      </c>
      <c r="N50" s="31">
        <v>0</v>
      </c>
      <c r="O50" s="38">
        <f t="shared" si="31"/>
        <v>0</v>
      </c>
      <c r="P50" s="31">
        <v>0</v>
      </c>
      <c r="Q50" s="38">
        <f t="shared" si="31"/>
        <v>0</v>
      </c>
      <c r="R50" s="31">
        <v>0</v>
      </c>
      <c r="S50" s="38">
        <f t="shared" si="31"/>
        <v>0</v>
      </c>
      <c r="T50" s="31">
        <f t="shared" si="14"/>
        <v>24</v>
      </c>
      <c r="U50" s="38">
        <f t="shared" si="32"/>
        <v>15.142857142857142</v>
      </c>
      <c r="V50" s="31">
        <f t="shared" si="15"/>
        <v>6</v>
      </c>
      <c r="W50" s="38">
        <f t="shared" si="19"/>
        <v>4.1428571428571432</v>
      </c>
      <c r="X50" s="31">
        <f t="shared" si="16"/>
        <v>13</v>
      </c>
      <c r="Y50" s="38">
        <f t="shared" si="20"/>
        <v>6.7142857142857144</v>
      </c>
      <c r="Z50" s="31">
        <f t="shared" si="17"/>
        <v>4</v>
      </c>
      <c r="AA50" s="38">
        <f t="shared" si="21"/>
        <v>3.8571428571428572</v>
      </c>
      <c r="AB50" s="40">
        <f t="shared" si="35"/>
        <v>0.51063829787234039</v>
      </c>
      <c r="AC50" s="40">
        <f t="shared" si="36"/>
        <v>0.1276595744680851</v>
      </c>
      <c r="AD50" s="40">
        <f t="shared" si="37"/>
        <v>0.27659574468085107</v>
      </c>
      <c r="AE50" s="41">
        <f t="shared" si="38"/>
        <v>8.5106382978723402E-2</v>
      </c>
      <c r="AF50" s="40">
        <f t="shared" si="39"/>
        <v>0.50814837061037665</v>
      </c>
      <c r="AG50" s="40">
        <f t="shared" si="39"/>
        <v>0.13527155624420062</v>
      </c>
      <c r="AH50" s="40">
        <f t="shared" si="39"/>
        <v>0.21565108609181557</v>
      </c>
      <c r="AI50" s="41">
        <f t="shared" si="39"/>
        <v>0.14092898705360712</v>
      </c>
      <c r="AJ50" s="31">
        <v>0</v>
      </c>
      <c r="AK50" s="38">
        <f t="shared" si="21"/>
        <v>0</v>
      </c>
      <c r="AL50" s="31">
        <v>0</v>
      </c>
      <c r="AM50" s="38">
        <f t="shared" si="22"/>
        <v>0</v>
      </c>
      <c r="AN50" s="31">
        <v>0</v>
      </c>
      <c r="AO50" s="38">
        <f t="shared" si="23"/>
        <v>0</v>
      </c>
      <c r="AP50" s="31">
        <v>0</v>
      </c>
      <c r="AQ50" s="38">
        <f t="shared" si="24"/>
        <v>0</v>
      </c>
      <c r="AR50" s="31">
        <v>24</v>
      </c>
      <c r="AS50" s="38">
        <f t="shared" si="25"/>
        <v>15.142857142857142</v>
      </c>
      <c r="AT50" s="31">
        <v>6</v>
      </c>
      <c r="AU50" s="38">
        <f t="shared" si="26"/>
        <v>4.1428571428571432</v>
      </c>
      <c r="AV50" s="31">
        <v>13</v>
      </c>
      <c r="AW50" s="38">
        <f t="shared" si="27"/>
        <v>6.7142857142857144</v>
      </c>
      <c r="AX50" s="31">
        <v>4</v>
      </c>
      <c r="AY50" s="38">
        <f t="shared" si="28"/>
        <v>3.8571428571428572</v>
      </c>
    </row>
    <row r="51" spans="1:51" x14ac:dyDescent="0.25">
      <c r="A51" s="42">
        <f t="shared" si="18"/>
        <v>45810</v>
      </c>
      <c r="B51" s="32">
        <v>150</v>
      </c>
      <c r="C51" s="38">
        <f t="shared" si="29"/>
        <v>152.14285714285714</v>
      </c>
      <c r="D51" s="31">
        <f t="shared" si="12"/>
        <v>150</v>
      </c>
      <c r="E51" s="38">
        <f t="shared" si="29"/>
        <v>152.14285714285714</v>
      </c>
      <c r="F51" s="31">
        <v>149.58904109999997</v>
      </c>
      <c r="G51" s="38">
        <f t="shared" si="29"/>
        <v>151.72602740142855</v>
      </c>
      <c r="H51" s="31">
        <f t="shared" si="13"/>
        <v>150</v>
      </c>
      <c r="I51" s="38">
        <f t="shared" si="30"/>
        <v>152.14285714285714</v>
      </c>
      <c r="J51" s="31">
        <v>27</v>
      </c>
      <c r="K51" s="38">
        <f t="shared" si="30"/>
        <v>29.714285714285715</v>
      </c>
      <c r="L51" s="31">
        <v>123</v>
      </c>
      <c r="M51" s="38">
        <f t="shared" si="30"/>
        <v>122.42857142857143</v>
      </c>
      <c r="N51" s="31">
        <v>0</v>
      </c>
      <c r="O51" s="38">
        <f t="shared" si="31"/>
        <v>0</v>
      </c>
      <c r="P51" s="31">
        <v>0</v>
      </c>
      <c r="Q51" s="38">
        <f t="shared" si="31"/>
        <v>0</v>
      </c>
      <c r="R51" s="31">
        <v>0</v>
      </c>
      <c r="S51" s="38">
        <f t="shared" si="31"/>
        <v>0</v>
      </c>
      <c r="T51" s="31">
        <f t="shared" si="14"/>
        <v>12</v>
      </c>
      <c r="U51" s="38">
        <f t="shared" si="32"/>
        <v>14.428571428571429</v>
      </c>
      <c r="V51" s="31">
        <f t="shared" si="15"/>
        <v>1</v>
      </c>
      <c r="W51" s="38">
        <f t="shared" si="19"/>
        <v>3.8571428571428572</v>
      </c>
      <c r="X51" s="31">
        <f t="shared" si="16"/>
        <v>9</v>
      </c>
      <c r="Y51" s="38">
        <f t="shared" si="20"/>
        <v>7.5714285714285712</v>
      </c>
      <c r="Z51" s="31">
        <f t="shared" si="17"/>
        <v>5</v>
      </c>
      <c r="AA51" s="38">
        <f t="shared" si="21"/>
        <v>3.8571428571428572</v>
      </c>
      <c r="AB51" s="40">
        <f t="shared" si="35"/>
        <v>0.44444444444444442</v>
      </c>
      <c r="AC51" s="40">
        <f t="shared" si="36"/>
        <v>3.7037037037037035E-2</v>
      </c>
      <c r="AD51" s="40">
        <f t="shared" si="37"/>
        <v>0.33333333333333331</v>
      </c>
      <c r="AE51" s="41">
        <f t="shared" si="38"/>
        <v>0.18518518518518517</v>
      </c>
      <c r="AF51" s="40">
        <f t="shared" si="39"/>
        <v>0.48490574022488914</v>
      </c>
      <c r="AG51" s="40">
        <f t="shared" si="39"/>
        <v>0.1252564390862263</v>
      </c>
      <c r="AH51" s="40">
        <f t="shared" si="39"/>
        <v>0.24796401126188358</v>
      </c>
      <c r="AI51" s="41">
        <f t="shared" si="39"/>
        <v>0.14187380942700092</v>
      </c>
      <c r="AJ51" s="31">
        <v>0</v>
      </c>
      <c r="AK51" s="38">
        <f t="shared" si="21"/>
        <v>0</v>
      </c>
      <c r="AL51" s="31">
        <v>0</v>
      </c>
      <c r="AM51" s="38">
        <f t="shared" si="22"/>
        <v>0</v>
      </c>
      <c r="AN51" s="31">
        <v>0</v>
      </c>
      <c r="AO51" s="38">
        <f t="shared" si="23"/>
        <v>0</v>
      </c>
      <c r="AP51" s="31">
        <v>0</v>
      </c>
      <c r="AQ51" s="38">
        <f t="shared" si="24"/>
        <v>0</v>
      </c>
      <c r="AR51" s="31">
        <v>12</v>
      </c>
      <c r="AS51" s="38">
        <f t="shared" si="25"/>
        <v>14.428571428571429</v>
      </c>
      <c r="AT51" s="31">
        <v>1</v>
      </c>
      <c r="AU51" s="38">
        <f t="shared" si="26"/>
        <v>3.8571428571428572</v>
      </c>
      <c r="AV51" s="31">
        <v>9</v>
      </c>
      <c r="AW51" s="38">
        <f t="shared" si="27"/>
        <v>7.5714285714285712</v>
      </c>
      <c r="AX51" s="31">
        <v>5</v>
      </c>
      <c r="AY51" s="38">
        <f t="shared" si="28"/>
        <v>3.8571428571428572</v>
      </c>
    </row>
    <row r="52" spans="1:51" x14ac:dyDescent="0.25">
      <c r="A52" s="42">
        <f t="shared" si="18"/>
        <v>45811</v>
      </c>
      <c r="B52" s="32">
        <v>103</v>
      </c>
      <c r="C52" s="38">
        <f t="shared" si="29"/>
        <v>148.85714285714286</v>
      </c>
      <c r="D52" s="31">
        <f t="shared" si="12"/>
        <v>103</v>
      </c>
      <c r="E52" s="38">
        <f t="shared" si="29"/>
        <v>148.85714285714286</v>
      </c>
      <c r="F52" s="31">
        <v>102.71780822199999</v>
      </c>
      <c r="G52" s="38">
        <f t="shared" si="29"/>
        <v>148.44931507257141</v>
      </c>
      <c r="H52" s="31">
        <f t="shared" si="13"/>
        <v>103</v>
      </c>
      <c r="I52" s="38">
        <f t="shared" si="30"/>
        <v>148.85714285714286</v>
      </c>
      <c r="J52" s="31">
        <v>19</v>
      </c>
      <c r="K52" s="38">
        <f t="shared" si="30"/>
        <v>29</v>
      </c>
      <c r="L52" s="31">
        <v>84</v>
      </c>
      <c r="M52" s="38">
        <f t="shared" si="30"/>
        <v>119.85714285714286</v>
      </c>
      <c r="N52" s="31">
        <v>0</v>
      </c>
      <c r="O52" s="38">
        <f t="shared" si="31"/>
        <v>0</v>
      </c>
      <c r="P52" s="31">
        <v>0</v>
      </c>
      <c r="Q52" s="38">
        <f t="shared" si="31"/>
        <v>0</v>
      </c>
      <c r="R52" s="31">
        <v>0</v>
      </c>
      <c r="S52" s="38">
        <f t="shared" si="31"/>
        <v>0</v>
      </c>
      <c r="T52" s="31">
        <f t="shared" si="14"/>
        <v>10</v>
      </c>
      <c r="U52" s="38">
        <f t="shared" si="32"/>
        <v>14.428571428571429</v>
      </c>
      <c r="V52" s="31">
        <f t="shared" si="15"/>
        <v>1</v>
      </c>
      <c r="W52" s="38">
        <f t="shared" si="19"/>
        <v>3.7142857142857144</v>
      </c>
      <c r="X52" s="31">
        <f t="shared" si="16"/>
        <v>6</v>
      </c>
      <c r="Y52" s="38">
        <f t="shared" si="20"/>
        <v>7.5714285714285712</v>
      </c>
      <c r="Z52" s="31">
        <f t="shared" si="17"/>
        <v>2</v>
      </c>
      <c r="AA52" s="38">
        <f t="shared" si="21"/>
        <v>3.2857142857142856</v>
      </c>
      <c r="AB52" s="40">
        <f t="shared" si="35"/>
        <v>0.52631578947368418</v>
      </c>
      <c r="AC52" s="40">
        <f t="shared" si="36"/>
        <v>5.2631578947368418E-2</v>
      </c>
      <c r="AD52" s="40">
        <f t="shared" si="37"/>
        <v>0.31578947368421051</v>
      </c>
      <c r="AE52" s="41">
        <f t="shared" si="38"/>
        <v>0.10526315789473684</v>
      </c>
      <c r="AF52" s="40">
        <f t="shared" si="39"/>
        <v>0.50056990062589168</v>
      </c>
      <c r="AG52" s="40">
        <f t="shared" si="39"/>
        <v>0.1208704741739456</v>
      </c>
      <c r="AH52" s="40">
        <f t="shared" si="39"/>
        <v>0.25736250750248507</v>
      </c>
      <c r="AI52" s="41">
        <f t="shared" si="39"/>
        <v>0.12119711769767762</v>
      </c>
      <c r="AJ52" s="31">
        <v>0</v>
      </c>
      <c r="AK52" s="38">
        <f t="shared" si="21"/>
        <v>0</v>
      </c>
      <c r="AL52" s="31">
        <v>0</v>
      </c>
      <c r="AM52" s="38">
        <f t="shared" si="22"/>
        <v>0</v>
      </c>
      <c r="AN52" s="31">
        <v>0</v>
      </c>
      <c r="AO52" s="38">
        <f t="shared" si="23"/>
        <v>0</v>
      </c>
      <c r="AP52" s="31">
        <v>0</v>
      </c>
      <c r="AQ52" s="38">
        <f t="shared" si="24"/>
        <v>0</v>
      </c>
      <c r="AR52" s="31">
        <v>10</v>
      </c>
      <c r="AS52" s="38">
        <f t="shared" si="25"/>
        <v>14.428571428571429</v>
      </c>
      <c r="AT52" s="31">
        <v>1</v>
      </c>
      <c r="AU52" s="38">
        <f t="shared" si="26"/>
        <v>3.7142857142857144</v>
      </c>
      <c r="AV52" s="31">
        <v>6</v>
      </c>
      <c r="AW52" s="38">
        <f t="shared" si="27"/>
        <v>7.5714285714285712</v>
      </c>
      <c r="AX52" s="31">
        <v>2</v>
      </c>
      <c r="AY52" s="38">
        <f t="shared" si="28"/>
        <v>3.2857142857142856</v>
      </c>
    </row>
    <row r="53" spans="1:51" x14ac:dyDescent="0.25">
      <c r="A53" s="42">
        <f t="shared" si="18"/>
        <v>45812</v>
      </c>
      <c r="B53" s="32">
        <v>117</v>
      </c>
      <c r="C53" s="38">
        <f t="shared" si="29"/>
        <v>146</v>
      </c>
      <c r="D53" s="31">
        <f t="shared" si="12"/>
        <v>117</v>
      </c>
      <c r="E53" s="38">
        <f t="shared" si="29"/>
        <v>146</v>
      </c>
      <c r="F53" s="31">
        <v>116.67945205799998</v>
      </c>
      <c r="G53" s="38">
        <f t="shared" si="29"/>
        <v>145.60000000399995</v>
      </c>
      <c r="H53" s="31">
        <f t="shared" si="13"/>
        <v>117</v>
      </c>
      <c r="I53" s="38">
        <f t="shared" si="30"/>
        <v>146</v>
      </c>
      <c r="J53" s="31">
        <v>26</v>
      </c>
      <c r="K53" s="38">
        <f t="shared" si="30"/>
        <v>28.857142857142858</v>
      </c>
      <c r="L53" s="31">
        <v>91</v>
      </c>
      <c r="M53" s="38">
        <f t="shared" si="30"/>
        <v>117.14285714285714</v>
      </c>
      <c r="N53" s="31">
        <v>0</v>
      </c>
      <c r="O53" s="38">
        <f t="shared" si="31"/>
        <v>0</v>
      </c>
      <c r="P53" s="31">
        <v>0</v>
      </c>
      <c r="Q53" s="38">
        <f t="shared" si="31"/>
        <v>0</v>
      </c>
      <c r="R53" s="31">
        <v>0</v>
      </c>
      <c r="S53" s="38">
        <f t="shared" si="31"/>
        <v>0</v>
      </c>
      <c r="T53" s="31">
        <f t="shared" si="14"/>
        <v>17</v>
      </c>
      <c r="U53" s="38">
        <f t="shared" si="32"/>
        <v>14.714285714285714</v>
      </c>
      <c r="V53" s="31">
        <f t="shared" si="15"/>
        <v>2</v>
      </c>
      <c r="W53" s="38">
        <f t="shared" si="19"/>
        <v>3.8571428571428572</v>
      </c>
      <c r="X53" s="31">
        <f t="shared" si="16"/>
        <v>5</v>
      </c>
      <c r="Y53" s="38">
        <f t="shared" si="20"/>
        <v>7</v>
      </c>
      <c r="Z53" s="31">
        <f t="shared" si="17"/>
        <v>2</v>
      </c>
      <c r="AA53" s="38">
        <f t="shared" si="21"/>
        <v>3.2857142857142856</v>
      </c>
      <c r="AB53" s="40">
        <f t="shared" si="35"/>
        <v>0.65384615384615385</v>
      </c>
      <c r="AC53" s="40">
        <f t="shared" si="36"/>
        <v>7.6923076923076927E-2</v>
      </c>
      <c r="AD53" s="40">
        <f t="shared" si="37"/>
        <v>0.19230769230769232</v>
      </c>
      <c r="AE53" s="41">
        <f t="shared" si="38"/>
        <v>7.6923076923076927E-2</v>
      </c>
      <c r="AF53" s="40">
        <f t="shared" si="39"/>
        <v>0.51461141466740556</v>
      </c>
      <c r="AG53" s="40">
        <f t="shared" si="39"/>
        <v>0.1265684798719513</v>
      </c>
      <c r="AH53" s="40">
        <f t="shared" si="39"/>
        <v>0.23721598735596497</v>
      </c>
      <c r="AI53" s="41">
        <f t="shared" si="39"/>
        <v>0.12160411810467801</v>
      </c>
      <c r="AJ53" s="31">
        <v>0</v>
      </c>
      <c r="AK53" s="38">
        <f t="shared" si="21"/>
        <v>0</v>
      </c>
      <c r="AL53" s="31">
        <v>0</v>
      </c>
      <c r="AM53" s="38">
        <f t="shared" si="22"/>
        <v>0</v>
      </c>
      <c r="AN53" s="31">
        <v>0</v>
      </c>
      <c r="AO53" s="38">
        <f t="shared" si="23"/>
        <v>0</v>
      </c>
      <c r="AP53" s="31">
        <v>0</v>
      </c>
      <c r="AQ53" s="38">
        <f t="shared" si="24"/>
        <v>0</v>
      </c>
      <c r="AR53" s="31">
        <v>17</v>
      </c>
      <c r="AS53" s="38">
        <f t="shared" si="25"/>
        <v>14.714285714285714</v>
      </c>
      <c r="AT53" s="31">
        <v>2</v>
      </c>
      <c r="AU53" s="38">
        <f t="shared" si="26"/>
        <v>3.8571428571428572</v>
      </c>
      <c r="AV53" s="31">
        <v>5</v>
      </c>
      <c r="AW53" s="38">
        <f t="shared" si="27"/>
        <v>7</v>
      </c>
      <c r="AX53" s="31">
        <v>2</v>
      </c>
      <c r="AY53" s="38">
        <f t="shared" si="28"/>
        <v>3.2857142857142856</v>
      </c>
    </row>
    <row r="54" spans="1:51" x14ac:dyDescent="0.25">
      <c r="A54" s="42">
        <f t="shared" si="18"/>
        <v>45813</v>
      </c>
      <c r="B54" s="32">
        <v>136</v>
      </c>
      <c r="C54" s="38">
        <f t="shared" si="29"/>
        <v>149.71428571428572</v>
      </c>
      <c r="D54" s="31">
        <f t="shared" si="12"/>
        <v>136</v>
      </c>
      <c r="E54" s="38">
        <f t="shared" si="29"/>
        <v>149.71428571428572</v>
      </c>
      <c r="F54" s="31">
        <v>135.62739726399997</v>
      </c>
      <c r="G54" s="38">
        <f t="shared" si="29"/>
        <v>149.30410959314281</v>
      </c>
      <c r="H54" s="31">
        <f t="shared" si="13"/>
        <v>136</v>
      </c>
      <c r="I54" s="38">
        <f t="shared" si="30"/>
        <v>149.71428571428572</v>
      </c>
      <c r="J54" s="31">
        <v>28</v>
      </c>
      <c r="K54" s="38">
        <f t="shared" si="30"/>
        <v>29.714285714285715</v>
      </c>
      <c r="L54" s="31">
        <v>108</v>
      </c>
      <c r="M54" s="38">
        <f t="shared" si="30"/>
        <v>120</v>
      </c>
      <c r="N54" s="31">
        <v>0</v>
      </c>
      <c r="O54" s="38">
        <f t="shared" si="31"/>
        <v>0</v>
      </c>
      <c r="P54" s="31">
        <v>0</v>
      </c>
      <c r="Q54" s="38">
        <f t="shared" si="31"/>
        <v>0</v>
      </c>
      <c r="R54" s="31">
        <v>0</v>
      </c>
      <c r="S54" s="38">
        <f t="shared" si="31"/>
        <v>0</v>
      </c>
      <c r="T54" s="31">
        <f t="shared" si="14"/>
        <v>16</v>
      </c>
      <c r="U54" s="38">
        <f t="shared" si="32"/>
        <v>15.142857142857142</v>
      </c>
      <c r="V54" s="31">
        <f t="shared" si="15"/>
        <v>0</v>
      </c>
      <c r="W54" s="38">
        <f t="shared" si="19"/>
        <v>3.2857142857142856</v>
      </c>
      <c r="X54" s="31">
        <f t="shared" si="16"/>
        <v>6</v>
      </c>
      <c r="Y54" s="38">
        <f t="shared" si="20"/>
        <v>7.5714285714285712</v>
      </c>
      <c r="Z54" s="31">
        <f t="shared" si="17"/>
        <v>6</v>
      </c>
      <c r="AA54" s="38">
        <f t="shared" si="21"/>
        <v>3.7142857142857144</v>
      </c>
      <c r="AB54" s="40">
        <f t="shared" si="35"/>
        <v>0.5714285714285714</v>
      </c>
      <c r="AC54" s="40">
        <f t="shared" si="36"/>
        <v>0</v>
      </c>
      <c r="AD54" s="40">
        <f t="shared" si="37"/>
        <v>0.21428571428571427</v>
      </c>
      <c r="AE54" s="41">
        <f t="shared" si="38"/>
        <v>0.21428571428571427</v>
      </c>
      <c r="AF54" s="40">
        <f t="shared" si="39"/>
        <v>0.51182848331304576</v>
      </c>
      <c r="AG54" s="40">
        <f t="shared" si="39"/>
        <v>0.10059445389792532</v>
      </c>
      <c r="AH54" s="40">
        <f t="shared" si="39"/>
        <v>0.25484121926691111</v>
      </c>
      <c r="AI54" s="41">
        <f t="shared" si="39"/>
        <v>0.13273584352211773</v>
      </c>
      <c r="AJ54" s="31">
        <v>0</v>
      </c>
      <c r="AK54" s="38">
        <f t="shared" si="21"/>
        <v>0</v>
      </c>
      <c r="AL54" s="31">
        <v>0</v>
      </c>
      <c r="AM54" s="38">
        <f t="shared" si="22"/>
        <v>0</v>
      </c>
      <c r="AN54" s="31">
        <v>0</v>
      </c>
      <c r="AO54" s="38">
        <f t="shared" si="23"/>
        <v>0</v>
      </c>
      <c r="AP54" s="31">
        <v>0</v>
      </c>
      <c r="AQ54" s="38">
        <f t="shared" si="24"/>
        <v>0</v>
      </c>
      <c r="AR54" s="31">
        <v>16</v>
      </c>
      <c r="AS54" s="38">
        <f t="shared" si="25"/>
        <v>15.142857142857142</v>
      </c>
      <c r="AT54" s="31">
        <v>0</v>
      </c>
      <c r="AU54" s="38">
        <f t="shared" si="26"/>
        <v>3.2857142857142856</v>
      </c>
      <c r="AV54" s="31">
        <v>6</v>
      </c>
      <c r="AW54" s="38">
        <f t="shared" si="27"/>
        <v>7.5714285714285712</v>
      </c>
      <c r="AX54" s="31">
        <v>6</v>
      </c>
      <c r="AY54" s="38">
        <f t="shared" si="28"/>
        <v>3.7142857142857144</v>
      </c>
    </row>
    <row r="55" spans="1:51" x14ac:dyDescent="0.25">
      <c r="A55" s="42">
        <f t="shared" si="18"/>
        <v>45814</v>
      </c>
      <c r="B55" s="32">
        <v>133</v>
      </c>
      <c r="C55" s="38">
        <f t="shared" si="29"/>
        <v>140.71428571428572</v>
      </c>
      <c r="D55" s="31">
        <f t="shared" si="12"/>
        <v>133</v>
      </c>
      <c r="E55" s="38">
        <f t="shared" si="29"/>
        <v>140.71428571428572</v>
      </c>
      <c r="F55" s="31">
        <v>132.63561644199999</v>
      </c>
      <c r="G55" s="38">
        <f t="shared" si="29"/>
        <v>140.32876712714284</v>
      </c>
      <c r="H55" s="31">
        <f t="shared" si="13"/>
        <v>133</v>
      </c>
      <c r="I55" s="38">
        <f t="shared" si="30"/>
        <v>140.71428571428572</v>
      </c>
      <c r="J55" s="31">
        <v>20</v>
      </c>
      <c r="K55" s="38">
        <f t="shared" si="30"/>
        <v>29.142857142857142</v>
      </c>
      <c r="L55" s="31">
        <v>113</v>
      </c>
      <c r="M55" s="38">
        <f t="shared" si="30"/>
        <v>111.57142857142857</v>
      </c>
      <c r="N55" s="31">
        <v>0</v>
      </c>
      <c r="O55" s="38">
        <f t="shared" si="31"/>
        <v>0</v>
      </c>
      <c r="P55" s="31">
        <v>0</v>
      </c>
      <c r="Q55" s="38">
        <f t="shared" si="31"/>
        <v>0</v>
      </c>
      <c r="R55" s="31">
        <v>0</v>
      </c>
      <c r="S55" s="38">
        <f t="shared" si="31"/>
        <v>0</v>
      </c>
      <c r="T55" s="31">
        <f t="shared" si="14"/>
        <v>13</v>
      </c>
      <c r="U55" s="38">
        <f t="shared" si="32"/>
        <v>15.571428571428571</v>
      </c>
      <c r="V55" s="31">
        <f t="shared" si="15"/>
        <v>4</v>
      </c>
      <c r="W55" s="38">
        <f t="shared" si="19"/>
        <v>3.2857142857142856</v>
      </c>
      <c r="X55" s="31">
        <f t="shared" si="16"/>
        <v>2</v>
      </c>
      <c r="Y55" s="38">
        <f t="shared" si="20"/>
        <v>7.1428571428571432</v>
      </c>
      <c r="Z55" s="31">
        <f t="shared" si="17"/>
        <v>1</v>
      </c>
      <c r="AA55" s="38">
        <f t="shared" si="21"/>
        <v>3.1428571428571428</v>
      </c>
      <c r="AB55" s="40">
        <f t="shared" si="35"/>
        <v>0.65</v>
      </c>
      <c r="AC55" s="40">
        <f t="shared" si="36"/>
        <v>0.2</v>
      </c>
      <c r="AD55" s="40">
        <f t="shared" si="37"/>
        <v>0.1</v>
      </c>
      <c r="AE55" s="41">
        <f t="shared" si="38"/>
        <v>0.05</v>
      </c>
      <c r="AF55" s="40">
        <f t="shared" si="39"/>
        <v>0.54516181664637908</v>
      </c>
      <c r="AG55" s="40">
        <f t="shared" si="39"/>
        <v>0.10535635865983009</v>
      </c>
      <c r="AH55" s="40">
        <f t="shared" si="39"/>
        <v>0.23936502879072069</v>
      </c>
      <c r="AI55" s="41">
        <f t="shared" si="39"/>
        <v>0.11011679590307011</v>
      </c>
      <c r="AJ55" s="31">
        <v>0</v>
      </c>
      <c r="AK55" s="38">
        <f t="shared" si="21"/>
        <v>0</v>
      </c>
      <c r="AL55" s="31">
        <v>0</v>
      </c>
      <c r="AM55" s="38">
        <f t="shared" si="22"/>
        <v>0</v>
      </c>
      <c r="AN55" s="31">
        <v>0</v>
      </c>
      <c r="AO55" s="38">
        <f t="shared" si="23"/>
        <v>0</v>
      </c>
      <c r="AP55" s="31">
        <v>0</v>
      </c>
      <c r="AQ55" s="38">
        <f t="shared" si="24"/>
        <v>0</v>
      </c>
      <c r="AR55" s="31">
        <v>13</v>
      </c>
      <c r="AS55" s="38">
        <f t="shared" si="25"/>
        <v>15.571428571428571</v>
      </c>
      <c r="AT55" s="31">
        <v>4</v>
      </c>
      <c r="AU55" s="38">
        <f t="shared" si="26"/>
        <v>3.2857142857142856</v>
      </c>
      <c r="AV55" s="31">
        <v>2</v>
      </c>
      <c r="AW55" s="38">
        <f t="shared" si="27"/>
        <v>7.1428571428571432</v>
      </c>
      <c r="AX55" s="31">
        <v>1</v>
      </c>
      <c r="AY55" s="38">
        <f t="shared" si="28"/>
        <v>3.1428571428571428</v>
      </c>
    </row>
    <row r="56" spans="1:51" x14ac:dyDescent="0.25">
      <c r="A56" s="42">
        <f t="shared" si="18"/>
        <v>45815</v>
      </c>
      <c r="B56" s="32">
        <v>146</v>
      </c>
      <c r="C56" s="38">
        <f t="shared" si="29"/>
        <v>141.28571428571428</v>
      </c>
      <c r="D56" s="31">
        <f t="shared" si="12"/>
        <v>146</v>
      </c>
      <c r="E56" s="38">
        <f t="shared" si="29"/>
        <v>141.28571428571428</v>
      </c>
      <c r="F56" s="31">
        <v>145.60000000399998</v>
      </c>
      <c r="G56" s="38">
        <f t="shared" si="29"/>
        <v>140.89863014085714</v>
      </c>
      <c r="H56" s="31">
        <f t="shared" si="13"/>
        <v>146</v>
      </c>
      <c r="I56" s="38">
        <f t="shared" si="30"/>
        <v>141.28571428571428</v>
      </c>
      <c r="J56" s="31">
        <v>30</v>
      </c>
      <c r="K56" s="38">
        <f t="shared" si="30"/>
        <v>28.142857142857142</v>
      </c>
      <c r="L56" s="31">
        <v>116</v>
      </c>
      <c r="M56" s="38">
        <f t="shared" si="30"/>
        <v>113.14285714285714</v>
      </c>
      <c r="N56" s="31">
        <v>0</v>
      </c>
      <c r="O56" s="38">
        <f t="shared" si="31"/>
        <v>0</v>
      </c>
      <c r="P56" s="31">
        <v>0</v>
      </c>
      <c r="Q56" s="38">
        <f t="shared" si="31"/>
        <v>0</v>
      </c>
      <c r="R56" s="31">
        <v>0</v>
      </c>
      <c r="S56" s="38">
        <f t="shared" si="31"/>
        <v>0</v>
      </c>
      <c r="T56" s="31">
        <f t="shared" si="14"/>
        <v>15</v>
      </c>
      <c r="U56" s="38">
        <f t="shared" si="32"/>
        <v>15.285714285714286</v>
      </c>
      <c r="V56" s="31">
        <f t="shared" si="15"/>
        <v>3</v>
      </c>
      <c r="W56" s="38">
        <f t="shared" si="19"/>
        <v>2.4285714285714284</v>
      </c>
      <c r="X56" s="31">
        <f t="shared" si="16"/>
        <v>8</v>
      </c>
      <c r="Y56" s="38">
        <f t="shared" si="20"/>
        <v>7</v>
      </c>
      <c r="Z56" s="31">
        <f t="shared" si="17"/>
        <v>4</v>
      </c>
      <c r="AA56" s="38">
        <f t="shared" si="21"/>
        <v>3.4285714285714284</v>
      </c>
      <c r="AB56" s="40">
        <f t="shared" si="35"/>
        <v>0.5</v>
      </c>
      <c r="AC56" s="40">
        <f t="shared" si="36"/>
        <v>0.1</v>
      </c>
      <c r="AD56" s="40">
        <f t="shared" si="37"/>
        <v>0.26666666666666666</v>
      </c>
      <c r="AE56" s="41">
        <f t="shared" si="38"/>
        <v>0.13333333333333333</v>
      </c>
      <c r="AF56" s="40">
        <f t="shared" si="39"/>
        <v>0.55095332243788486</v>
      </c>
      <c r="AG56" s="40">
        <f t="shared" si="39"/>
        <v>8.4893038196509646E-2</v>
      </c>
      <c r="AH56" s="40">
        <f t="shared" si="39"/>
        <v>0.24271123213692403</v>
      </c>
      <c r="AI56" s="41">
        <f t="shared" si="39"/>
        <v>0.12144240722868142</v>
      </c>
      <c r="AJ56" s="31">
        <v>0</v>
      </c>
      <c r="AK56" s="38">
        <f t="shared" si="21"/>
        <v>0</v>
      </c>
      <c r="AL56" s="31">
        <v>0</v>
      </c>
      <c r="AM56" s="38">
        <f t="shared" si="22"/>
        <v>0</v>
      </c>
      <c r="AN56" s="31">
        <v>0</v>
      </c>
      <c r="AO56" s="38">
        <f t="shared" si="23"/>
        <v>0</v>
      </c>
      <c r="AP56" s="31">
        <v>0</v>
      </c>
      <c r="AQ56" s="38">
        <f t="shared" si="24"/>
        <v>0</v>
      </c>
      <c r="AR56" s="31">
        <v>15</v>
      </c>
      <c r="AS56" s="38">
        <f t="shared" si="25"/>
        <v>15.285714285714286</v>
      </c>
      <c r="AT56" s="31">
        <v>3</v>
      </c>
      <c r="AU56" s="38">
        <f t="shared" si="26"/>
        <v>2.4285714285714284</v>
      </c>
      <c r="AV56" s="31">
        <v>8</v>
      </c>
      <c r="AW56" s="38">
        <f t="shared" si="27"/>
        <v>7</v>
      </c>
      <c r="AX56" s="31">
        <v>4</v>
      </c>
      <c r="AY56" s="38">
        <f t="shared" si="28"/>
        <v>3.4285714285714284</v>
      </c>
    </row>
    <row r="57" spans="1:51" x14ac:dyDescent="0.25">
      <c r="A57" s="42">
        <f t="shared" si="18"/>
        <v>45816</v>
      </c>
      <c r="B57" s="32">
        <v>90</v>
      </c>
      <c r="C57" s="38">
        <f t="shared" si="29"/>
        <v>125</v>
      </c>
      <c r="D57" s="31">
        <f t="shared" si="12"/>
        <v>90</v>
      </c>
      <c r="E57" s="38">
        <f t="shared" si="29"/>
        <v>125</v>
      </c>
      <c r="F57" s="31">
        <v>89.753424660000007</v>
      </c>
      <c r="G57" s="38">
        <f t="shared" si="29"/>
        <v>124.65753425</v>
      </c>
      <c r="H57" s="31">
        <f t="shared" si="13"/>
        <v>90</v>
      </c>
      <c r="I57" s="38">
        <f t="shared" si="30"/>
        <v>125</v>
      </c>
      <c r="J57" s="31">
        <v>19</v>
      </c>
      <c r="K57" s="38">
        <f t="shared" si="30"/>
        <v>24.142857142857142</v>
      </c>
      <c r="L57" s="31">
        <v>71</v>
      </c>
      <c r="M57" s="38">
        <f t="shared" si="30"/>
        <v>100.85714285714286</v>
      </c>
      <c r="N57" s="31">
        <v>0</v>
      </c>
      <c r="O57" s="38">
        <f t="shared" si="31"/>
        <v>0</v>
      </c>
      <c r="P57" s="31">
        <v>0</v>
      </c>
      <c r="Q57" s="38">
        <f t="shared" si="31"/>
        <v>0</v>
      </c>
      <c r="R57" s="31">
        <v>0</v>
      </c>
      <c r="S57" s="38">
        <f t="shared" si="31"/>
        <v>0</v>
      </c>
      <c r="T57" s="31">
        <f t="shared" si="14"/>
        <v>9</v>
      </c>
      <c r="U57" s="38">
        <f t="shared" si="32"/>
        <v>13.142857142857142</v>
      </c>
      <c r="V57" s="31">
        <f t="shared" si="15"/>
        <v>4</v>
      </c>
      <c r="W57" s="38">
        <f t="shared" si="19"/>
        <v>2.1428571428571428</v>
      </c>
      <c r="X57" s="31">
        <f t="shared" si="16"/>
        <v>3</v>
      </c>
      <c r="Y57" s="38">
        <f t="shared" si="20"/>
        <v>5.5714285714285712</v>
      </c>
      <c r="Z57" s="31">
        <f t="shared" si="17"/>
        <v>3</v>
      </c>
      <c r="AA57" s="38">
        <f t="shared" si="21"/>
        <v>3.2857142857142856</v>
      </c>
      <c r="AB57" s="40">
        <f t="shared" si="35"/>
        <v>0.47368421052631576</v>
      </c>
      <c r="AC57" s="40">
        <f t="shared" si="36"/>
        <v>0.21052631578947367</v>
      </c>
      <c r="AD57" s="40">
        <f t="shared" si="37"/>
        <v>0.15789473684210525</v>
      </c>
      <c r="AE57" s="41">
        <f t="shared" si="38"/>
        <v>0.15789473684210525</v>
      </c>
      <c r="AF57" s="40">
        <f t="shared" si="39"/>
        <v>0.54567416710273853</v>
      </c>
      <c r="AG57" s="40">
        <f t="shared" si="39"/>
        <v>9.6731144099565153E-2</v>
      </c>
      <c r="AH57" s="40">
        <f t="shared" si="39"/>
        <v>0.22575394530281748</v>
      </c>
      <c r="AI57" s="41">
        <f t="shared" si="39"/>
        <v>0.13184074349487881</v>
      </c>
      <c r="AJ57" s="31">
        <v>0</v>
      </c>
      <c r="AK57" s="38">
        <f t="shared" si="21"/>
        <v>0</v>
      </c>
      <c r="AL57" s="31">
        <v>0</v>
      </c>
      <c r="AM57" s="38">
        <f t="shared" si="22"/>
        <v>0</v>
      </c>
      <c r="AN57" s="31">
        <v>0</v>
      </c>
      <c r="AO57" s="38">
        <f t="shared" si="23"/>
        <v>0</v>
      </c>
      <c r="AP57" s="31">
        <v>0</v>
      </c>
      <c r="AQ57" s="38">
        <f t="shared" si="24"/>
        <v>0</v>
      </c>
      <c r="AR57" s="31">
        <v>9</v>
      </c>
      <c r="AS57" s="38">
        <f t="shared" si="25"/>
        <v>13.142857142857142</v>
      </c>
      <c r="AT57" s="31">
        <v>4</v>
      </c>
      <c r="AU57" s="38">
        <f t="shared" si="26"/>
        <v>2.1428571428571428</v>
      </c>
      <c r="AV57" s="31">
        <v>3</v>
      </c>
      <c r="AW57" s="38">
        <f t="shared" si="27"/>
        <v>5.5714285714285712</v>
      </c>
      <c r="AX57" s="31">
        <v>3</v>
      </c>
      <c r="AY57" s="38">
        <f t="shared" si="28"/>
        <v>3.2857142857142856</v>
      </c>
    </row>
    <row r="58" spans="1:51" x14ac:dyDescent="0.25">
      <c r="A58" s="42">
        <f t="shared" si="18"/>
        <v>45817</v>
      </c>
      <c r="B58" s="32">
        <v>121</v>
      </c>
      <c r="C58" s="38">
        <f t="shared" si="29"/>
        <v>120.85714285714286</v>
      </c>
      <c r="D58" s="31">
        <f t="shared" si="12"/>
        <v>121</v>
      </c>
      <c r="E58" s="38">
        <f t="shared" si="29"/>
        <v>120.85714285714286</v>
      </c>
      <c r="F58" s="31">
        <v>120.668493154</v>
      </c>
      <c r="G58" s="38">
        <f t="shared" si="29"/>
        <v>120.52602740057141</v>
      </c>
      <c r="H58" s="31">
        <f t="shared" si="13"/>
        <v>121</v>
      </c>
      <c r="I58" s="38">
        <f t="shared" si="30"/>
        <v>120.85714285714286</v>
      </c>
      <c r="J58" s="31">
        <v>26</v>
      </c>
      <c r="K58" s="38">
        <f t="shared" si="30"/>
        <v>24</v>
      </c>
      <c r="L58" s="31">
        <v>95</v>
      </c>
      <c r="M58" s="38">
        <f t="shared" si="30"/>
        <v>96.857142857142861</v>
      </c>
      <c r="N58" s="31">
        <v>0</v>
      </c>
      <c r="O58" s="38">
        <f t="shared" si="31"/>
        <v>0</v>
      </c>
      <c r="P58" s="31">
        <v>0</v>
      </c>
      <c r="Q58" s="38">
        <f t="shared" si="31"/>
        <v>0</v>
      </c>
      <c r="R58" s="31">
        <v>0</v>
      </c>
      <c r="S58" s="38">
        <f t="shared" si="31"/>
        <v>0</v>
      </c>
      <c r="T58" s="31">
        <f t="shared" si="14"/>
        <v>14</v>
      </c>
      <c r="U58" s="38">
        <f t="shared" si="32"/>
        <v>13.428571428571429</v>
      </c>
      <c r="V58" s="31">
        <f t="shared" si="15"/>
        <v>5</v>
      </c>
      <c r="W58" s="38">
        <f t="shared" si="19"/>
        <v>2.7142857142857144</v>
      </c>
      <c r="X58" s="31">
        <f t="shared" si="16"/>
        <v>2</v>
      </c>
      <c r="Y58" s="38">
        <f t="shared" si="20"/>
        <v>4.5714285714285712</v>
      </c>
      <c r="Z58" s="31">
        <f t="shared" si="17"/>
        <v>5</v>
      </c>
      <c r="AA58" s="38">
        <f t="shared" si="21"/>
        <v>3.2857142857142856</v>
      </c>
      <c r="AB58" s="40">
        <f t="shared" si="35"/>
        <v>0.53846153846153844</v>
      </c>
      <c r="AC58" s="40">
        <f t="shared" si="36"/>
        <v>0.19230769230769232</v>
      </c>
      <c r="AD58" s="40">
        <f t="shared" si="37"/>
        <v>7.6923076923076927E-2</v>
      </c>
      <c r="AE58" s="41">
        <f t="shared" si="38"/>
        <v>0.19230769230769232</v>
      </c>
      <c r="AF58" s="40">
        <f t="shared" si="39"/>
        <v>0.55910518053375191</v>
      </c>
      <c r="AG58" s="40">
        <f t="shared" si="39"/>
        <v>0.11891266628108733</v>
      </c>
      <c r="AH58" s="40">
        <f t="shared" si="39"/>
        <v>0.18912390867278087</v>
      </c>
      <c r="AI58" s="41">
        <f t="shared" si="39"/>
        <v>0.13285824451237985</v>
      </c>
      <c r="AJ58" s="31">
        <v>0</v>
      </c>
      <c r="AK58" s="38">
        <f t="shared" si="21"/>
        <v>0</v>
      </c>
      <c r="AL58" s="31">
        <v>0</v>
      </c>
      <c r="AM58" s="38">
        <f t="shared" si="22"/>
        <v>0</v>
      </c>
      <c r="AN58" s="31">
        <v>0</v>
      </c>
      <c r="AO58" s="38">
        <f t="shared" si="23"/>
        <v>0</v>
      </c>
      <c r="AP58" s="31">
        <v>0</v>
      </c>
      <c r="AQ58" s="38">
        <f t="shared" si="24"/>
        <v>0</v>
      </c>
      <c r="AR58" s="31">
        <v>14</v>
      </c>
      <c r="AS58" s="38">
        <f t="shared" si="25"/>
        <v>13.428571428571429</v>
      </c>
      <c r="AT58" s="31">
        <v>5</v>
      </c>
      <c r="AU58" s="38">
        <f t="shared" si="26"/>
        <v>2.7142857142857144</v>
      </c>
      <c r="AV58" s="31">
        <v>2</v>
      </c>
      <c r="AW58" s="38">
        <f t="shared" si="27"/>
        <v>4.5714285714285712</v>
      </c>
      <c r="AX58" s="31">
        <v>5</v>
      </c>
      <c r="AY58" s="38">
        <f t="shared" si="28"/>
        <v>3.2857142857142856</v>
      </c>
    </row>
    <row r="59" spans="1:51" x14ac:dyDescent="0.25">
      <c r="A59" s="42">
        <f t="shared" si="18"/>
        <v>45818</v>
      </c>
      <c r="B59" s="32">
        <v>145</v>
      </c>
      <c r="C59" s="38">
        <f t="shared" si="29"/>
        <v>126.85714285714286</v>
      </c>
      <c r="D59" s="31">
        <f t="shared" si="12"/>
        <v>145</v>
      </c>
      <c r="E59" s="38">
        <f t="shared" si="29"/>
        <v>126.85714285714286</v>
      </c>
      <c r="F59" s="31">
        <v>144.60273973</v>
      </c>
      <c r="G59" s="38">
        <f t="shared" si="29"/>
        <v>126.50958904457141</v>
      </c>
      <c r="H59" s="31">
        <f t="shared" si="13"/>
        <v>145</v>
      </c>
      <c r="I59" s="38">
        <f t="shared" si="30"/>
        <v>126.85714285714286</v>
      </c>
      <c r="J59" s="31">
        <v>35</v>
      </c>
      <c r="K59" s="38">
        <f t="shared" si="30"/>
        <v>26.285714285714285</v>
      </c>
      <c r="L59" s="31">
        <v>110</v>
      </c>
      <c r="M59" s="38">
        <f t="shared" si="30"/>
        <v>100.57142857142857</v>
      </c>
      <c r="N59" s="31">
        <v>0</v>
      </c>
      <c r="O59" s="38">
        <f t="shared" si="31"/>
        <v>0</v>
      </c>
      <c r="P59" s="31">
        <v>0</v>
      </c>
      <c r="Q59" s="38">
        <f t="shared" si="31"/>
        <v>0</v>
      </c>
      <c r="R59" s="31">
        <v>0</v>
      </c>
      <c r="S59" s="38">
        <f t="shared" si="31"/>
        <v>0</v>
      </c>
      <c r="T59" s="31">
        <f t="shared" si="14"/>
        <v>23</v>
      </c>
      <c r="U59" s="38">
        <f t="shared" si="32"/>
        <v>15.285714285714286</v>
      </c>
      <c r="V59" s="31">
        <f t="shared" si="15"/>
        <v>2</v>
      </c>
      <c r="W59" s="38">
        <f t="shared" si="19"/>
        <v>2.8571428571428572</v>
      </c>
      <c r="X59" s="31">
        <f t="shared" si="16"/>
        <v>7</v>
      </c>
      <c r="Y59" s="38">
        <f t="shared" si="20"/>
        <v>4.7142857142857144</v>
      </c>
      <c r="Z59" s="31">
        <f t="shared" si="17"/>
        <v>3</v>
      </c>
      <c r="AA59" s="38">
        <f t="shared" si="21"/>
        <v>3.4285714285714284</v>
      </c>
      <c r="AB59" s="40">
        <f t="shared" si="35"/>
        <v>0.65714285714285714</v>
      </c>
      <c r="AC59" s="40">
        <f t="shared" si="36"/>
        <v>5.7142857142857141E-2</v>
      </c>
      <c r="AD59" s="40">
        <f t="shared" si="37"/>
        <v>0.2</v>
      </c>
      <c r="AE59" s="41">
        <f t="shared" si="38"/>
        <v>8.5714285714285715E-2</v>
      </c>
      <c r="AF59" s="40">
        <f t="shared" si="39"/>
        <v>0.57779476162934806</v>
      </c>
      <c r="AG59" s="40">
        <f t="shared" si="39"/>
        <v>0.11955713459472858</v>
      </c>
      <c r="AH59" s="40">
        <f t="shared" si="39"/>
        <v>0.17258255528932218</v>
      </c>
      <c r="AI59" s="41">
        <f t="shared" si="39"/>
        <v>0.1300655484866011</v>
      </c>
      <c r="AJ59" s="31">
        <v>0</v>
      </c>
      <c r="AK59" s="38">
        <f t="shared" si="21"/>
        <v>0</v>
      </c>
      <c r="AL59" s="31">
        <v>0</v>
      </c>
      <c r="AM59" s="38">
        <f t="shared" si="22"/>
        <v>0</v>
      </c>
      <c r="AN59" s="31">
        <v>0</v>
      </c>
      <c r="AO59" s="38">
        <f t="shared" si="23"/>
        <v>0</v>
      </c>
      <c r="AP59" s="31">
        <v>0</v>
      </c>
      <c r="AQ59" s="38">
        <f t="shared" si="24"/>
        <v>0</v>
      </c>
      <c r="AR59" s="31">
        <v>23</v>
      </c>
      <c r="AS59" s="38">
        <f t="shared" si="25"/>
        <v>15.285714285714286</v>
      </c>
      <c r="AT59" s="31">
        <v>2</v>
      </c>
      <c r="AU59" s="38">
        <f t="shared" si="26"/>
        <v>2.8571428571428572</v>
      </c>
      <c r="AV59" s="31">
        <v>7</v>
      </c>
      <c r="AW59" s="38">
        <f t="shared" si="27"/>
        <v>4.7142857142857144</v>
      </c>
      <c r="AX59" s="31">
        <v>3</v>
      </c>
      <c r="AY59" s="38">
        <f t="shared" si="28"/>
        <v>3.4285714285714284</v>
      </c>
    </row>
    <row r="60" spans="1:51" x14ac:dyDescent="0.25">
      <c r="A60" s="42">
        <f t="shared" si="18"/>
        <v>45819</v>
      </c>
      <c r="B60" s="32">
        <v>112</v>
      </c>
      <c r="C60" s="38">
        <f t="shared" si="29"/>
        <v>126.14285714285714</v>
      </c>
      <c r="D60" s="31">
        <f t="shared" si="12"/>
        <v>112</v>
      </c>
      <c r="E60" s="38">
        <f t="shared" si="29"/>
        <v>126.14285714285714</v>
      </c>
      <c r="F60" s="31">
        <v>111.69315068799999</v>
      </c>
      <c r="G60" s="38">
        <f t="shared" si="29"/>
        <v>125.79726027742856</v>
      </c>
      <c r="H60" s="31">
        <f t="shared" si="13"/>
        <v>112</v>
      </c>
      <c r="I60" s="38">
        <f t="shared" si="30"/>
        <v>126.14285714285714</v>
      </c>
      <c r="J60" s="31">
        <v>26</v>
      </c>
      <c r="K60" s="38">
        <f t="shared" si="30"/>
        <v>26.285714285714285</v>
      </c>
      <c r="L60" s="31">
        <v>86</v>
      </c>
      <c r="M60" s="38">
        <f t="shared" si="30"/>
        <v>99.857142857142861</v>
      </c>
      <c r="N60" s="31">
        <v>0</v>
      </c>
      <c r="O60" s="38">
        <f t="shared" si="31"/>
        <v>0</v>
      </c>
      <c r="P60" s="31">
        <v>0</v>
      </c>
      <c r="Q60" s="38">
        <f t="shared" si="31"/>
        <v>0</v>
      </c>
      <c r="R60" s="31">
        <v>0</v>
      </c>
      <c r="S60" s="38">
        <f t="shared" si="31"/>
        <v>0</v>
      </c>
      <c r="T60" s="31">
        <f t="shared" si="14"/>
        <v>15</v>
      </c>
      <c r="U60" s="38">
        <f t="shared" si="32"/>
        <v>15</v>
      </c>
      <c r="V60" s="31">
        <f t="shared" si="15"/>
        <v>2</v>
      </c>
      <c r="W60" s="38">
        <f t="shared" si="19"/>
        <v>2.8571428571428572</v>
      </c>
      <c r="X60" s="31">
        <f t="shared" si="16"/>
        <v>4</v>
      </c>
      <c r="Y60" s="38">
        <f t="shared" si="20"/>
        <v>4.5714285714285712</v>
      </c>
      <c r="Z60" s="31">
        <f t="shared" si="17"/>
        <v>5</v>
      </c>
      <c r="AA60" s="38">
        <f t="shared" si="21"/>
        <v>3.8571428571428572</v>
      </c>
      <c r="AB60" s="40">
        <f t="shared" si="35"/>
        <v>0.57692307692307687</v>
      </c>
      <c r="AC60" s="40">
        <f t="shared" si="36"/>
        <v>7.6923076923076927E-2</v>
      </c>
      <c r="AD60" s="40">
        <f t="shared" si="37"/>
        <v>0.15384615384615385</v>
      </c>
      <c r="AE60" s="41">
        <f t="shared" si="38"/>
        <v>0.19230769230769232</v>
      </c>
      <c r="AF60" s="40">
        <f t="shared" ref="AF60:AI75" si="40">AVERAGE(AB54:AB60)</f>
        <v>0.56680575064033711</v>
      </c>
      <c r="AG60" s="40">
        <f t="shared" si="40"/>
        <v>0.11955713459472858</v>
      </c>
      <c r="AH60" s="40">
        <f t="shared" si="40"/>
        <v>0.1670880497948167</v>
      </c>
      <c r="AI60" s="41">
        <f t="shared" si="40"/>
        <v>0.1465490649701176</v>
      </c>
      <c r="AJ60" s="31">
        <v>0</v>
      </c>
      <c r="AK60" s="38">
        <f t="shared" si="21"/>
        <v>0</v>
      </c>
      <c r="AL60" s="31">
        <v>0</v>
      </c>
      <c r="AM60" s="38">
        <f t="shared" si="22"/>
        <v>0</v>
      </c>
      <c r="AN60" s="31">
        <v>0</v>
      </c>
      <c r="AO60" s="38">
        <f t="shared" si="23"/>
        <v>0</v>
      </c>
      <c r="AP60" s="31">
        <v>0</v>
      </c>
      <c r="AQ60" s="38">
        <f t="shared" si="24"/>
        <v>0</v>
      </c>
      <c r="AR60" s="31">
        <v>15</v>
      </c>
      <c r="AS60" s="38">
        <f t="shared" si="25"/>
        <v>15</v>
      </c>
      <c r="AT60" s="31">
        <v>2</v>
      </c>
      <c r="AU60" s="38">
        <f t="shared" si="26"/>
        <v>2.8571428571428572</v>
      </c>
      <c r="AV60" s="31">
        <v>4</v>
      </c>
      <c r="AW60" s="38">
        <f t="shared" si="27"/>
        <v>4.5714285714285712</v>
      </c>
      <c r="AX60" s="31">
        <v>5</v>
      </c>
      <c r="AY60" s="38">
        <f t="shared" si="28"/>
        <v>3.8571428571428572</v>
      </c>
    </row>
    <row r="61" spans="1:51" x14ac:dyDescent="0.25">
      <c r="A61" s="42">
        <f t="shared" si="18"/>
        <v>45820</v>
      </c>
      <c r="B61" s="32">
        <v>128</v>
      </c>
      <c r="C61" s="38">
        <f t="shared" si="29"/>
        <v>125</v>
      </c>
      <c r="D61" s="31">
        <f t="shared" si="12"/>
        <v>128</v>
      </c>
      <c r="E61" s="38">
        <f t="shared" si="29"/>
        <v>125</v>
      </c>
      <c r="F61" s="31">
        <v>127.64931507199998</v>
      </c>
      <c r="G61" s="38">
        <f t="shared" si="29"/>
        <v>124.65753425</v>
      </c>
      <c r="H61" s="31">
        <f t="shared" si="13"/>
        <v>128</v>
      </c>
      <c r="I61" s="38">
        <f t="shared" si="30"/>
        <v>125</v>
      </c>
      <c r="J61" s="31">
        <v>18</v>
      </c>
      <c r="K61" s="38">
        <f t="shared" si="30"/>
        <v>24.857142857142858</v>
      </c>
      <c r="L61" s="31">
        <v>110</v>
      </c>
      <c r="M61" s="38">
        <f t="shared" si="30"/>
        <v>100.14285714285714</v>
      </c>
      <c r="N61" s="31">
        <v>0</v>
      </c>
      <c r="O61" s="38">
        <f t="shared" si="31"/>
        <v>0</v>
      </c>
      <c r="P61" s="31">
        <v>0</v>
      </c>
      <c r="Q61" s="38">
        <f t="shared" si="31"/>
        <v>0</v>
      </c>
      <c r="R61" s="31">
        <v>0</v>
      </c>
      <c r="S61" s="38">
        <f t="shared" si="31"/>
        <v>0</v>
      </c>
      <c r="T61" s="31">
        <f t="shared" si="14"/>
        <v>10</v>
      </c>
      <c r="U61" s="38">
        <f t="shared" si="32"/>
        <v>14.142857142857142</v>
      </c>
      <c r="V61" s="31">
        <f t="shared" si="15"/>
        <v>0</v>
      </c>
      <c r="W61" s="38">
        <f t="shared" si="19"/>
        <v>2.8571428571428572</v>
      </c>
      <c r="X61" s="31">
        <f t="shared" si="16"/>
        <v>6</v>
      </c>
      <c r="Y61" s="38">
        <f t="shared" si="20"/>
        <v>4.5714285714285712</v>
      </c>
      <c r="Z61" s="31">
        <f t="shared" si="17"/>
        <v>2</v>
      </c>
      <c r="AA61" s="38">
        <f t="shared" si="21"/>
        <v>3.2857142857142856</v>
      </c>
      <c r="AB61" s="40">
        <f t="shared" si="35"/>
        <v>0.55555555555555558</v>
      </c>
      <c r="AC61" s="40">
        <f t="shared" si="36"/>
        <v>0</v>
      </c>
      <c r="AD61" s="40">
        <f t="shared" si="37"/>
        <v>0.33333333333333331</v>
      </c>
      <c r="AE61" s="41">
        <f t="shared" si="38"/>
        <v>0.1111111111111111</v>
      </c>
      <c r="AF61" s="40">
        <f t="shared" si="40"/>
        <v>0.56453817694419184</v>
      </c>
      <c r="AG61" s="40">
        <f t="shared" si="40"/>
        <v>0.11955713459472858</v>
      </c>
      <c r="AH61" s="40">
        <f t="shared" si="40"/>
        <v>0.18409485251590516</v>
      </c>
      <c r="AI61" s="41">
        <f t="shared" si="40"/>
        <v>0.13180983594517429</v>
      </c>
      <c r="AJ61" s="31">
        <v>0</v>
      </c>
      <c r="AK61" s="38">
        <f t="shared" si="21"/>
        <v>0</v>
      </c>
      <c r="AL61" s="31">
        <v>0</v>
      </c>
      <c r="AM61" s="38">
        <f t="shared" si="22"/>
        <v>0</v>
      </c>
      <c r="AN61" s="31">
        <v>0</v>
      </c>
      <c r="AO61" s="38">
        <f t="shared" si="23"/>
        <v>0</v>
      </c>
      <c r="AP61" s="31">
        <v>0</v>
      </c>
      <c r="AQ61" s="38">
        <f t="shared" si="24"/>
        <v>0</v>
      </c>
      <c r="AR61" s="31">
        <v>10</v>
      </c>
      <c r="AS61" s="38">
        <f t="shared" si="25"/>
        <v>14.142857142857142</v>
      </c>
      <c r="AT61" s="31">
        <v>0</v>
      </c>
      <c r="AU61" s="38">
        <f t="shared" si="26"/>
        <v>2.8571428571428572</v>
      </c>
      <c r="AV61" s="31">
        <v>6</v>
      </c>
      <c r="AW61" s="38">
        <f t="shared" si="27"/>
        <v>4.5714285714285712</v>
      </c>
      <c r="AX61" s="31">
        <v>2</v>
      </c>
      <c r="AY61" s="38">
        <f t="shared" si="28"/>
        <v>3.2857142857142856</v>
      </c>
    </row>
    <row r="62" spans="1:51" x14ac:dyDescent="0.25">
      <c r="A62" s="42">
        <f t="shared" si="18"/>
        <v>45821</v>
      </c>
      <c r="B62" s="32">
        <v>133</v>
      </c>
      <c r="C62" s="38">
        <f t="shared" si="29"/>
        <v>125</v>
      </c>
      <c r="D62" s="31">
        <f t="shared" si="12"/>
        <v>133</v>
      </c>
      <c r="E62" s="38">
        <f t="shared" si="29"/>
        <v>125</v>
      </c>
      <c r="F62" s="31">
        <v>132.63561644199999</v>
      </c>
      <c r="G62" s="38">
        <f t="shared" si="29"/>
        <v>124.65753425000001</v>
      </c>
      <c r="H62" s="31">
        <f t="shared" si="13"/>
        <v>133</v>
      </c>
      <c r="I62" s="38">
        <f t="shared" si="30"/>
        <v>125</v>
      </c>
      <c r="J62" s="31">
        <v>18</v>
      </c>
      <c r="K62" s="38">
        <f t="shared" si="30"/>
        <v>24.571428571428573</v>
      </c>
      <c r="L62" s="31">
        <v>115</v>
      </c>
      <c r="M62" s="38">
        <f t="shared" si="30"/>
        <v>100.42857142857143</v>
      </c>
      <c r="N62" s="31">
        <v>0</v>
      </c>
      <c r="O62" s="38">
        <f t="shared" si="31"/>
        <v>0</v>
      </c>
      <c r="P62" s="31">
        <v>0</v>
      </c>
      <c r="Q62" s="38">
        <f t="shared" si="31"/>
        <v>0</v>
      </c>
      <c r="R62" s="31">
        <v>0</v>
      </c>
      <c r="S62" s="38">
        <f t="shared" si="31"/>
        <v>0</v>
      </c>
      <c r="T62" s="31">
        <f t="shared" si="14"/>
        <v>8</v>
      </c>
      <c r="U62" s="38">
        <f t="shared" si="32"/>
        <v>13.428571428571429</v>
      </c>
      <c r="V62" s="31">
        <f t="shared" si="15"/>
        <v>1</v>
      </c>
      <c r="W62" s="38">
        <f t="shared" si="19"/>
        <v>2.4285714285714284</v>
      </c>
      <c r="X62" s="31">
        <f t="shared" si="16"/>
        <v>5</v>
      </c>
      <c r="Y62" s="38">
        <f t="shared" si="20"/>
        <v>5</v>
      </c>
      <c r="Z62" s="31">
        <f t="shared" si="17"/>
        <v>4</v>
      </c>
      <c r="AA62" s="38">
        <f t="shared" si="21"/>
        <v>3.7142857142857144</v>
      </c>
      <c r="AB62" s="40">
        <f t="shared" si="35"/>
        <v>0.44444444444444442</v>
      </c>
      <c r="AC62" s="40">
        <f t="shared" si="36"/>
        <v>5.5555555555555552E-2</v>
      </c>
      <c r="AD62" s="40">
        <f t="shared" si="37"/>
        <v>0.27777777777777779</v>
      </c>
      <c r="AE62" s="41">
        <f t="shared" si="38"/>
        <v>0.22222222222222221</v>
      </c>
      <c r="AF62" s="40">
        <f t="shared" si="40"/>
        <v>0.53517309757911258</v>
      </c>
      <c r="AG62" s="40">
        <f t="shared" si="40"/>
        <v>9.892221395980795E-2</v>
      </c>
      <c r="AH62" s="40">
        <f t="shared" si="40"/>
        <v>0.20949167791273052</v>
      </c>
      <c r="AI62" s="41">
        <f t="shared" si="40"/>
        <v>0.15641301054834886</v>
      </c>
      <c r="AJ62" s="31">
        <v>0</v>
      </c>
      <c r="AK62" s="38">
        <f t="shared" si="21"/>
        <v>0</v>
      </c>
      <c r="AL62" s="31">
        <v>0</v>
      </c>
      <c r="AM62" s="38">
        <f t="shared" si="22"/>
        <v>0</v>
      </c>
      <c r="AN62" s="31">
        <v>0</v>
      </c>
      <c r="AO62" s="38">
        <f t="shared" si="23"/>
        <v>0</v>
      </c>
      <c r="AP62" s="31">
        <v>0</v>
      </c>
      <c r="AQ62" s="38">
        <f t="shared" si="24"/>
        <v>0</v>
      </c>
      <c r="AR62" s="31">
        <v>8</v>
      </c>
      <c r="AS62" s="38">
        <f t="shared" si="25"/>
        <v>13.428571428571429</v>
      </c>
      <c r="AT62" s="31">
        <v>1</v>
      </c>
      <c r="AU62" s="38">
        <f t="shared" si="26"/>
        <v>2.4285714285714284</v>
      </c>
      <c r="AV62" s="31">
        <v>5</v>
      </c>
      <c r="AW62" s="38">
        <f t="shared" si="27"/>
        <v>5</v>
      </c>
      <c r="AX62" s="31">
        <v>4</v>
      </c>
      <c r="AY62" s="38">
        <f t="shared" si="28"/>
        <v>3.7142857142857144</v>
      </c>
    </row>
    <row r="63" spans="1:51" x14ac:dyDescent="0.25">
      <c r="A63" s="42">
        <f t="shared" si="18"/>
        <v>45822</v>
      </c>
      <c r="B63" s="32">
        <v>118</v>
      </c>
      <c r="C63" s="38">
        <f t="shared" si="29"/>
        <v>121</v>
      </c>
      <c r="D63" s="31">
        <f t="shared" si="12"/>
        <v>118</v>
      </c>
      <c r="E63" s="38">
        <f t="shared" si="29"/>
        <v>121</v>
      </c>
      <c r="F63" s="31">
        <v>117.67671233199999</v>
      </c>
      <c r="G63" s="38">
        <f t="shared" si="29"/>
        <v>120.66849315399999</v>
      </c>
      <c r="H63" s="31">
        <f t="shared" si="13"/>
        <v>118</v>
      </c>
      <c r="I63" s="38">
        <f t="shared" si="30"/>
        <v>121</v>
      </c>
      <c r="J63" s="31">
        <v>16</v>
      </c>
      <c r="K63" s="38">
        <f t="shared" si="30"/>
        <v>22.571428571428573</v>
      </c>
      <c r="L63" s="31">
        <v>102</v>
      </c>
      <c r="M63" s="38">
        <f t="shared" si="30"/>
        <v>98.428571428571431</v>
      </c>
      <c r="N63" s="31">
        <v>0</v>
      </c>
      <c r="O63" s="38">
        <f t="shared" si="31"/>
        <v>0</v>
      </c>
      <c r="P63" s="31">
        <v>0</v>
      </c>
      <c r="Q63" s="38">
        <f t="shared" si="31"/>
        <v>0</v>
      </c>
      <c r="R63" s="31">
        <v>0</v>
      </c>
      <c r="S63" s="38">
        <f t="shared" si="31"/>
        <v>0</v>
      </c>
      <c r="T63" s="31">
        <f t="shared" si="14"/>
        <v>8</v>
      </c>
      <c r="U63" s="38">
        <f t="shared" si="32"/>
        <v>12.428571428571429</v>
      </c>
      <c r="V63" s="31">
        <f t="shared" si="15"/>
        <v>1</v>
      </c>
      <c r="W63" s="38">
        <f t="shared" si="19"/>
        <v>2.1428571428571428</v>
      </c>
      <c r="X63" s="31">
        <f t="shared" si="16"/>
        <v>3</v>
      </c>
      <c r="Y63" s="38">
        <f t="shared" si="20"/>
        <v>4.2857142857142856</v>
      </c>
      <c r="Z63" s="31">
        <f t="shared" si="17"/>
        <v>4</v>
      </c>
      <c r="AA63" s="38">
        <f t="shared" si="21"/>
        <v>3.7142857142857144</v>
      </c>
      <c r="AB63" s="40">
        <f t="shared" si="35"/>
        <v>0.5</v>
      </c>
      <c r="AC63" s="40">
        <f t="shared" si="36"/>
        <v>6.25E-2</v>
      </c>
      <c r="AD63" s="40">
        <f t="shared" si="37"/>
        <v>0.1875</v>
      </c>
      <c r="AE63" s="41">
        <f t="shared" si="38"/>
        <v>0.25</v>
      </c>
      <c r="AF63" s="40">
        <f t="shared" si="40"/>
        <v>0.53517309757911258</v>
      </c>
      <c r="AG63" s="40">
        <f t="shared" si="40"/>
        <v>9.3565071102665084E-2</v>
      </c>
      <c r="AH63" s="40">
        <f t="shared" si="40"/>
        <v>0.19818215410320672</v>
      </c>
      <c r="AI63" s="41">
        <f t="shared" si="40"/>
        <v>0.17307967721501555</v>
      </c>
      <c r="AJ63" s="31">
        <v>0</v>
      </c>
      <c r="AK63" s="38">
        <f t="shared" si="21"/>
        <v>0</v>
      </c>
      <c r="AL63" s="31">
        <v>0</v>
      </c>
      <c r="AM63" s="38">
        <f t="shared" si="22"/>
        <v>0</v>
      </c>
      <c r="AN63" s="31">
        <v>0</v>
      </c>
      <c r="AO63" s="38">
        <f t="shared" si="23"/>
        <v>0</v>
      </c>
      <c r="AP63" s="31">
        <v>0</v>
      </c>
      <c r="AQ63" s="38">
        <f t="shared" si="24"/>
        <v>0</v>
      </c>
      <c r="AR63" s="31">
        <v>8</v>
      </c>
      <c r="AS63" s="38">
        <f t="shared" si="25"/>
        <v>12.428571428571429</v>
      </c>
      <c r="AT63" s="31">
        <v>1</v>
      </c>
      <c r="AU63" s="38">
        <f t="shared" si="26"/>
        <v>2.1428571428571428</v>
      </c>
      <c r="AV63" s="31">
        <v>3</v>
      </c>
      <c r="AW63" s="38">
        <f t="shared" si="27"/>
        <v>4.2857142857142856</v>
      </c>
      <c r="AX63" s="31">
        <v>4</v>
      </c>
      <c r="AY63" s="38">
        <f t="shared" si="28"/>
        <v>3.7142857142857144</v>
      </c>
    </row>
    <row r="64" spans="1:51" x14ac:dyDescent="0.25">
      <c r="A64" s="42">
        <f t="shared" si="18"/>
        <v>45823</v>
      </c>
      <c r="B64" s="32">
        <v>108</v>
      </c>
      <c r="C64" s="38">
        <f t="shared" si="29"/>
        <v>123.57142857142857</v>
      </c>
      <c r="D64" s="31">
        <f t="shared" si="12"/>
        <v>108</v>
      </c>
      <c r="E64" s="38">
        <f t="shared" si="29"/>
        <v>123.57142857142857</v>
      </c>
      <c r="F64" s="31">
        <v>107.70410959199998</v>
      </c>
      <c r="G64" s="38">
        <f t="shared" si="29"/>
        <v>123.23287671571428</v>
      </c>
      <c r="H64" s="31">
        <f t="shared" si="13"/>
        <v>108</v>
      </c>
      <c r="I64" s="38">
        <f t="shared" si="30"/>
        <v>123.57142857142857</v>
      </c>
      <c r="J64" s="31">
        <v>36</v>
      </c>
      <c r="K64" s="38">
        <f t="shared" si="30"/>
        <v>25</v>
      </c>
      <c r="L64" s="31">
        <v>72</v>
      </c>
      <c r="M64" s="38">
        <f t="shared" si="30"/>
        <v>98.571428571428569</v>
      </c>
      <c r="N64" s="31">
        <v>0</v>
      </c>
      <c r="O64" s="38">
        <f t="shared" si="31"/>
        <v>0</v>
      </c>
      <c r="P64" s="31">
        <v>0</v>
      </c>
      <c r="Q64" s="38">
        <f t="shared" si="31"/>
        <v>0</v>
      </c>
      <c r="R64" s="31">
        <v>0</v>
      </c>
      <c r="S64" s="38">
        <f t="shared" si="31"/>
        <v>0</v>
      </c>
      <c r="T64" s="31">
        <f t="shared" si="14"/>
        <v>19</v>
      </c>
      <c r="U64" s="38">
        <f t="shared" si="32"/>
        <v>13.857142857142858</v>
      </c>
      <c r="V64" s="31">
        <f t="shared" si="15"/>
        <v>5</v>
      </c>
      <c r="W64" s="38">
        <f t="shared" si="19"/>
        <v>2.2857142857142856</v>
      </c>
      <c r="X64" s="31">
        <f t="shared" si="16"/>
        <v>7</v>
      </c>
      <c r="Y64" s="38">
        <f t="shared" si="20"/>
        <v>4.8571428571428568</v>
      </c>
      <c r="Z64" s="31">
        <f t="shared" si="17"/>
        <v>5</v>
      </c>
      <c r="AA64" s="38">
        <f t="shared" si="21"/>
        <v>4</v>
      </c>
      <c r="AB64" s="40">
        <f t="shared" si="35"/>
        <v>0.52777777777777779</v>
      </c>
      <c r="AC64" s="40">
        <f t="shared" si="36"/>
        <v>0.1388888888888889</v>
      </c>
      <c r="AD64" s="40">
        <f t="shared" si="37"/>
        <v>0.19444444444444445</v>
      </c>
      <c r="AE64" s="41">
        <f t="shared" si="38"/>
        <v>0.1388888888888889</v>
      </c>
      <c r="AF64" s="40">
        <f t="shared" si="40"/>
        <v>0.54290075004360716</v>
      </c>
      <c r="AG64" s="40">
        <f t="shared" si="40"/>
        <v>8.33311529740101E-2</v>
      </c>
      <c r="AH64" s="40">
        <f t="shared" si="40"/>
        <v>0.20340354090354087</v>
      </c>
      <c r="AI64" s="41">
        <f t="shared" si="40"/>
        <v>0.17036455607884177</v>
      </c>
      <c r="AJ64" s="31">
        <v>0</v>
      </c>
      <c r="AK64" s="38">
        <f t="shared" si="21"/>
        <v>0</v>
      </c>
      <c r="AL64" s="31">
        <v>0</v>
      </c>
      <c r="AM64" s="38">
        <f t="shared" si="22"/>
        <v>0</v>
      </c>
      <c r="AN64" s="31">
        <v>0</v>
      </c>
      <c r="AO64" s="38">
        <f t="shared" si="23"/>
        <v>0</v>
      </c>
      <c r="AP64" s="31">
        <v>0</v>
      </c>
      <c r="AQ64" s="38">
        <f t="shared" si="24"/>
        <v>0</v>
      </c>
      <c r="AR64" s="31">
        <v>19</v>
      </c>
      <c r="AS64" s="38">
        <f t="shared" si="25"/>
        <v>13.857142857142858</v>
      </c>
      <c r="AT64" s="31">
        <v>5</v>
      </c>
      <c r="AU64" s="38">
        <f t="shared" si="26"/>
        <v>2.2857142857142856</v>
      </c>
      <c r="AV64" s="31">
        <v>7</v>
      </c>
      <c r="AW64" s="38">
        <f t="shared" si="27"/>
        <v>4.8571428571428568</v>
      </c>
      <c r="AX64" s="31">
        <v>5</v>
      </c>
      <c r="AY64" s="38">
        <f t="shared" si="28"/>
        <v>4</v>
      </c>
    </row>
    <row r="65" spans="1:51" x14ac:dyDescent="0.25">
      <c r="A65" s="42">
        <f t="shared" si="18"/>
        <v>45824</v>
      </c>
      <c r="B65" s="32">
        <v>118</v>
      </c>
      <c r="C65" s="38">
        <f t="shared" si="29"/>
        <v>123.14285714285714</v>
      </c>
      <c r="D65" s="31">
        <f t="shared" si="12"/>
        <v>118</v>
      </c>
      <c r="E65" s="38">
        <f t="shared" si="29"/>
        <v>123.14285714285714</v>
      </c>
      <c r="F65" s="31">
        <v>117.67671233199998</v>
      </c>
      <c r="G65" s="38">
        <f t="shared" si="29"/>
        <v>122.80547945542855</v>
      </c>
      <c r="H65" s="31">
        <f t="shared" si="13"/>
        <v>118</v>
      </c>
      <c r="I65" s="38">
        <f t="shared" si="30"/>
        <v>123.14285714285714</v>
      </c>
      <c r="J65" s="31">
        <v>23</v>
      </c>
      <c r="K65" s="38">
        <f t="shared" si="30"/>
        <v>24.571428571428573</v>
      </c>
      <c r="L65" s="31">
        <v>95</v>
      </c>
      <c r="M65" s="38">
        <f t="shared" si="30"/>
        <v>98.571428571428569</v>
      </c>
      <c r="N65" s="31">
        <v>0</v>
      </c>
      <c r="O65" s="38">
        <f t="shared" si="31"/>
        <v>0</v>
      </c>
      <c r="P65" s="31">
        <v>0</v>
      </c>
      <c r="Q65" s="38">
        <f t="shared" si="31"/>
        <v>0</v>
      </c>
      <c r="R65" s="31">
        <v>0</v>
      </c>
      <c r="S65" s="38">
        <f t="shared" si="31"/>
        <v>0</v>
      </c>
      <c r="T65" s="31">
        <f t="shared" si="14"/>
        <v>9</v>
      </c>
      <c r="U65" s="38">
        <f t="shared" si="32"/>
        <v>13.142857142857142</v>
      </c>
      <c r="V65" s="31">
        <f t="shared" si="15"/>
        <v>3</v>
      </c>
      <c r="W65" s="38">
        <f t="shared" si="19"/>
        <v>2</v>
      </c>
      <c r="X65" s="31">
        <f t="shared" si="16"/>
        <v>7</v>
      </c>
      <c r="Y65" s="38">
        <f t="shared" si="20"/>
        <v>5.5714285714285712</v>
      </c>
      <c r="Z65" s="31">
        <f t="shared" si="17"/>
        <v>4</v>
      </c>
      <c r="AA65" s="38">
        <f t="shared" si="21"/>
        <v>3.8571428571428572</v>
      </c>
      <c r="AB65" s="40">
        <f t="shared" si="35"/>
        <v>0.39130434782608697</v>
      </c>
      <c r="AC65" s="40">
        <f t="shared" si="36"/>
        <v>0.13043478260869565</v>
      </c>
      <c r="AD65" s="40">
        <f t="shared" si="37"/>
        <v>0.30434782608695654</v>
      </c>
      <c r="AE65" s="41">
        <f t="shared" si="38"/>
        <v>0.17391304347826086</v>
      </c>
      <c r="AF65" s="40">
        <f t="shared" si="40"/>
        <v>0.52187829423854271</v>
      </c>
      <c r="AG65" s="40">
        <f t="shared" si="40"/>
        <v>7.4492165874153443E-2</v>
      </c>
      <c r="AH65" s="40">
        <f t="shared" si="40"/>
        <v>0.23589279078409514</v>
      </c>
      <c r="AI65" s="41">
        <f t="shared" si="40"/>
        <v>0.16773674910320871</v>
      </c>
      <c r="AJ65" s="31">
        <v>0</v>
      </c>
      <c r="AK65" s="38">
        <f t="shared" si="21"/>
        <v>0</v>
      </c>
      <c r="AL65" s="31">
        <v>0</v>
      </c>
      <c r="AM65" s="38">
        <f t="shared" si="22"/>
        <v>0</v>
      </c>
      <c r="AN65" s="31">
        <v>0</v>
      </c>
      <c r="AO65" s="38">
        <f t="shared" si="23"/>
        <v>0</v>
      </c>
      <c r="AP65" s="31">
        <v>0</v>
      </c>
      <c r="AQ65" s="38">
        <f t="shared" si="24"/>
        <v>0</v>
      </c>
      <c r="AR65" s="31">
        <v>9</v>
      </c>
      <c r="AS65" s="38">
        <f t="shared" si="25"/>
        <v>13.142857142857142</v>
      </c>
      <c r="AT65" s="31">
        <v>3</v>
      </c>
      <c r="AU65" s="38">
        <f t="shared" si="26"/>
        <v>2</v>
      </c>
      <c r="AV65" s="31">
        <v>7</v>
      </c>
      <c r="AW65" s="38">
        <f t="shared" si="27"/>
        <v>5.5714285714285712</v>
      </c>
      <c r="AX65" s="31">
        <v>4</v>
      </c>
      <c r="AY65" s="38">
        <f t="shared" si="28"/>
        <v>3.8571428571428572</v>
      </c>
    </row>
    <row r="66" spans="1:51" x14ac:dyDescent="0.25">
      <c r="A66" s="42">
        <f t="shared" si="18"/>
        <v>45825</v>
      </c>
      <c r="B66" s="32">
        <v>108</v>
      </c>
      <c r="C66" s="38">
        <f t="shared" si="29"/>
        <v>117.85714285714286</v>
      </c>
      <c r="D66" s="31">
        <f t="shared" si="12"/>
        <v>108</v>
      </c>
      <c r="E66" s="38">
        <f t="shared" si="29"/>
        <v>117.85714285714286</v>
      </c>
      <c r="F66" s="31">
        <v>107.70410959199998</v>
      </c>
      <c r="G66" s="38">
        <f t="shared" si="29"/>
        <v>117.53424657857143</v>
      </c>
      <c r="H66" s="31">
        <f t="shared" si="13"/>
        <v>108</v>
      </c>
      <c r="I66" s="38">
        <f t="shared" si="30"/>
        <v>117.85714285714286</v>
      </c>
      <c r="J66" s="31">
        <v>24</v>
      </c>
      <c r="K66" s="38">
        <f t="shared" si="30"/>
        <v>23</v>
      </c>
      <c r="L66" s="31">
        <v>84</v>
      </c>
      <c r="M66" s="38">
        <f t="shared" si="30"/>
        <v>94.857142857142861</v>
      </c>
      <c r="N66" s="31">
        <v>0</v>
      </c>
      <c r="O66" s="38">
        <f t="shared" si="31"/>
        <v>0</v>
      </c>
      <c r="P66" s="31">
        <v>0</v>
      </c>
      <c r="Q66" s="38">
        <f t="shared" si="31"/>
        <v>0</v>
      </c>
      <c r="R66" s="31">
        <v>0</v>
      </c>
      <c r="S66" s="38">
        <f t="shared" si="31"/>
        <v>0</v>
      </c>
      <c r="T66" s="31">
        <f t="shared" si="14"/>
        <v>12</v>
      </c>
      <c r="U66" s="38">
        <f t="shared" si="32"/>
        <v>11.571428571428571</v>
      </c>
      <c r="V66" s="31">
        <f t="shared" si="15"/>
        <v>5</v>
      </c>
      <c r="W66" s="38">
        <f t="shared" si="19"/>
        <v>2.4285714285714284</v>
      </c>
      <c r="X66" s="31">
        <f t="shared" si="16"/>
        <v>3</v>
      </c>
      <c r="Y66" s="38">
        <f t="shared" si="20"/>
        <v>5</v>
      </c>
      <c r="Z66" s="31">
        <f t="shared" si="17"/>
        <v>4</v>
      </c>
      <c r="AA66" s="38">
        <f t="shared" si="21"/>
        <v>4</v>
      </c>
      <c r="AB66" s="40">
        <f t="shared" si="35"/>
        <v>0.5</v>
      </c>
      <c r="AC66" s="40">
        <f t="shared" si="36"/>
        <v>0.20833333333333334</v>
      </c>
      <c r="AD66" s="40">
        <f t="shared" si="37"/>
        <v>0.125</v>
      </c>
      <c r="AE66" s="41">
        <f t="shared" si="38"/>
        <v>0.16666666666666666</v>
      </c>
      <c r="AF66" s="40">
        <f t="shared" si="40"/>
        <v>0.49942931464670587</v>
      </c>
      <c r="AG66" s="40">
        <f t="shared" si="40"/>
        <v>9.6090805329935775E-2</v>
      </c>
      <c r="AH66" s="40">
        <f t="shared" si="40"/>
        <v>0.22517850506980941</v>
      </c>
      <c r="AI66" s="41">
        <f t="shared" si="40"/>
        <v>0.17930137495354889</v>
      </c>
      <c r="AJ66" s="31">
        <v>0</v>
      </c>
      <c r="AK66" s="38">
        <f t="shared" si="21"/>
        <v>0</v>
      </c>
      <c r="AL66" s="31">
        <v>0</v>
      </c>
      <c r="AM66" s="38">
        <f t="shared" si="22"/>
        <v>0</v>
      </c>
      <c r="AN66" s="31">
        <v>0</v>
      </c>
      <c r="AO66" s="38">
        <f t="shared" si="23"/>
        <v>0</v>
      </c>
      <c r="AP66" s="31">
        <v>0</v>
      </c>
      <c r="AQ66" s="38">
        <f t="shared" si="24"/>
        <v>0</v>
      </c>
      <c r="AR66" s="31">
        <v>12</v>
      </c>
      <c r="AS66" s="38">
        <f t="shared" si="25"/>
        <v>11.571428571428571</v>
      </c>
      <c r="AT66" s="31">
        <v>5</v>
      </c>
      <c r="AU66" s="38">
        <f t="shared" si="26"/>
        <v>2.4285714285714284</v>
      </c>
      <c r="AV66" s="31">
        <v>3</v>
      </c>
      <c r="AW66" s="38">
        <f t="shared" si="27"/>
        <v>5</v>
      </c>
      <c r="AX66" s="31">
        <v>4</v>
      </c>
      <c r="AY66" s="38">
        <f t="shared" si="28"/>
        <v>4</v>
      </c>
    </row>
    <row r="67" spans="1:51" x14ac:dyDescent="0.25">
      <c r="A67" s="42">
        <f t="shared" si="18"/>
        <v>45826</v>
      </c>
      <c r="B67" s="32">
        <v>122</v>
      </c>
      <c r="C67" s="38">
        <f t="shared" si="29"/>
        <v>119.28571428571429</v>
      </c>
      <c r="D67" s="31">
        <f t="shared" si="12"/>
        <v>122</v>
      </c>
      <c r="E67" s="38">
        <f t="shared" si="29"/>
        <v>119.28571428571429</v>
      </c>
      <c r="F67" s="31">
        <v>121.66575342799999</v>
      </c>
      <c r="G67" s="38">
        <f t="shared" si="29"/>
        <v>118.95890411285713</v>
      </c>
      <c r="H67" s="31">
        <f t="shared" si="13"/>
        <v>122</v>
      </c>
      <c r="I67" s="38">
        <f t="shared" si="30"/>
        <v>119.28571428571429</v>
      </c>
      <c r="J67" s="31">
        <v>32</v>
      </c>
      <c r="K67" s="38">
        <f t="shared" si="30"/>
        <v>23.857142857142858</v>
      </c>
      <c r="L67" s="31">
        <v>90</v>
      </c>
      <c r="M67" s="38">
        <f t="shared" si="30"/>
        <v>95.428571428571431</v>
      </c>
      <c r="N67" s="31">
        <v>0</v>
      </c>
      <c r="O67" s="38">
        <f t="shared" si="31"/>
        <v>0</v>
      </c>
      <c r="P67" s="31">
        <v>0</v>
      </c>
      <c r="Q67" s="38">
        <f t="shared" si="31"/>
        <v>0</v>
      </c>
      <c r="R67" s="31">
        <v>0</v>
      </c>
      <c r="S67" s="38">
        <f t="shared" si="31"/>
        <v>0</v>
      </c>
      <c r="T67" s="31">
        <f t="shared" si="14"/>
        <v>23</v>
      </c>
      <c r="U67" s="38">
        <f t="shared" si="32"/>
        <v>12.714285714285714</v>
      </c>
      <c r="V67" s="31">
        <f t="shared" si="15"/>
        <v>2</v>
      </c>
      <c r="W67" s="38">
        <f t="shared" si="19"/>
        <v>2.4285714285714284</v>
      </c>
      <c r="X67" s="31">
        <f t="shared" si="16"/>
        <v>7</v>
      </c>
      <c r="Y67" s="38">
        <f t="shared" si="20"/>
        <v>5.4285714285714288</v>
      </c>
      <c r="Z67" s="31">
        <f t="shared" si="17"/>
        <v>0</v>
      </c>
      <c r="AA67" s="38">
        <f t="shared" si="21"/>
        <v>3.2857142857142856</v>
      </c>
      <c r="AB67" s="40">
        <f t="shared" si="35"/>
        <v>0.71875</v>
      </c>
      <c r="AC67" s="40">
        <f t="shared" si="36"/>
        <v>6.25E-2</v>
      </c>
      <c r="AD67" s="40">
        <f t="shared" si="37"/>
        <v>0.21875</v>
      </c>
      <c r="AE67" s="41">
        <f t="shared" si="38"/>
        <v>0</v>
      </c>
      <c r="AF67" s="40">
        <f t="shared" si="40"/>
        <v>0.51969030365769497</v>
      </c>
      <c r="AG67" s="40">
        <f t="shared" si="40"/>
        <v>9.4030365769496208E-2</v>
      </c>
      <c r="AH67" s="40">
        <f t="shared" si="40"/>
        <v>0.23445048309178745</v>
      </c>
      <c r="AI67" s="41">
        <f t="shared" si="40"/>
        <v>0.15182884748102138</v>
      </c>
      <c r="AJ67" s="31">
        <v>0</v>
      </c>
      <c r="AK67" s="38">
        <f t="shared" si="21"/>
        <v>0</v>
      </c>
      <c r="AL67" s="31">
        <v>0</v>
      </c>
      <c r="AM67" s="38">
        <f t="shared" si="22"/>
        <v>0</v>
      </c>
      <c r="AN67" s="31">
        <v>0</v>
      </c>
      <c r="AO67" s="38">
        <f t="shared" si="23"/>
        <v>0</v>
      </c>
      <c r="AP67" s="31">
        <v>0</v>
      </c>
      <c r="AQ67" s="38">
        <f t="shared" si="24"/>
        <v>0</v>
      </c>
      <c r="AR67" s="31">
        <v>23</v>
      </c>
      <c r="AS67" s="38">
        <f t="shared" si="25"/>
        <v>12.714285714285714</v>
      </c>
      <c r="AT67" s="31">
        <v>2</v>
      </c>
      <c r="AU67" s="38">
        <f t="shared" si="26"/>
        <v>2.4285714285714284</v>
      </c>
      <c r="AV67" s="31">
        <v>7</v>
      </c>
      <c r="AW67" s="38">
        <f t="shared" si="27"/>
        <v>5.4285714285714288</v>
      </c>
      <c r="AX67" s="31">
        <v>0</v>
      </c>
      <c r="AY67" s="38">
        <f t="shared" si="28"/>
        <v>3.2857142857142856</v>
      </c>
    </row>
    <row r="68" spans="1:51" x14ac:dyDescent="0.25">
      <c r="A68" s="42">
        <f t="shared" si="18"/>
        <v>45827</v>
      </c>
      <c r="B68" s="32">
        <v>110</v>
      </c>
      <c r="C68" s="38">
        <f t="shared" si="29"/>
        <v>116.71428571428571</v>
      </c>
      <c r="D68" s="31">
        <f t="shared" si="12"/>
        <v>110</v>
      </c>
      <c r="E68" s="38">
        <f t="shared" si="29"/>
        <v>116.71428571428571</v>
      </c>
      <c r="F68" s="31">
        <v>109.69863013999999</v>
      </c>
      <c r="G68" s="38">
        <f t="shared" si="29"/>
        <v>116.39452055114285</v>
      </c>
      <c r="H68" s="31">
        <f t="shared" si="13"/>
        <v>110</v>
      </c>
      <c r="I68" s="38">
        <f t="shared" si="30"/>
        <v>116.71428571428571</v>
      </c>
      <c r="J68" s="31">
        <v>32</v>
      </c>
      <c r="K68" s="38">
        <f t="shared" si="30"/>
        <v>25.857142857142858</v>
      </c>
      <c r="L68" s="31">
        <v>78</v>
      </c>
      <c r="M68" s="38">
        <f t="shared" si="30"/>
        <v>90.857142857142861</v>
      </c>
      <c r="N68" s="31">
        <v>0</v>
      </c>
      <c r="O68" s="38">
        <f t="shared" si="31"/>
        <v>0</v>
      </c>
      <c r="P68" s="31">
        <v>0</v>
      </c>
      <c r="Q68" s="38">
        <f t="shared" si="31"/>
        <v>0</v>
      </c>
      <c r="R68" s="31">
        <v>0</v>
      </c>
      <c r="S68" s="38">
        <f t="shared" si="31"/>
        <v>0</v>
      </c>
      <c r="T68" s="31">
        <f t="shared" si="14"/>
        <v>18</v>
      </c>
      <c r="U68" s="38">
        <f t="shared" si="32"/>
        <v>13.857142857142858</v>
      </c>
      <c r="V68" s="31">
        <f t="shared" si="15"/>
        <v>3</v>
      </c>
      <c r="W68" s="38">
        <f t="shared" si="19"/>
        <v>2.8571428571428572</v>
      </c>
      <c r="X68" s="31">
        <f t="shared" si="16"/>
        <v>6</v>
      </c>
      <c r="Y68" s="38">
        <f t="shared" si="20"/>
        <v>5.4285714285714288</v>
      </c>
      <c r="Z68" s="31">
        <f t="shared" si="17"/>
        <v>5</v>
      </c>
      <c r="AA68" s="38">
        <f t="shared" si="21"/>
        <v>3.7142857142857144</v>
      </c>
      <c r="AB68" s="40">
        <f t="shared" si="35"/>
        <v>0.5625</v>
      </c>
      <c r="AC68" s="40">
        <f t="shared" si="36"/>
        <v>9.375E-2</v>
      </c>
      <c r="AD68" s="40">
        <f t="shared" si="37"/>
        <v>0.1875</v>
      </c>
      <c r="AE68" s="41">
        <f t="shared" si="38"/>
        <v>0.15625</v>
      </c>
      <c r="AF68" s="40">
        <f t="shared" si="40"/>
        <v>0.52068236714975846</v>
      </c>
      <c r="AG68" s="40">
        <f t="shared" si="40"/>
        <v>0.10742322291235336</v>
      </c>
      <c r="AH68" s="40">
        <f t="shared" si="40"/>
        <v>0.21361714975845411</v>
      </c>
      <c r="AI68" s="41">
        <f t="shared" si="40"/>
        <v>0.15827726017943408</v>
      </c>
      <c r="AJ68" s="31">
        <v>0</v>
      </c>
      <c r="AK68" s="38">
        <f t="shared" si="21"/>
        <v>0</v>
      </c>
      <c r="AL68" s="31">
        <v>0</v>
      </c>
      <c r="AM68" s="38">
        <f t="shared" si="22"/>
        <v>0</v>
      </c>
      <c r="AN68" s="31">
        <v>0</v>
      </c>
      <c r="AO68" s="38">
        <f t="shared" si="23"/>
        <v>0</v>
      </c>
      <c r="AP68" s="31">
        <v>0</v>
      </c>
      <c r="AQ68" s="38">
        <f t="shared" si="24"/>
        <v>0</v>
      </c>
      <c r="AR68" s="31">
        <v>18</v>
      </c>
      <c r="AS68" s="38">
        <f t="shared" si="25"/>
        <v>13.857142857142858</v>
      </c>
      <c r="AT68" s="31">
        <v>3</v>
      </c>
      <c r="AU68" s="38">
        <f t="shared" si="26"/>
        <v>2.8571428571428572</v>
      </c>
      <c r="AV68" s="31">
        <v>6</v>
      </c>
      <c r="AW68" s="38">
        <f t="shared" si="27"/>
        <v>5.4285714285714288</v>
      </c>
      <c r="AX68" s="31">
        <v>5</v>
      </c>
      <c r="AY68" s="38">
        <f t="shared" si="28"/>
        <v>3.7142857142857144</v>
      </c>
    </row>
    <row r="69" spans="1:51" x14ac:dyDescent="0.25">
      <c r="A69" s="42">
        <f t="shared" si="18"/>
        <v>45828</v>
      </c>
      <c r="B69" s="32">
        <v>127</v>
      </c>
      <c r="C69" s="38">
        <f t="shared" si="29"/>
        <v>115.85714285714286</v>
      </c>
      <c r="D69" s="31">
        <f t="shared" si="12"/>
        <v>127</v>
      </c>
      <c r="E69" s="38">
        <f t="shared" si="29"/>
        <v>115.85714285714286</v>
      </c>
      <c r="F69" s="31">
        <v>126.65205479799999</v>
      </c>
      <c r="G69" s="38">
        <f t="shared" si="29"/>
        <v>115.53972603057142</v>
      </c>
      <c r="H69" s="31">
        <f t="shared" si="13"/>
        <v>127</v>
      </c>
      <c r="I69" s="38">
        <f t="shared" si="30"/>
        <v>115.85714285714286</v>
      </c>
      <c r="J69" s="31">
        <v>22</v>
      </c>
      <c r="K69" s="38">
        <f t="shared" si="30"/>
        <v>26.428571428571427</v>
      </c>
      <c r="L69" s="31">
        <v>105</v>
      </c>
      <c r="M69" s="38">
        <f t="shared" si="30"/>
        <v>89.428571428571431</v>
      </c>
      <c r="N69" s="31">
        <v>0</v>
      </c>
      <c r="O69" s="38">
        <f t="shared" si="31"/>
        <v>0</v>
      </c>
      <c r="P69" s="31">
        <v>0</v>
      </c>
      <c r="Q69" s="38">
        <f t="shared" si="31"/>
        <v>0</v>
      </c>
      <c r="R69" s="31">
        <v>0</v>
      </c>
      <c r="S69" s="38">
        <f t="shared" si="31"/>
        <v>0</v>
      </c>
      <c r="T69" s="31">
        <f t="shared" si="14"/>
        <v>13</v>
      </c>
      <c r="U69" s="38">
        <f t="shared" si="32"/>
        <v>14.571428571428571</v>
      </c>
      <c r="V69" s="31">
        <f t="shared" si="15"/>
        <v>1</v>
      </c>
      <c r="W69" s="38">
        <f t="shared" si="19"/>
        <v>2.8571428571428572</v>
      </c>
      <c r="X69" s="31">
        <f t="shared" si="16"/>
        <v>6</v>
      </c>
      <c r="Y69" s="38">
        <f t="shared" si="20"/>
        <v>5.5714285714285712</v>
      </c>
      <c r="Z69" s="31">
        <f t="shared" si="17"/>
        <v>2</v>
      </c>
      <c r="AA69" s="38">
        <f t="shared" si="21"/>
        <v>3.4285714285714284</v>
      </c>
      <c r="AB69" s="40">
        <f t="shared" ref="AB69:AB100" si="41">T69/SUM($T69,$V69,$X69,$Z69)</f>
        <v>0.59090909090909094</v>
      </c>
      <c r="AC69" s="40">
        <f t="shared" ref="AC69:AC100" si="42">V69/SUM($T69,$V69,$X69,$Z69)</f>
        <v>4.5454545454545456E-2</v>
      </c>
      <c r="AD69" s="40">
        <f t="shared" ref="AD69:AD100" si="43">X69/SUM($T69,$V69,$X69,$Z69)</f>
        <v>0.27272727272727271</v>
      </c>
      <c r="AE69" s="41">
        <f t="shared" ref="AE69:AE100" si="44">Z69/SUM($T69,$V69,$X69,$Z69)</f>
        <v>9.0909090909090912E-2</v>
      </c>
      <c r="AF69" s="40">
        <f t="shared" si="40"/>
        <v>0.54160588807327936</v>
      </c>
      <c r="AG69" s="40">
        <f t="shared" si="40"/>
        <v>0.1059802214693519</v>
      </c>
      <c r="AH69" s="40">
        <f t="shared" si="40"/>
        <v>0.21289564903695338</v>
      </c>
      <c r="AI69" s="41">
        <f t="shared" si="40"/>
        <v>0.13951824142041533</v>
      </c>
      <c r="AJ69" s="31">
        <v>0</v>
      </c>
      <c r="AK69" s="38">
        <f t="shared" si="21"/>
        <v>0</v>
      </c>
      <c r="AL69" s="31">
        <v>0</v>
      </c>
      <c r="AM69" s="38">
        <f t="shared" si="22"/>
        <v>0</v>
      </c>
      <c r="AN69" s="31">
        <v>0</v>
      </c>
      <c r="AO69" s="38">
        <f t="shared" si="23"/>
        <v>0</v>
      </c>
      <c r="AP69" s="31">
        <v>0</v>
      </c>
      <c r="AQ69" s="38">
        <f t="shared" si="24"/>
        <v>0</v>
      </c>
      <c r="AR69" s="31">
        <v>13</v>
      </c>
      <c r="AS69" s="38">
        <f t="shared" si="25"/>
        <v>14.571428571428571</v>
      </c>
      <c r="AT69" s="31">
        <v>1</v>
      </c>
      <c r="AU69" s="38">
        <f t="shared" si="26"/>
        <v>2.8571428571428572</v>
      </c>
      <c r="AV69" s="31">
        <v>6</v>
      </c>
      <c r="AW69" s="38">
        <f t="shared" si="27"/>
        <v>5.5714285714285712</v>
      </c>
      <c r="AX69" s="31">
        <v>2</v>
      </c>
      <c r="AY69" s="38">
        <f t="shared" si="28"/>
        <v>3.4285714285714284</v>
      </c>
    </row>
    <row r="70" spans="1:51" x14ac:dyDescent="0.25">
      <c r="A70" s="42">
        <f t="shared" si="18"/>
        <v>45829</v>
      </c>
      <c r="B70" s="32">
        <v>120</v>
      </c>
      <c r="C70" s="38">
        <f t="shared" si="29"/>
        <v>116.14285714285714</v>
      </c>
      <c r="D70" s="31">
        <f t="shared" ref="D70:D125" si="45">J70+L70+N70</f>
        <v>120</v>
      </c>
      <c r="E70" s="38">
        <f t="shared" si="29"/>
        <v>116.14285714285714</v>
      </c>
      <c r="F70" s="31">
        <v>119.67123287999999</v>
      </c>
      <c r="G70" s="38">
        <f t="shared" si="29"/>
        <v>115.82465753742856</v>
      </c>
      <c r="H70" s="31">
        <f t="shared" ref="H70:H125" si="46">J70+L70+R70</f>
        <v>120</v>
      </c>
      <c r="I70" s="38">
        <f t="shared" si="30"/>
        <v>116.14285714285714</v>
      </c>
      <c r="J70" s="31">
        <v>28</v>
      </c>
      <c r="K70" s="38">
        <f t="shared" si="30"/>
        <v>28.142857142857142</v>
      </c>
      <c r="L70" s="31">
        <v>92</v>
      </c>
      <c r="M70" s="38">
        <f t="shared" si="30"/>
        <v>88</v>
      </c>
      <c r="N70" s="31">
        <v>0</v>
      </c>
      <c r="O70" s="38">
        <f t="shared" si="31"/>
        <v>0</v>
      </c>
      <c r="P70" s="31">
        <v>0</v>
      </c>
      <c r="Q70" s="38">
        <f t="shared" si="31"/>
        <v>0</v>
      </c>
      <c r="R70" s="31">
        <v>0</v>
      </c>
      <c r="S70" s="38">
        <f t="shared" si="31"/>
        <v>0</v>
      </c>
      <c r="T70" s="31">
        <f t="shared" ref="T70:T124" si="47">AJ70+AR70</f>
        <v>18</v>
      </c>
      <c r="U70" s="38">
        <f t="shared" si="32"/>
        <v>16</v>
      </c>
      <c r="V70" s="31">
        <f t="shared" ref="V70:V124" si="48">AL70+AT70</f>
        <v>3</v>
      </c>
      <c r="W70" s="38">
        <f t="shared" si="19"/>
        <v>3.1428571428571428</v>
      </c>
      <c r="X70" s="31">
        <f t="shared" ref="X70:X124" si="49">AN70+AV70</f>
        <v>4</v>
      </c>
      <c r="Y70" s="38">
        <f t="shared" si="20"/>
        <v>5.7142857142857144</v>
      </c>
      <c r="Z70" s="31">
        <f t="shared" ref="Z70:Z124" si="50">AP70+AX70</f>
        <v>3</v>
      </c>
      <c r="AA70" s="38">
        <f t="shared" si="21"/>
        <v>3.2857142857142856</v>
      </c>
      <c r="AB70" s="40">
        <f t="shared" si="41"/>
        <v>0.6428571428571429</v>
      </c>
      <c r="AC70" s="40">
        <f t="shared" si="42"/>
        <v>0.10714285714285714</v>
      </c>
      <c r="AD70" s="40">
        <f t="shared" si="43"/>
        <v>0.14285714285714285</v>
      </c>
      <c r="AE70" s="41">
        <f t="shared" si="44"/>
        <v>0.10714285714285714</v>
      </c>
      <c r="AF70" s="40">
        <f t="shared" si="40"/>
        <v>0.56201405133858551</v>
      </c>
      <c r="AG70" s="40">
        <f t="shared" si="40"/>
        <v>0.11235777248976006</v>
      </c>
      <c r="AH70" s="40">
        <f t="shared" si="40"/>
        <v>0.20651809801654522</v>
      </c>
      <c r="AI70" s="41">
        <f t="shared" si="40"/>
        <v>0.11911007815510921</v>
      </c>
      <c r="AJ70" s="31">
        <v>0</v>
      </c>
      <c r="AK70" s="38">
        <f t="shared" si="21"/>
        <v>0</v>
      </c>
      <c r="AL70" s="31">
        <v>0</v>
      </c>
      <c r="AM70" s="38">
        <f t="shared" si="22"/>
        <v>0</v>
      </c>
      <c r="AN70" s="31">
        <v>0</v>
      </c>
      <c r="AO70" s="38">
        <f t="shared" si="23"/>
        <v>0</v>
      </c>
      <c r="AP70" s="31">
        <v>0</v>
      </c>
      <c r="AQ70" s="38">
        <f t="shared" si="24"/>
        <v>0</v>
      </c>
      <c r="AR70" s="31">
        <v>18</v>
      </c>
      <c r="AS70" s="38">
        <f t="shared" si="25"/>
        <v>16</v>
      </c>
      <c r="AT70" s="31">
        <v>3</v>
      </c>
      <c r="AU70" s="38">
        <f t="shared" si="26"/>
        <v>3.1428571428571428</v>
      </c>
      <c r="AV70" s="31">
        <v>4</v>
      </c>
      <c r="AW70" s="38">
        <f t="shared" si="27"/>
        <v>5.7142857142857144</v>
      </c>
      <c r="AX70" s="31">
        <v>3</v>
      </c>
      <c r="AY70" s="38">
        <f t="shared" si="28"/>
        <v>3.2857142857142856</v>
      </c>
    </row>
    <row r="71" spans="1:51" x14ac:dyDescent="0.25">
      <c r="A71" s="42">
        <f t="shared" ref="A71:A125" si="51">A70+1</f>
        <v>45830</v>
      </c>
      <c r="B71" s="32">
        <v>92</v>
      </c>
      <c r="C71" s="38">
        <f t="shared" si="29"/>
        <v>113.85714285714286</v>
      </c>
      <c r="D71" s="31">
        <f t="shared" si="45"/>
        <v>92</v>
      </c>
      <c r="E71" s="38">
        <f t="shared" si="29"/>
        <v>113.85714285714286</v>
      </c>
      <c r="F71" s="31">
        <v>91.747945208000004</v>
      </c>
      <c r="G71" s="38">
        <f t="shared" si="29"/>
        <v>113.54520548257143</v>
      </c>
      <c r="H71" s="31">
        <f t="shared" si="46"/>
        <v>92</v>
      </c>
      <c r="I71" s="38">
        <f t="shared" si="30"/>
        <v>113.85714285714286</v>
      </c>
      <c r="J71" s="31">
        <v>23</v>
      </c>
      <c r="K71" s="38">
        <f t="shared" si="30"/>
        <v>26.285714285714285</v>
      </c>
      <c r="L71" s="31">
        <v>69</v>
      </c>
      <c r="M71" s="38">
        <f t="shared" si="30"/>
        <v>87.571428571428569</v>
      </c>
      <c r="N71" s="31">
        <v>0</v>
      </c>
      <c r="O71" s="38">
        <f t="shared" si="31"/>
        <v>0</v>
      </c>
      <c r="P71" s="31">
        <v>0</v>
      </c>
      <c r="Q71" s="38">
        <f t="shared" si="31"/>
        <v>0</v>
      </c>
      <c r="R71" s="31">
        <v>0</v>
      </c>
      <c r="S71" s="38">
        <f t="shared" si="31"/>
        <v>0</v>
      </c>
      <c r="T71" s="31">
        <f t="shared" si="47"/>
        <v>14</v>
      </c>
      <c r="U71" s="38">
        <f t="shared" si="32"/>
        <v>15.285714285714286</v>
      </c>
      <c r="V71" s="31">
        <f t="shared" si="48"/>
        <v>2</v>
      </c>
      <c r="W71" s="38">
        <f t="shared" si="19"/>
        <v>2.7142857142857144</v>
      </c>
      <c r="X71" s="31">
        <f t="shared" si="49"/>
        <v>4</v>
      </c>
      <c r="Y71" s="38">
        <f t="shared" si="20"/>
        <v>5.2857142857142856</v>
      </c>
      <c r="Z71" s="31">
        <f t="shared" si="50"/>
        <v>3</v>
      </c>
      <c r="AA71" s="38">
        <f t="shared" si="21"/>
        <v>3</v>
      </c>
      <c r="AB71" s="40">
        <f t="shared" si="41"/>
        <v>0.60869565217391308</v>
      </c>
      <c r="AC71" s="40">
        <f t="shared" si="42"/>
        <v>8.6956521739130432E-2</v>
      </c>
      <c r="AD71" s="40">
        <f t="shared" si="43"/>
        <v>0.17391304347826086</v>
      </c>
      <c r="AE71" s="41">
        <f t="shared" si="44"/>
        <v>0.13043478260869565</v>
      </c>
      <c r="AF71" s="40">
        <f t="shared" si="40"/>
        <v>0.57357374768089053</v>
      </c>
      <c r="AG71" s="40">
        <f t="shared" si="40"/>
        <v>0.10493886289693743</v>
      </c>
      <c r="AH71" s="40">
        <f t="shared" si="40"/>
        <v>0.20358504073566186</v>
      </c>
      <c r="AI71" s="41">
        <f t="shared" si="40"/>
        <v>0.11790234868651017</v>
      </c>
      <c r="AJ71" s="31">
        <v>0</v>
      </c>
      <c r="AK71" s="38">
        <f t="shared" si="21"/>
        <v>0</v>
      </c>
      <c r="AL71" s="31">
        <v>0</v>
      </c>
      <c r="AM71" s="38">
        <f t="shared" si="22"/>
        <v>0</v>
      </c>
      <c r="AN71" s="31">
        <v>0</v>
      </c>
      <c r="AO71" s="38">
        <f t="shared" si="23"/>
        <v>0</v>
      </c>
      <c r="AP71" s="31">
        <v>0</v>
      </c>
      <c r="AQ71" s="38">
        <f t="shared" si="24"/>
        <v>0</v>
      </c>
      <c r="AR71" s="31">
        <v>14</v>
      </c>
      <c r="AS71" s="38">
        <f t="shared" si="25"/>
        <v>15.285714285714286</v>
      </c>
      <c r="AT71" s="31">
        <v>2</v>
      </c>
      <c r="AU71" s="38">
        <f t="shared" si="26"/>
        <v>2.7142857142857144</v>
      </c>
      <c r="AV71" s="31">
        <v>4</v>
      </c>
      <c r="AW71" s="38">
        <f t="shared" si="27"/>
        <v>5.2857142857142856</v>
      </c>
      <c r="AX71" s="31">
        <v>3</v>
      </c>
      <c r="AY71" s="38">
        <f t="shared" si="28"/>
        <v>3</v>
      </c>
    </row>
    <row r="72" spans="1:51" x14ac:dyDescent="0.25">
      <c r="A72" s="42">
        <f t="shared" si="51"/>
        <v>45831</v>
      </c>
      <c r="B72" s="32">
        <v>120</v>
      </c>
      <c r="C72" s="38">
        <f t="shared" si="29"/>
        <v>114.14285714285714</v>
      </c>
      <c r="D72" s="31">
        <f t="shared" si="45"/>
        <v>120</v>
      </c>
      <c r="E72" s="38">
        <f t="shared" si="29"/>
        <v>114.14285714285714</v>
      </c>
      <c r="F72" s="31">
        <v>119.67123288000001</v>
      </c>
      <c r="G72" s="38">
        <f t="shared" si="29"/>
        <v>113.83013698942857</v>
      </c>
      <c r="H72" s="31">
        <f t="shared" si="46"/>
        <v>120</v>
      </c>
      <c r="I72" s="38">
        <f t="shared" si="30"/>
        <v>114.14285714285714</v>
      </c>
      <c r="J72" s="31">
        <v>23</v>
      </c>
      <c r="K72" s="38">
        <f t="shared" si="30"/>
        <v>26.285714285714285</v>
      </c>
      <c r="L72" s="31">
        <v>97</v>
      </c>
      <c r="M72" s="38">
        <f t="shared" si="30"/>
        <v>87.857142857142861</v>
      </c>
      <c r="N72" s="31">
        <v>0</v>
      </c>
      <c r="O72" s="38">
        <f t="shared" si="31"/>
        <v>0</v>
      </c>
      <c r="P72" s="31">
        <v>0</v>
      </c>
      <c r="Q72" s="38">
        <f t="shared" si="31"/>
        <v>0</v>
      </c>
      <c r="R72" s="31">
        <v>0</v>
      </c>
      <c r="S72" s="38">
        <f t="shared" si="31"/>
        <v>0</v>
      </c>
      <c r="T72" s="31">
        <f t="shared" si="47"/>
        <v>12</v>
      </c>
      <c r="U72" s="38">
        <f t="shared" si="32"/>
        <v>15.714285714285714</v>
      </c>
      <c r="V72" s="31">
        <f t="shared" si="48"/>
        <v>3</v>
      </c>
      <c r="W72" s="38">
        <f t="shared" si="19"/>
        <v>2.7142857142857144</v>
      </c>
      <c r="X72" s="31">
        <f t="shared" si="49"/>
        <v>3</v>
      </c>
      <c r="Y72" s="38">
        <f t="shared" si="20"/>
        <v>4.7142857142857144</v>
      </c>
      <c r="Z72" s="31">
        <f t="shared" si="50"/>
        <v>5</v>
      </c>
      <c r="AA72" s="38">
        <f t="shared" si="21"/>
        <v>3.1428571428571428</v>
      </c>
      <c r="AB72" s="40">
        <f t="shared" si="41"/>
        <v>0.52173913043478259</v>
      </c>
      <c r="AC72" s="40">
        <f t="shared" si="42"/>
        <v>0.13043478260869565</v>
      </c>
      <c r="AD72" s="40">
        <f t="shared" si="43"/>
        <v>0.13043478260869565</v>
      </c>
      <c r="AE72" s="41">
        <f t="shared" si="44"/>
        <v>0.21739130434782608</v>
      </c>
      <c r="AF72" s="40">
        <f t="shared" si="40"/>
        <v>0.59220728805356138</v>
      </c>
      <c r="AG72" s="40">
        <f t="shared" si="40"/>
        <v>0.10493886289693745</v>
      </c>
      <c r="AH72" s="40">
        <f t="shared" si="40"/>
        <v>0.17874032023876743</v>
      </c>
      <c r="AI72" s="41">
        <f t="shared" si="40"/>
        <v>0.12411352881073377</v>
      </c>
      <c r="AJ72" s="31">
        <v>0</v>
      </c>
      <c r="AK72" s="38">
        <f t="shared" si="21"/>
        <v>0</v>
      </c>
      <c r="AL72" s="31">
        <v>0</v>
      </c>
      <c r="AM72" s="38">
        <f t="shared" si="22"/>
        <v>0</v>
      </c>
      <c r="AN72" s="31">
        <v>0</v>
      </c>
      <c r="AO72" s="38">
        <f t="shared" si="23"/>
        <v>0</v>
      </c>
      <c r="AP72" s="31">
        <v>0</v>
      </c>
      <c r="AQ72" s="38">
        <f t="shared" si="24"/>
        <v>0</v>
      </c>
      <c r="AR72" s="31">
        <v>12</v>
      </c>
      <c r="AS72" s="38">
        <f t="shared" si="25"/>
        <v>15.714285714285714</v>
      </c>
      <c r="AT72" s="31">
        <v>3</v>
      </c>
      <c r="AU72" s="38">
        <f t="shared" si="26"/>
        <v>2.7142857142857144</v>
      </c>
      <c r="AV72" s="31">
        <v>3</v>
      </c>
      <c r="AW72" s="38">
        <f t="shared" si="27"/>
        <v>4.7142857142857144</v>
      </c>
      <c r="AX72" s="31">
        <v>5</v>
      </c>
      <c r="AY72" s="38">
        <f t="shared" si="28"/>
        <v>3.1428571428571428</v>
      </c>
    </row>
    <row r="73" spans="1:51" x14ac:dyDescent="0.25">
      <c r="A73" s="42">
        <f t="shared" si="51"/>
        <v>45832</v>
      </c>
      <c r="B73" s="32">
        <v>115</v>
      </c>
      <c r="C73" s="38">
        <f t="shared" si="29"/>
        <v>115.14285714285714</v>
      </c>
      <c r="D73" s="31">
        <f t="shared" si="45"/>
        <v>115</v>
      </c>
      <c r="E73" s="38">
        <f t="shared" si="29"/>
        <v>115.14285714285714</v>
      </c>
      <c r="F73" s="31">
        <v>114.68493150999998</v>
      </c>
      <c r="G73" s="38">
        <f t="shared" si="29"/>
        <v>114.82739726342857</v>
      </c>
      <c r="H73" s="31">
        <f t="shared" si="46"/>
        <v>115</v>
      </c>
      <c r="I73" s="38">
        <f t="shared" si="30"/>
        <v>115.14285714285714</v>
      </c>
      <c r="J73" s="31">
        <v>22</v>
      </c>
      <c r="K73" s="38">
        <f t="shared" si="30"/>
        <v>26</v>
      </c>
      <c r="L73" s="31">
        <v>93</v>
      </c>
      <c r="M73" s="38">
        <f t="shared" si="30"/>
        <v>89.142857142857139</v>
      </c>
      <c r="N73" s="31">
        <v>0</v>
      </c>
      <c r="O73" s="38">
        <f t="shared" si="31"/>
        <v>0</v>
      </c>
      <c r="P73" s="31">
        <v>0</v>
      </c>
      <c r="Q73" s="38">
        <f t="shared" si="31"/>
        <v>0</v>
      </c>
      <c r="R73" s="31">
        <v>0</v>
      </c>
      <c r="S73" s="38">
        <f t="shared" si="31"/>
        <v>0</v>
      </c>
      <c r="T73" s="31">
        <f t="shared" si="47"/>
        <v>19</v>
      </c>
      <c r="U73" s="38">
        <f t="shared" si="32"/>
        <v>16.714285714285715</v>
      </c>
      <c r="V73" s="31">
        <f t="shared" si="48"/>
        <v>1</v>
      </c>
      <c r="W73" s="38">
        <f t="shared" si="19"/>
        <v>2.1428571428571428</v>
      </c>
      <c r="X73" s="31">
        <f t="shared" si="49"/>
        <v>1</v>
      </c>
      <c r="Y73" s="38">
        <f t="shared" si="20"/>
        <v>4.4285714285714288</v>
      </c>
      <c r="Z73" s="31">
        <f t="shared" si="50"/>
        <v>1</v>
      </c>
      <c r="AA73" s="38">
        <f t="shared" si="21"/>
        <v>2.7142857142857144</v>
      </c>
      <c r="AB73" s="40">
        <f t="shared" si="41"/>
        <v>0.86363636363636365</v>
      </c>
      <c r="AC73" s="40">
        <f t="shared" si="42"/>
        <v>4.5454545454545456E-2</v>
      </c>
      <c r="AD73" s="40">
        <f t="shared" si="43"/>
        <v>4.5454545454545456E-2</v>
      </c>
      <c r="AE73" s="41">
        <f t="shared" si="44"/>
        <v>4.5454545454545456E-2</v>
      </c>
      <c r="AF73" s="40">
        <f t="shared" si="40"/>
        <v>0.64415534000161323</v>
      </c>
      <c r="AG73" s="40">
        <f t="shared" si="40"/>
        <v>8.1670464628539149E-2</v>
      </c>
      <c r="AH73" s="40">
        <f t="shared" si="40"/>
        <v>0.16737668387513108</v>
      </c>
      <c r="AI73" s="41">
        <f t="shared" si="40"/>
        <v>0.10679751149471646</v>
      </c>
      <c r="AJ73" s="31">
        <v>0</v>
      </c>
      <c r="AK73" s="38">
        <f t="shared" si="21"/>
        <v>0</v>
      </c>
      <c r="AL73" s="31">
        <v>0</v>
      </c>
      <c r="AM73" s="38">
        <f t="shared" si="22"/>
        <v>0</v>
      </c>
      <c r="AN73" s="31">
        <v>0</v>
      </c>
      <c r="AO73" s="38">
        <f t="shared" si="23"/>
        <v>0</v>
      </c>
      <c r="AP73" s="31">
        <v>0</v>
      </c>
      <c r="AQ73" s="38">
        <f t="shared" si="24"/>
        <v>0</v>
      </c>
      <c r="AR73" s="31">
        <v>19</v>
      </c>
      <c r="AS73" s="38">
        <f t="shared" si="25"/>
        <v>16.714285714285715</v>
      </c>
      <c r="AT73" s="31">
        <v>1</v>
      </c>
      <c r="AU73" s="38">
        <f t="shared" si="26"/>
        <v>2.1428571428571428</v>
      </c>
      <c r="AV73" s="31">
        <v>1</v>
      </c>
      <c r="AW73" s="38">
        <f t="shared" si="27"/>
        <v>4.4285714285714288</v>
      </c>
      <c r="AX73" s="31">
        <v>1</v>
      </c>
      <c r="AY73" s="38">
        <f t="shared" si="28"/>
        <v>2.7142857142857144</v>
      </c>
    </row>
    <row r="74" spans="1:51" x14ac:dyDescent="0.25">
      <c r="A74" s="42">
        <f t="shared" si="51"/>
        <v>45833</v>
      </c>
      <c r="B74" s="32">
        <v>132</v>
      </c>
      <c r="C74" s="38">
        <f t="shared" si="29"/>
        <v>116.57142857142857</v>
      </c>
      <c r="D74" s="31">
        <f t="shared" si="45"/>
        <v>132</v>
      </c>
      <c r="E74" s="38">
        <f t="shared" si="29"/>
        <v>116.57142857142857</v>
      </c>
      <c r="F74" s="31">
        <v>131.638356168</v>
      </c>
      <c r="G74" s="38">
        <f t="shared" si="29"/>
        <v>116.25205479771428</v>
      </c>
      <c r="H74" s="31">
        <f t="shared" si="46"/>
        <v>132</v>
      </c>
      <c r="I74" s="38">
        <f t="shared" si="30"/>
        <v>116.57142857142857</v>
      </c>
      <c r="J74" s="31">
        <v>26</v>
      </c>
      <c r="K74" s="38">
        <f t="shared" si="30"/>
        <v>25.142857142857142</v>
      </c>
      <c r="L74" s="31">
        <v>106</v>
      </c>
      <c r="M74" s="38">
        <f t="shared" si="30"/>
        <v>91.428571428571431</v>
      </c>
      <c r="N74" s="31">
        <v>0</v>
      </c>
      <c r="O74" s="38">
        <f t="shared" si="31"/>
        <v>0</v>
      </c>
      <c r="P74" s="31">
        <v>0</v>
      </c>
      <c r="Q74" s="38">
        <f t="shared" si="31"/>
        <v>0</v>
      </c>
      <c r="R74" s="31">
        <v>0</v>
      </c>
      <c r="S74" s="38">
        <f t="shared" si="31"/>
        <v>0</v>
      </c>
      <c r="T74" s="31">
        <f t="shared" si="47"/>
        <v>11</v>
      </c>
      <c r="U74" s="38">
        <f t="shared" si="32"/>
        <v>15</v>
      </c>
      <c r="V74" s="31">
        <f t="shared" si="48"/>
        <v>2</v>
      </c>
      <c r="W74" s="38">
        <f t="shared" si="19"/>
        <v>2.1428571428571428</v>
      </c>
      <c r="X74" s="31">
        <f t="shared" si="49"/>
        <v>8</v>
      </c>
      <c r="Y74" s="38">
        <f t="shared" si="20"/>
        <v>4.5714285714285712</v>
      </c>
      <c r="Z74" s="31">
        <f t="shared" si="50"/>
        <v>5</v>
      </c>
      <c r="AA74" s="38">
        <f t="shared" si="21"/>
        <v>3.4285714285714284</v>
      </c>
      <c r="AB74" s="40">
        <f t="shared" si="41"/>
        <v>0.42307692307692307</v>
      </c>
      <c r="AC74" s="40">
        <f t="shared" si="42"/>
        <v>7.6923076923076927E-2</v>
      </c>
      <c r="AD74" s="40">
        <f t="shared" si="43"/>
        <v>0.30769230769230771</v>
      </c>
      <c r="AE74" s="41">
        <f t="shared" si="44"/>
        <v>0.19230769230769232</v>
      </c>
      <c r="AF74" s="40">
        <f t="shared" si="40"/>
        <v>0.60191632901260228</v>
      </c>
      <c r="AG74" s="40">
        <f t="shared" si="40"/>
        <v>8.373090418897873E-2</v>
      </c>
      <c r="AH74" s="40">
        <f t="shared" si="40"/>
        <v>0.18008272783117502</v>
      </c>
      <c r="AI74" s="41">
        <f t="shared" si="40"/>
        <v>0.13427003896724393</v>
      </c>
      <c r="AJ74" s="31">
        <v>0</v>
      </c>
      <c r="AK74" s="38">
        <f t="shared" si="21"/>
        <v>0</v>
      </c>
      <c r="AL74" s="31">
        <v>0</v>
      </c>
      <c r="AM74" s="38">
        <f t="shared" si="22"/>
        <v>0</v>
      </c>
      <c r="AN74" s="31">
        <v>0</v>
      </c>
      <c r="AO74" s="38">
        <f t="shared" si="23"/>
        <v>0</v>
      </c>
      <c r="AP74" s="31">
        <v>0</v>
      </c>
      <c r="AQ74" s="38">
        <f t="shared" si="24"/>
        <v>0</v>
      </c>
      <c r="AR74" s="31">
        <v>11</v>
      </c>
      <c r="AS74" s="38">
        <f t="shared" si="25"/>
        <v>15</v>
      </c>
      <c r="AT74" s="31">
        <v>2</v>
      </c>
      <c r="AU74" s="38">
        <f t="shared" si="26"/>
        <v>2.1428571428571428</v>
      </c>
      <c r="AV74" s="31">
        <v>8</v>
      </c>
      <c r="AW74" s="38">
        <f t="shared" si="27"/>
        <v>4.5714285714285712</v>
      </c>
      <c r="AX74" s="31">
        <v>5</v>
      </c>
      <c r="AY74" s="38">
        <f t="shared" si="28"/>
        <v>3.4285714285714284</v>
      </c>
    </row>
    <row r="75" spans="1:51" x14ac:dyDescent="0.25">
      <c r="A75" s="42">
        <f t="shared" si="51"/>
        <v>45834</v>
      </c>
      <c r="B75" s="32">
        <v>117</v>
      </c>
      <c r="C75" s="38">
        <f t="shared" si="29"/>
        <v>117.57142857142857</v>
      </c>
      <c r="D75" s="31">
        <f t="shared" si="45"/>
        <v>117</v>
      </c>
      <c r="E75" s="38">
        <f t="shared" si="29"/>
        <v>117.57142857142857</v>
      </c>
      <c r="F75" s="31">
        <v>116.67945205799998</v>
      </c>
      <c r="G75" s="38">
        <f t="shared" si="29"/>
        <v>117.24931507171426</v>
      </c>
      <c r="H75" s="31">
        <f t="shared" si="46"/>
        <v>117</v>
      </c>
      <c r="I75" s="38">
        <f t="shared" si="30"/>
        <v>117.57142857142857</v>
      </c>
      <c r="J75" s="31">
        <v>24</v>
      </c>
      <c r="K75" s="38">
        <f t="shared" si="30"/>
        <v>24</v>
      </c>
      <c r="L75" s="31">
        <v>93</v>
      </c>
      <c r="M75" s="38">
        <f t="shared" si="30"/>
        <v>93.571428571428569</v>
      </c>
      <c r="N75" s="31">
        <v>0</v>
      </c>
      <c r="O75" s="38">
        <f t="shared" si="31"/>
        <v>0</v>
      </c>
      <c r="P75" s="31">
        <v>0</v>
      </c>
      <c r="Q75" s="38">
        <f t="shared" si="31"/>
        <v>0</v>
      </c>
      <c r="R75" s="31">
        <v>0</v>
      </c>
      <c r="S75" s="38">
        <f t="shared" si="31"/>
        <v>0</v>
      </c>
      <c r="T75" s="31">
        <f t="shared" si="47"/>
        <v>13</v>
      </c>
      <c r="U75" s="38">
        <f t="shared" si="32"/>
        <v>14.285714285714286</v>
      </c>
      <c r="V75" s="31">
        <f t="shared" si="48"/>
        <v>1</v>
      </c>
      <c r="W75" s="38">
        <f t="shared" ref="W75:W124" si="52">AVERAGE(V69:V75)</f>
        <v>1.8571428571428572</v>
      </c>
      <c r="X75" s="31">
        <f t="shared" si="49"/>
        <v>6</v>
      </c>
      <c r="Y75" s="38">
        <f t="shared" ref="Y75:Y124" si="53">AVERAGE(X69:X75)</f>
        <v>4.5714285714285712</v>
      </c>
      <c r="Z75" s="31">
        <f t="shared" si="50"/>
        <v>4</v>
      </c>
      <c r="AA75" s="38">
        <f t="shared" ref="AA75:AK124" si="54">AVERAGE(Z69:Z75)</f>
        <v>3.2857142857142856</v>
      </c>
      <c r="AB75" s="40">
        <f t="shared" si="41"/>
        <v>0.54166666666666663</v>
      </c>
      <c r="AC75" s="40">
        <f t="shared" si="42"/>
        <v>4.1666666666666664E-2</v>
      </c>
      <c r="AD75" s="40">
        <f t="shared" si="43"/>
        <v>0.25</v>
      </c>
      <c r="AE75" s="41">
        <f t="shared" si="44"/>
        <v>0.16666666666666666</v>
      </c>
      <c r="AF75" s="40">
        <f t="shared" si="40"/>
        <v>0.59894013853641181</v>
      </c>
      <c r="AG75" s="40">
        <f t="shared" si="40"/>
        <v>7.6290427998502525E-2</v>
      </c>
      <c r="AH75" s="40">
        <f t="shared" si="40"/>
        <v>0.18901129925974644</v>
      </c>
      <c r="AI75" s="41">
        <f t="shared" si="40"/>
        <v>0.13575813420533916</v>
      </c>
      <c r="AJ75" s="31">
        <v>0</v>
      </c>
      <c r="AK75" s="38">
        <f t="shared" si="54"/>
        <v>0</v>
      </c>
      <c r="AL75" s="31">
        <v>0</v>
      </c>
      <c r="AM75" s="38">
        <f t="shared" ref="AM75:AM124" si="55">AVERAGE(AL69:AL75)</f>
        <v>0</v>
      </c>
      <c r="AN75" s="31">
        <v>0</v>
      </c>
      <c r="AO75" s="38">
        <f t="shared" ref="AO75:AO124" si="56">AVERAGE(AN69:AN75)</f>
        <v>0</v>
      </c>
      <c r="AP75" s="31">
        <v>0</v>
      </c>
      <c r="AQ75" s="38">
        <f t="shared" ref="AQ75:AQ124" si="57">AVERAGE(AP69:AP75)</f>
        <v>0</v>
      </c>
      <c r="AR75" s="31">
        <v>13</v>
      </c>
      <c r="AS75" s="38">
        <f t="shared" ref="AS75:AS124" si="58">AVERAGE(AR69:AR75)</f>
        <v>14.285714285714286</v>
      </c>
      <c r="AT75" s="31">
        <v>1</v>
      </c>
      <c r="AU75" s="38">
        <f t="shared" ref="AU75:AU124" si="59">AVERAGE(AT69:AT75)</f>
        <v>1.8571428571428572</v>
      </c>
      <c r="AV75" s="31">
        <v>6</v>
      </c>
      <c r="AW75" s="38">
        <f t="shared" ref="AW75:AW124" si="60">AVERAGE(AV69:AV75)</f>
        <v>4.5714285714285712</v>
      </c>
      <c r="AX75" s="31">
        <v>4</v>
      </c>
      <c r="AY75" s="38">
        <f t="shared" ref="AY75:AY124" si="61">AVERAGE(AX69:AX75)</f>
        <v>3.2857142857142856</v>
      </c>
    </row>
    <row r="76" spans="1:51" x14ac:dyDescent="0.25">
      <c r="A76" s="42">
        <f t="shared" si="51"/>
        <v>45835</v>
      </c>
      <c r="B76" s="32">
        <v>153</v>
      </c>
      <c r="C76" s="38">
        <f t="shared" ref="C76:G124" si="62">AVERAGE(B70:B76)</f>
        <v>121.28571428571429</v>
      </c>
      <c r="D76" s="31">
        <f t="shared" si="45"/>
        <v>153</v>
      </c>
      <c r="E76" s="38">
        <f t="shared" si="62"/>
        <v>121.28571428571429</v>
      </c>
      <c r="F76" s="31">
        <v>152.58082192200001</v>
      </c>
      <c r="G76" s="38">
        <f t="shared" si="62"/>
        <v>120.95342466085715</v>
      </c>
      <c r="H76" s="31">
        <f t="shared" si="46"/>
        <v>153</v>
      </c>
      <c r="I76" s="38">
        <f t="shared" ref="I76:M104" si="63">AVERAGE(H70:H76)</f>
        <v>121.28571428571429</v>
      </c>
      <c r="J76" s="31">
        <v>26</v>
      </c>
      <c r="K76" s="38">
        <f t="shared" si="63"/>
        <v>24.571428571428573</v>
      </c>
      <c r="L76" s="31">
        <v>127</v>
      </c>
      <c r="M76" s="38">
        <f t="shared" si="63"/>
        <v>96.714285714285708</v>
      </c>
      <c r="N76" s="31">
        <v>0</v>
      </c>
      <c r="O76" s="38">
        <f t="shared" ref="O76:S104" si="64">AVERAGE(N70:N76)</f>
        <v>0</v>
      </c>
      <c r="P76" s="31">
        <v>0</v>
      </c>
      <c r="Q76" s="38">
        <f t="shared" si="64"/>
        <v>0</v>
      </c>
      <c r="R76" s="31">
        <v>0</v>
      </c>
      <c r="S76" s="38">
        <f t="shared" si="64"/>
        <v>0</v>
      </c>
      <c r="T76" s="31">
        <f t="shared" si="47"/>
        <v>13</v>
      </c>
      <c r="U76" s="38">
        <f t="shared" ref="U76:U104" si="65">AVERAGE(T70:T76)</f>
        <v>14.285714285714286</v>
      </c>
      <c r="V76" s="31">
        <f t="shared" si="48"/>
        <v>5</v>
      </c>
      <c r="W76" s="38">
        <f t="shared" si="52"/>
        <v>2.4285714285714284</v>
      </c>
      <c r="X76" s="31">
        <f t="shared" si="49"/>
        <v>4</v>
      </c>
      <c r="Y76" s="38">
        <f t="shared" si="53"/>
        <v>4.2857142857142856</v>
      </c>
      <c r="Z76" s="31">
        <f t="shared" si="50"/>
        <v>4</v>
      </c>
      <c r="AA76" s="38">
        <f t="shared" si="54"/>
        <v>3.5714285714285716</v>
      </c>
      <c r="AB76" s="40">
        <f t="shared" si="41"/>
        <v>0.5</v>
      </c>
      <c r="AC76" s="40">
        <f t="shared" si="42"/>
        <v>0.19230769230769232</v>
      </c>
      <c r="AD76" s="40">
        <f t="shared" si="43"/>
        <v>0.15384615384615385</v>
      </c>
      <c r="AE76" s="41">
        <f t="shared" si="44"/>
        <v>0.15384615384615385</v>
      </c>
      <c r="AF76" s="40">
        <f t="shared" ref="AF76:AI91" si="66">AVERAGE(AB70:AB76)</f>
        <v>0.58595312554939893</v>
      </c>
      <c r="AG76" s="40">
        <f t="shared" si="66"/>
        <v>9.7269448977523529E-2</v>
      </c>
      <c r="AH76" s="40">
        <f t="shared" si="66"/>
        <v>0.17202828227672948</v>
      </c>
      <c r="AI76" s="41">
        <f t="shared" si="66"/>
        <v>0.14474914319634813</v>
      </c>
      <c r="AJ76" s="31">
        <v>0</v>
      </c>
      <c r="AK76" s="38">
        <f t="shared" si="54"/>
        <v>0</v>
      </c>
      <c r="AL76" s="31">
        <v>0</v>
      </c>
      <c r="AM76" s="38">
        <f t="shared" si="55"/>
        <v>0</v>
      </c>
      <c r="AN76" s="31">
        <v>0</v>
      </c>
      <c r="AO76" s="38">
        <f t="shared" si="56"/>
        <v>0</v>
      </c>
      <c r="AP76" s="31">
        <v>0</v>
      </c>
      <c r="AQ76" s="38">
        <f t="shared" si="57"/>
        <v>0</v>
      </c>
      <c r="AR76" s="31">
        <v>13</v>
      </c>
      <c r="AS76" s="38">
        <f t="shared" si="58"/>
        <v>14.285714285714286</v>
      </c>
      <c r="AT76" s="31">
        <v>5</v>
      </c>
      <c r="AU76" s="38">
        <f t="shared" si="59"/>
        <v>2.4285714285714284</v>
      </c>
      <c r="AV76" s="31">
        <v>4</v>
      </c>
      <c r="AW76" s="38">
        <f t="shared" si="60"/>
        <v>4.2857142857142856</v>
      </c>
      <c r="AX76" s="31">
        <v>4</v>
      </c>
      <c r="AY76" s="38">
        <f t="shared" si="61"/>
        <v>3.5714285714285716</v>
      </c>
    </row>
    <row r="77" spans="1:51" x14ac:dyDescent="0.25">
      <c r="A77" s="42">
        <f t="shared" si="51"/>
        <v>45836</v>
      </c>
      <c r="B77" s="32">
        <v>113</v>
      </c>
      <c r="C77" s="38">
        <f t="shared" si="62"/>
        <v>120.28571428571429</v>
      </c>
      <c r="D77" s="31">
        <f t="shared" si="45"/>
        <v>113</v>
      </c>
      <c r="E77" s="38">
        <f t="shared" si="62"/>
        <v>120.28571428571429</v>
      </c>
      <c r="F77" s="31">
        <v>112.690410962</v>
      </c>
      <c r="G77" s="38">
        <f t="shared" si="62"/>
        <v>119.95616438685715</v>
      </c>
      <c r="H77" s="31">
        <f t="shared" si="46"/>
        <v>113</v>
      </c>
      <c r="I77" s="38">
        <f t="shared" si="63"/>
        <v>120.28571428571429</v>
      </c>
      <c r="J77" s="31">
        <v>18</v>
      </c>
      <c r="K77" s="38">
        <f t="shared" si="63"/>
        <v>23.142857142857142</v>
      </c>
      <c r="L77" s="31">
        <v>95</v>
      </c>
      <c r="M77" s="38">
        <f t="shared" si="63"/>
        <v>97.142857142857139</v>
      </c>
      <c r="N77" s="31">
        <v>0</v>
      </c>
      <c r="O77" s="38">
        <f t="shared" si="64"/>
        <v>0</v>
      </c>
      <c r="P77" s="31">
        <v>0</v>
      </c>
      <c r="Q77" s="38">
        <f t="shared" si="64"/>
        <v>0</v>
      </c>
      <c r="R77" s="31">
        <v>0</v>
      </c>
      <c r="S77" s="38">
        <f t="shared" si="64"/>
        <v>0</v>
      </c>
      <c r="T77" s="31">
        <f t="shared" si="47"/>
        <v>8</v>
      </c>
      <c r="U77" s="38">
        <f t="shared" si="65"/>
        <v>12.857142857142858</v>
      </c>
      <c r="V77" s="31">
        <f t="shared" si="48"/>
        <v>3</v>
      </c>
      <c r="W77" s="38">
        <f t="shared" si="52"/>
        <v>2.4285714285714284</v>
      </c>
      <c r="X77" s="31">
        <f t="shared" si="49"/>
        <v>5</v>
      </c>
      <c r="Y77" s="38">
        <f t="shared" si="53"/>
        <v>4.4285714285714288</v>
      </c>
      <c r="Z77" s="31">
        <f t="shared" si="50"/>
        <v>2</v>
      </c>
      <c r="AA77" s="38">
        <f t="shared" si="54"/>
        <v>3.4285714285714284</v>
      </c>
      <c r="AB77" s="40">
        <f t="shared" si="41"/>
        <v>0.44444444444444442</v>
      </c>
      <c r="AC77" s="40">
        <f t="shared" si="42"/>
        <v>0.16666666666666666</v>
      </c>
      <c r="AD77" s="40">
        <f t="shared" si="43"/>
        <v>0.27777777777777779</v>
      </c>
      <c r="AE77" s="41">
        <f t="shared" si="44"/>
        <v>0.1111111111111111</v>
      </c>
      <c r="AF77" s="40">
        <f t="shared" si="66"/>
        <v>0.55760845434758477</v>
      </c>
      <c r="AG77" s="40">
        <f t="shared" si="66"/>
        <v>0.10577285033806773</v>
      </c>
      <c r="AH77" s="40">
        <f t="shared" si="66"/>
        <v>0.19130265869396304</v>
      </c>
      <c r="AI77" s="41">
        <f t="shared" si="66"/>
        <v>0.14531603662038445</v>
      </c>
      <c r="AJ77" s="31">
        <v>0</v>
      </c>
      <c r="AK77" s="38">
        <f t="shared" si="54"/>
        <v>0</v>
      </c>
      <c r="AL77" s="31">
        <v>0</v>
      </c>
      <c r="AM77" s="38">
        <f t="shared" si="55"/>
        <v>0</v>
      </c>
      <c r="AN77" s="31">
        <v>0</v>
      </c>
      <c r="AO77" s="38">
        <f t="shared" si="56"/>
        <v>0</v>
      </c>
      <c r="AP77" s="31">
        <v>0</v>
      </c>
      <c r="AQ77" s="38">
        <f t="shared" si="57"/>
        <v>0</v>
      </c>
      <c r="AR77" s="31">
        <v>8</v>
      </c>
      <c r="AS77" s="38">
        <f t="shared" si="58"/>
        <v>12.857142857142858</v>
      </c>
      <c r="AT77" s="31">
        <v>3</v>
      </c>
      <c r="AU77" s="38">
        <f t="shared" si="59"/>
        <v>2.4285714285714284</v>
      </c>
      <c r="AV77" s="31">
        <v>5</v>
      </c>
      <c r="AW77" s="38">
        <f t="shared" si="60"/>
        <v>4.4285714285714288</v>
      </c>
      <c r="AX77" s="31">
        <v>2</v>
      </c>
      <c r="AY77" s="38">
        <f t="shared" si="61"/>
        <v>3.4285714285714284</v>
      </c>
    </row>
    <row r="78" spans="1:51" x14ac:dyDescent="0.25">
      <c r="A78" s="42">
        <f t="shared" si="51"/>
        <v>45837</v>
      </c>
      <c r="B78" s="32">
        <v>106</v>
      </c>
      <c r="C78" s="38">
        <f t="shared" si="62"/>
        <v>122.28571428571429</v>
      </c>
      <c r="D78" s="31">
        <f t="shared" si="45"/>
        <v>106</v>
      </c>
      <c r="E78" s="38">
        <f t="shared" si="62"/>
        <v>122.28571428571429</v>
      </c>
      <c r="F78" s="31">
        <v>105.709589044</v>
      </c>
      <c r="G78" s="38">
        <f t="shared" si="62"/>
        <v>121.95068493485714</v>
      </c>
      <c r="H78" s="31">
        <f t="shared" si="46"/>
        <v>106</v>
      </c>
      <c r="I78" s="38">
        <f t="shared" si="63"/>
        <v>122.28571428571429</v>
      </c>
      <c r="J78" s="31">
        <v>23</v>
      </c>
      <c r="K78" s="38">
        <f t="shared" si="63"/>
        <v>23.142857142857142</v>
      </c>
      <c r="L78" s="31">
        <v>83</v>
      </c>
      <c r="M78" s="38">
        <f t="shared" si="63"/>
        <v>99.142857142857139</v>
      </c>
      <c r="N78" s="31">
        <v>0</v>
      </c>
      <c r="O78" s="38">
        <f t="shared" si="64"/>
        <v>0</v>
      </c>
      <c r="P78" s="31">
        <v>0</v>
      </c>
      <c r="Q78" s="38">
        <f t="shared" si="64"/>
        <v>0</v>
      </c>
      <c r="R78" s="31">
        <v>0</v>
      </c>
      <c r="S78" s="38">
        <f t="shared" si="64"/>
        <v>0</v>
      </c>
      <c r="T78" s="31">
        <f t="shared" si="47"/>
        <v>13</v>
      </c>
      <c r="U78" s="38">
        <f t="shared" si="65"/>
        <v>12.714285714285714</v>
      </c>
      <c r="V78" s="31">
        <f t="shared" si="48"/>
        <v>2</v>
      </c>
      <c r="W78" s="38">
        <f t="shared" si="52"/>
        <v>2.4285714285714284</v>
      </c>
      <c r="X78" s="31">
        <f t="shared" si="49"/>
        <v>5</v>
      </c>
      <c r="Y78" s="38">
        <f t="shared" si="53"/>
        <v>4.5714285714285712</v>
      </c>
      <c r="Z78" s="31">
        <f t="shared" si="50"/>
        <v>3</v>
      </c>
      <c r="AA78" s="38">
        <f t="shared" si="54"/>
        <v>3.4285714285714284</v>
      </c>
      <c r="AB78" s="40">
        <f t="shared" si="41"/>
        <v>0.56521739130434778</v>
      </c>
      <c r="AC78" s="40">
        <f t="shared" si="42"/>
        <v>8.6956521739130432E-2</v>
      </c>
      <c r="AD78" s="40">
        <f t="shared" si="43"/>
        <v>0.21739130434782608</v>
      </c>
      <c r="AE78" s="41">
        <f t="shared" si="44"/>
        <v>0.13043478260869565</v>
      </c>
      <c r="AF78" s="40">
        <f t="shared" si="66"/>
        <v>0.55139727422336116</v>
      </c>
      <c r="AG78" s="40">
        <f t="shared" si="66"/>
        <v>0.10577285033806771</v>
      </c>
      <c r="AH78" s="40">
        <f t="shared" si="66"/>
        <v>0.19751383881818668</v>
      </c>
      <c r="AI78" s="41">
        <f t="shared" si="66"/>
        <v>0.14531603662038445</v>
      </c>
      <c r="AJ78" s="31">
        <v>0</v>
      </c>
      <c r="AK78" s="38">
        <f t="shared" si="54"/>
        <v>0</v>
      </c>
      <c r="AL78" s="31">
        <v>0</v>
      </c>
      <c r="AM78" s="38">
        <f t="shared" si="55"/>
        <v>0</v>
      </c>
      <c r="AN78" s="31">
        <v>0</v>
      </c>
      <c r="AO78" s="38">
        <f t="shared" si="56"/>
        <v>0</v>
      </c>
      <c r="AP78" s="31">
        <v>0</v>
      </c>
      <c r="AQ78" s="38">
        <f t="shared" si="57"/>
        <v>0</v>
      </c>
      <c r="AR78" s="31">
        <v>13</v>
      </c>
      <c r="AS78" s="38">
        <f t="shared" si="58"/>
        <v>12.714285714285714</v>
      </c>
      <c r="AT78" s="31">
        <v>2</v>
      </c>
      <c r="AU78" s="38">
        <f t="shared" si="59"/>
        <v>2.4285714285714284</v>
      </c>
      <c r="AV78" s="31">
        <v>5</v>
      </c>
      <c r="AW78" s="38">
        <f t="shared" si="60"/>
        <v>4.5714285714285712</v>
      </c>
      <c r="AX78" s="31">
        <v>3</v>
      </c>
      <c r="AY78" s="38">
        <f t="shared" si="61"/>
        <v>3.4285714285714284</v>
      </c>
    </row>
    <row r="79" spans="1:51" x14ac:dyDescent="0.25">
      <c r="A79" s="42">
        <f t="shared" si="51"/>
        <v>45838</v>
      </c>
      <c r="B79" s="32">
        <v>178</v>
      </c>
      <c r="C79" s="38">
        <f t="shared" si="62"/>
        <v>130.57142857142858</v>
      </c>
      <c r="D79" s="31">
        <f t="shared" si="45"/>
        <v>178</v>
      </c>
      <c r="E79" s="38">
        <f t="shared" si="62"/>
        <v>130.57142857142858</v>
      </c>
      <c r="F79" s="31">
        <v>177.51232877199988</v>
      </c>
      <c r="G79" s="38">
        <f t="shared" si="62"/>
        <v>130.21369863371427</v>
      </c>
      <c r="H79" s="31">
        <f t="shared" si="46"/>
        <v>178</v>
      </c>
      <c r="I79" s="38">
        <f t="shared" si="63"/>
        <v>130.57142857142858</v>
      </c>
      <c r="J79" s="31">
        <v>30</v>
      </c>
      <c r="K79" s="38">
        <f t="shared" si="63"/>
        <v>24.142857142857142</v>
      </c>
      <c r="L79" s="31">
        <v>148</v>
      </c>
      <c r="M79" s="38">
        <f t="shared" si="63"/>
        <v>106.42857142857143</v>
      </c>
      <c r="N79" s="31">
        <v>0</v>
      </c>
      <c r="O79" s="38">
        <f t="shared" si="64"/>
        <v>0</v>
      </c>
      <c r="P79" s="31">
        <v>0</v>
      </c>
      <c r="Q79" s="38">
        <f t="shared" si="64"/>
        <v>0</v>
      </c>
      <c r="R79" s="31">
        <v>0</v>
      </c>
      <c r="S79" s="38">
        <f t="shared" si="64"/>
        <v>0</v>
      </c>
      <c r="T79" s="31">
        <f t="shared" si="47"/>
        <v>19</v>
      </c>
      <c r="U79" s="38">
        <f t="shared" si="65"/>
        <v>13.714285714285714</v>
      </c>
      <c r="V79" s="31">
        <f t="shared" si="48"/>
        <v>2</v>
      </c>
      <c r="W79" s="38">
        <f t="shared" si="52"/>
        <v>2.2857142857142856</v>
      </c>
      <c r="X79" s="31">
        <f t="shared" si="49"/>
        <v>8</v>
      </c>
      <c r="Y79" s="38">
        <f t="shared" si="53"/>
        <v>5.2857142857142856</v>
      </c>
      <c r="Z79" s="31">
        <f t="shared" si="50"/>
        <v>1</v>
      </c>
      <c r="AA79" s="38">
        <f t="shared" si="54"/>
        <v>2.8571428571428572</v>
      </c>
      <c r="AB79" s="40">
        <f t="shared" si="41"/>
        <v>0.6333333333333333</v>
      </c>
      <c r="AC79" s="40">
        <f t="shared" si="42"/>
        <v>6.6666666666666666E-2</v>
      </c>
      <c r="AD79" s="40">
        <f t="shared" si="43"/>
        <v>0.26666666666666666</v>
      </c>
      <c r="AE79" s="41">
        <f t="shared" si="44"/>
        <v>3.3333333333333333E-2</v>
      </c>
      <c r="AF79" s="40">
        <f t="shared" si="66"/>
        <v>0.56733930320886838</v>
      </c>
      <c r="AG79" s="40">
        <f t="shared" si="66"/>
        <v>9.6663119489206445E-2</v>
      </c>
      <c r="AH79" s="40">
        <f t="shared" si="66"/>
        <v>0.21697553654075394</v>
      </c>
      <c r="AI79" s="41">
        <f t="shared" si="66"/>
        <v>0.11902204076117119</v>
      </c>
      <c r="AJ79" s="31">
        <v>0</v>
      </c>
      <c r="AK79" s="38">
        <f t="shared" si="54"/>
        <v>0</v>
      </c>
      <c r="AL79" s="31">
        <v>0</v>
      </c>
      <c r="AM79" s="38">
        <f t="shared" si="55"/>
        <v>0</v>
      </c>
      <c r="AN79" s="31">
        <v>0</v>
      </c>
      <c r="AO79" s="38">
        <f t="shared" si="56"/>
        <v>0</v>
      </c>
      <c r="AP79" s="31">
        <v>0</v>
      </c>
      <c r="AQ79" s="38">
        <f t="shared" si="57"/>
        <v>0</v>
      </c>
      <c r="AR79" s="31">
        <v>19</v>
      </c>
      <c r="AS79" s="38">
        <f t="shared" si="58"/>
        <v>13.714285714285714</v>
      </c>
      <c r="AT79" s="31">
        <v>2</v>
      </c>
      <c r="AU79" s="38">
        <f t="shared" si="59"/>
        <v>2.2857142857142856</v>
      </c>
      <c r="AV79" s="31">
        <v>8</v>
      </c>
      <c r="AW79" s="38">
        <f t="shared" si="60"/>
        <v>5.2857142857142856</v>
      </c>
      <c r="AX79" s="31">
        <v>1</v>
      </c>
      <c r="AY79" s="38">
        <f t="shared" si="61"/>
        <v>2.8571428571428572</v>
      </c>
    </row>
    <row r="80" spans="1:51" x14ac:dyDescent="0.25">
      <c r="A80" s="42">
        <f t="shared" si="51"/>
        <v>45839</v>
      </c>
      <c r="B80" s="32">
        <v>227</v>
      </c>
      <c r="C80" s="38">
        <f t="shared" si="62"/>
        <v>146.57142857142858</v>
      </c>
      <c r="D80" s="31">
        <f t="shared" si="45"/>
        <v>227</v>
      </c>
      <c r="E80" s="38">
        <f t="shared" si="62"/>
        <v>146.57142857142858</v>
      </c>
      <c r="F80" s="31">
        <v>226.3780821979999</v>
      </c>
      <c r="G80" s="38">
        <f t="shared" si="62"/>
        <v>146.16986301771428</v>
      </c>
      <c r="H80" s="31">
        <f t="shared" si="46"/>
        <v>227</v>
      </c>
      <c r="I80" s="38">
        <f t="shared" si="63"/>
        <v>146.57142857142858</v>
      </c>
      <c r="J80" s="31">
        <v>47</v>
      </c>
      <c r="K80" s="38">
        <f t="shared" si="63"/>
        <v>27.714285714285715</v>
      </c>
      <c r="L80" s="31">
        <v>180</v>
      </c>
      <c r="M80" s="38">
        <f t="shared" si="63"/>
        <v>118.85714285714286</v>
      </c>
      <c r="N80" s="31">
        <v>0</v>
      </c>
      <c r="O80" s="38">
        <f t="shared" si="64"/>
        <v>0</v>
      </c>
      <c r="P80" s="31">
        <v>0</v>
      </c>
      <c r="Q80" s="38">
        <f t="shared" si="64"/>
        <v>0</v>
      </c>
      <c r="R80" s="31">
        <v>0</v>
      </c>
      <c r="S80" s="38">
        <f t="shared" si="64"/>
        <v>0</v>
      </c>
      <c r="T80" s="31">
        <f t="shared" si="47"/>
        <v>28</v>
      </c>
      <c r="U80" s="38">
        <f t="shared" si="65"/>
        <v>15</v>
      </c>
      <c r="V80" s="31">
        <f t="shared" si="48"/>
        <v>4</v>
      </c>
      <c r="W80" s="38">
        <f t="shared" si="52"/>
        <v>2.7142857142857144</v>
      </c>
      <c r="X80" s="31">
        <f t="shared" si="49"/>
        <v>5</v>
      </c>
      <c r="Y80" s="38">
        <f t="shared" si="53"/>
        <v>5.8571428571428568</v>
      </c>
      <c r="Z80" s="31">
        <f t="shared" si="50"/>
        <v>10</v>
      </c>
      <c r="AA80" s="38">
        <f t="shared" si="54"/>
        <v>4.1428571428571432</v>
      </c>
      <c r="AB80" s="40">
        <f t="shared" si="41"/>
        <v>0.5957446808510638</v>
      </c>
      <c r="AC80" s="40">
        <f t="shared" si="42"/>
        <v>8.5106382978723402E-2</v>
      </c>
      <c r="AD80" s="40">
        <f t="shared" si="43"/>
        <v>0.10638297872340426</v>
      </c>
      <c r="AE80" s="41">
        <f t="shared" si="44"/>
        <v>0.21276595744680851</v>
      </c>
      <c r="AF80" s="40">
        <f t="shared" si="66"/>
        <v>0.52906906281096844</v>
      </c>
      <c r="AG80" s="40">
        <f t="shared" si="66"/>
        <v>0.10232766770694615</v>
      </c>
      <c r="AH80" s="40">
        <f t="shared" si="66"/>
        <v>0.2256795984363052</v>
      </c>
      <c r="AI80" s="41">
        <f t="shared" si="66"/>
        <v>0.14292367104578022</v>
      </c>
      <c r="AJ80" s="31">
        <v>0</v>
      </c>
      <c r="AK80" s="38">
        <f t="shared" si="54"/>
        <v>0</v>
      </c>
      <c r="AL80" s="31">
        <v>0</v>
      </c>
      <c r="AM80" s="38">
        <f t="shared" si="55"/>
        <v>0</v>
      </c>
      <c r="AN80" s="31">
        <v>0</v>
      </c>
      <c r="AO80" s="38">
        <f t="shared" si="56"/>
        <v>0</v>
      </c>
      <c r="AP80" s="31">
        <v>0</v>
      </c>
      <c r="AQ80" s="38">
        <f t="shared" si="57"/>
        <v>0</v>
      </c>
      <c r="AR80" s="31">
        <v>28</v>
      </c>
      <c r="AS80" s="38">
        <f t="shared" si="58"/>
        <v>15</v>
      </c>
      <c r="AT80" s="31">
        <v>4</v>
      </c>
      <c r="AU80" s="38">
        <f t="shared" si="59"/>
        <v>2.7142857142857144</v>
      </c>
      <c r="AV80" s="31">
        <v>5</v>
      </c>
      <c r="AW80" s="38">
        <f t="shared" si="60"/>
        <v>5.8571428571428568</v>
      </c>
      <c r="AX80" s="31">
        <v>10</v>
      </c>
      <c r="AY80" s="38">
        <f t="shared" si="61"/>
        <v>4.1428571428571432</v>
      </c>
    </row>
    <row r="81" spans="1:51" x14ac:dyDescent="0.25">
      <c r="A81" s="42">
        <f t="shared" si="51"/>
        <v>45840</v>
      </c>
      <c r="B81" s="32">
        <v>111</v>
      </c>
      <c r="C81" s="38">
        <f t="shared" si="62"/>
        <v>143.57142857142858</v>
      </c>
      <c r="D81" s="31">
        <f t="shared" si="45"/>
        <v>111</v>
      </c>
      <c r="E81" s="38">
        <f t="shared" si="62"/>
        <v>143.57142857142858</v>
      </c>
      <c r="F81" s="31">
        <v>110.69589041399999</v>
      </c>
      <c r="G81" s="38">
        <f t="shared" si="62"/>
        <v>143.17808219571424</v>
      </c>
      <c r="H81" s="31">
        <f t="shared" si="46"/>
        <v>111</v>
      </c>
      <c r="I81" s="38">
        <f t="shared" si="63"/>
        <v>143.57142857142858</v>
      </c>
      <c r="J81" s="31">
        <v>15</v>
      </c>
      <c r="K81" s="38">
        <f t="shared" si="63"/>
        <v>26.142857142857142</v>
      </c>
      <c r="L81" s="31">
        <v>96</v>
      </c>
      <c r="M81" s="38">
        <f t="shared" si="63"/>
        <v>117.42857142857143</v>
      </c>
      <c r="N81" s="31">
        <v>0</v>
      </c>
      <c r="O81" s="38">
        <f t="shared" si="64"/>
        <v>0</v>
      </c>
      <c r="P81" s="31">
        <v>0</v>
      </c>
      <c r="Q81" s="38">
        <f t="shared" si="64"/>
        <v>0</v>
      </c>
      <c r="R81" s="31">
        <v>0</v>
      </c>
      <c r="S81" s="38">
        <f t="shared" si="64"/>
        <v>0</v>
      </c>
      <c r="T81" s="31">
        <f t="shared" si="47"/>
        <v>9</v>
      </c>
      <c r="U81" s="38">
        <f t="shared" si="65"/>
        <v>14.714285714285714</v>
      </c>
      <c r="V81" s="31">
        <f t="shared" si="48"/>
        <v>2</v>
      </c>
      <c r="W81" s="38">
        <f t="shared" si="52"/>
        <v>2.7142857142857144</v>
      </c>
      <c r="X81" s="31">
        <f t="shared" si="49"/>
        <v>3</v>
      </c>
      <c r="Y81" s="38">
        <f t="shared" si="53"/>
        <v>5.1428571428571432</v>
      </c>
      <c r="Z81" s="31">
        <f t="shared" si="50"/>
        <v>1</v>
      </c>
      <c r="AA81" s="38">
        <f t="shared" si="54"/>
        <v>3.5714285714285716</v>
      </c>
      <c r="AB81" s="40">
        <f t="shared" si="41"/>
        <v>0.6</v>
      </c>
      <c r="AC81" s="40">
        <f t="shared" si="42"/>
        <v>0.13333333333333333</v>
      </c>
      <c r="AD81" s="40">
        <f t="shared" si="43"/>
        <v>0.2</v>
      </c>
      <c r="AE81" s="41">
        <f t="shared" si="44"/>
        <v>6.6666666666666666E-2</v>
      </c>
      <c r="AF81" s="40">
        <f t="shared" si="66"/>
        <v>0.55434378808569373</v>
      </c>
      <c r="AG81" s="40">
        <f t="shared" si="66"/>
        <v>0.11038627576555422</v>
      </c>
      <c r="AH81" s="40">
        <f t="shared" si="66"/>
        <v>0.21029498305168981</v>
      </c>
      <c r="AI81" s="41">
        <f t="shared" si="66"/>
        <v>0.12497495309706223</v>
      </c>
      <c r="AJ81" s="31">
        <v>0</v>
      </c>
      <c r="AK81" s="38">
        <f t="shared" si="54"/>
        <v>0</v>
      </c>
      <c r="AL81" s="31">
        <v>0</v>
      </c>
      <c r="AM81" s="38">
        <f t="shared" si="55"/>
        <v>0</v>
      </c>
      <c r="AN81" s="31">
        <v>0</v>
      </c>
      <c r="AO81" s="38">
        <f t="shared" si="56"/>
        <v>0</v>
      </c>
      <c r="AP81" s="31">
        <v>0</v>
      </c>
      <c r="AQ81" s="38">
        <f t="shared" si="57"/>
        <v>0</v>
      </c>
      <c r="AR81" s="31">
        <v>9</v>
      </c>
      <c r="AS81" s="38">
        <f t="shared" si="58"/>
        <v>14.714285714285714</v>
      </c>
      <c r="AT81" s="31">
        <v>2</v>
      </c>
      <c r="AU81" s="38">
        <f t="shared" si="59"/>
        <v>2.7142857142857144</v>
      </c>
      <c r="AV81" s="31">
        <v>3</v>
      </c>
      <c r="AW81" s="38">
        <f t="shared" si="60"/>
        <v>5.1428571428571432</v>
      </c>
      <c r="AX81" s="31">
        <v>1</v>
      </c>
      <c r="AY81" s="38">
        <f t="shared" si="61"/>
        <v>3.5714285714285716</v>
      </c>
    </row>
    <row r="82" spans="1:51" x14ac:dyDescent="0.25">
      <c r="A82" s="42">
        <f t="shared" si="51"/>
        <v>45841</v>
      </c>
      <c r="B82" s="32">
        <v>109</v>
      </c>
      <c r="C82" s="38">
        <f t="shared" si="62"/>
        <v>142.42857142857142</v>
      </c>
      <c r="D82" s="31">
        <f t="shared" si="45"/>
        <v>109</v>
      </c>
      <c r="E82" s="38">
        <f t="shared" si="62"/>
        <v>142.42857142857142</v>
      </c>
      <c r="F82" s="31">
        <v>108.70136986599998</v>
      </c>
      <c r="G82" s="38">
        <f t="shared" si="62"/>
        <v>142.03835616828567</v>
      </c>
      <c r="H82" s="31">
        <f t="shared" si="46"/>
        <v>109</v>
      </c>
      <c r="I82" s="38">
        <f t="shared" si="63"/>
        <v>142.42857142857142</v>
      </c>
      <c r="J82" s="31">
        <v>34</v>
      </c>
      <c r="K82" s="38">
        <f t="shared" si="63"/>
        <v>27.571428571428573</v>
      </c>
      <c r="L82" s="31">
        <v>75</v>
      </c>
      <c r="M82" s="38">
        <f t="shared" si="63"/>
        <v>114.85714285714286</v>
      </c>
      <c r="N82" s="31">
        <v>0</v>
      </c>
      <c r="O82" s="38">
        <f t="shared" si="64"/>
        <v>0</v>
      </c>
      <c r="P82" s="31">
        <v>0</v>
      </c>
      <c r="Q82" s="38">
        <f t="shared" si="64"/>
        <v>0</v>
      </c>
      <c r="R82" s="31">
        <v>0</v>
      </c>
      <c r="S82" s="38">
        <f t="shared" si="64"/>
        <v>0</v>
      </c>
      <c r="T82" s="31">
        <f t="shared" si="47"/>
        <v>20</v>
      </c>
      <c r="U82" s="38">
        <f t="shared" si="65"/>
        <v>15.714285714285714</v>
      </c>
      <c r="V82" s="31">
        <f t="shared" si="48"/>
        <v>1</v>
      </c>
      <c r="W82" s="38">
        <f t="shared" si="52"/>
        <v>2.7142857142857144</v>
      </c>
      <c r="X82" s="31">
        <f t="shared" si="49"/>
        <v>8</v>
      </c>
      <c r="Y82" s="38">
        <f t="shared" si="53"/>
        <v>5.4285714285714288</v>
      </c>
      <c r="Z82" s="31">
        <f t="shared" si="50"/>
        <v>5</v>
      </c>
      <c r="AA82" s="38">
        <f t="shared" si="54"/>
        <v>3.7142857142857144</v>
      </c>
      <c r="AB82" s="40">
        <f t="shared" si="41"/>
        <v>0.58823529411764708</v>
      </c>
      <c r="AC82" s="40">
        <f t="shared" si="42"/>
        <v>2.9411764705882353E-2</v>
      </c>
      <c r="AD82" s="40">
        <f t="shared" si="43"/>
        <v>0.23529411764705882</v>
      </c>
      <c r="AE82" s="41">
        <f t="shared" si="44"/>
        <v>0.14705882352941177</v>
      </c>
      <c r="AF82" s="40">
        <f t="shared" si="66"/>
        <v>0.56099644915011948</v>
      </c>
      <c r="AG82" s="40">
        <f t="shared" si="66"/>
        <v>0.10863557548544216</v>
      </c>
      <c r="AH82" s="40">
        <f t="shared" si="66"/>
        <v>0.20819414271555536</v>
      </c>
      <c r="AI82" s="41">
        <f t="shared" si="66"/>
        <v>0.12217383264888297</v>
      </c>
      <c r="AJ82" s="31">
        <v>0</v>
      </c>
      <c r="AK82" s="38">
        <f t="shared" si="54"/>
        <v>0</v>
      </c>
      <c r="AL82" s="31">
        <v>0</v>
      </c>
      <c r="AM82" s="38">
        <f t="shared" si="55"/>
        <v>0</v>
      </c>
      <c r="AN82" s="31">
        <v>0</v>
      </c>
      <c r="AO82" s="38">
        <f t="shared" si="56"/>
        <v>0</v>
      </c>
      <c r="AP82" s="31">
        <v>0</v>
      </c>
      <c r="AQ82" s="38">
        <f t="shared" si="57"/>
        <v>0</v>
      </c>
      <c r="AR82" s="31">
        <v>20</v>
      </c>
      <c r="AS82" s="38">
        <f t="shared" si="58"/>
        <v>15.714285714285714</v>
      </c>
      <c r="AT82" s="31">
        <v>1</v>
      </c>
      <c r="AU82" s="38">
        <f t="shared" si="59"/>
        <v>2.7142857142857144</v>
      </c>
      <c r="AV82" s="31">
        <v>8</v>
      </c>
      <c r="AW82" s="38">
        <f t="shared" si="60"/>
        <v>5.4285714285714288</v>
      </c>
      <c r="AX82" s="31">
        <v>5</v>
      </c>
      <c r="AY82" s="38">
        <f t="shared" si="61"/>
        <v>3.7142857142857144</v>
      </c>
    </row>
    <row r="83" spans="1:51" x14ac:dyDescent="0.25">
      <c r="A83" s="42">
        <f t="shared" si="51"/>
        <v>45842</v>
      </c>
      <c r="B83" s="32">
        <v>143</v>
      </c>
      <c r="C83" s="38">
        <f t="shared" si="62"/>
        <v>141</v>
      </c>
      <c r="D83" s="31">
        <f t="shared" si="45"/>
        <v>143</v>
      </c>
      <c r="E83" s="38">
        <f t="shared" si="62"/>
        <v>141</v>
      </c>
      <c r="F83" s="31">
        <v>142.60821918199997</v>
      </c>
      <c r="G83" s="38">
        <f t="shared" si="62"/>
        <v>140.61369863399995</v>
      </c>
      <c r="H83" s="31">
        <f t="shared" si="46"/>
        <v>143</v>
      </c>
      <c r="I83" s="38">
        <f t="shared" si="63"/>
        <v>141</v>
      </c>
      <c r="J83" s="31">
        <v>37</v>
      </c>
      <c r="K83" s="38">
        <f t="shared" si="63"/>
        <v>29.142857142857142</v>
      </c>
      <c r="L83" s="31">
        <v>106</v>
      </c>
      <c r="M83" s="38">
        <f t="shared" si="63"/>
        <v>111.85714285714286</v>
      </c>
      <c r="N83" s="31">
        <v>0</v>
      </c>
      <c r="O83" s="38">
        <f t="shared" si="64"/>
        <v>0</v>
      </c>
      <c r="P83" s="31">
        <v>0</v>
      </c>
      <c r="Q83" s="38">
        <f t="shared" si="64"/>
        <v>0</v>
      </c>
      <c r="R83" s="31">
        <v>0</v>
      </c>
      <c r="S83" s="38">
        <f t="shared" si="64"/>
        <v>0</v>
      </c>
      <c r="T83" s="31">
        <f t="shared" si="47"/>
        <v>23</v>
      </c>
      <c r="U83" s="38">
        <f t="shared" si="65"/>
        <v>17.142857142857142</v>
      </c>
      <c r="V83" s="31">
        <f t="shared" si="48"/>
        <v>1</v>
      </c>
      <c r="W83" s="38">
        <f t="shared" si="52"/>
        <v>2.1428571428571428</v>
      </c>
      <c r="X83" s="31">
        <f t="shared" si="49"/>
        <v>9</v>
      </c>
      <c r="Y83" s="38">
        <f t="shared" si="53"/>
        <v>6.1428571428571432</v>
      </c>
      <c r="Z83" s="31">
        <f t="shared" si="50"/>
        <v>4</v>
      </c>
      <c r="AA83" s="38">
        <f t="shared" si="54"/>
        <v>3.7142857142857144</v>
      </c>
      <c r="AB83" s="40">
        <f t="shared" si="41"/>
        <v>0.6216216216216216</v>
      </c>
      <c r="AC83" s="40">
        <f t="shared" si="42"/>
        <v>2.7027027027027029E-2</v>
      </c>
      <c r="AD83" s="40">
        <f t="shared" si="43"/>
        <v>0.24324324324324326</v>
      </c>
      <c r="AE83" s="41">
        <f t="shared" si="44"/>
        <v>0.10810810810810811</v>
      </c>
      <c r="AF83" s="40">
        <f t="shared" si="66"/>
        <v>0.57837096652463693</v>
      </c>
      <c r="AG83" s="40">
        <f t="shared" si="66"/>
        <v>8.5024051873918552E-2</v>
      </c>
      <c r="AH83" s="40">
        <f t="shared" si="66"/>
        <v>0.22096515548656812</v>
      </c>
      <c r="AI83" s="41">
        <f t="shared" si="66"/>
        <v>0.11563982611487646</v>
      </c>
      <c r="AJ83" s="31">
        <v>0</v>
      </c>
      <c r="AK83" s="38">
        <f t="shared" si="54"/>
        <v>0</v>
      </c>
      <c r="AL83" s="31">
        <v>0</v>
      </c>
      <c r="AM83" s="38">
        <f t="shared" si="55"/>
        <v>0</v>
      </c>
      <c r="AN83" s="31">
        <v>0</v>
      </c>
      <c r="AO83" s="38">
        <f t="shared" si="56"/>
        <v>0</v>
      </c>
      <c r="AP83" s="31">
        <v>0</v>
      </c>
      <c r="AQ83" s="38">
        <f t="shared" si="57"/>
        <v>0</v>
      </c>
      <c r="AR83" s="31">
        <v>23</v>
      </c>
      <c r="AS83" s="38">
        <f t="shared" si="58"/>
        <v>17.142857142857142</v>
      </c>
      <c r="AT83" s="31">
        <v>1</v>
      </c>
      <c r="AU83" s="38">
        <f t="shared" si="59"/>
        <v>2.1428571428571428</v>
      </c>
      <c r="AV83" s="31">
        <v>9</v>
      </c>
      <c r="AW83" s="38">
        <f t="shared" si="60"/>
        <v>6.1428571428571432</v>
      </c>
      <c r="AX83" s="31">
        <v>4</v>
      </c>
      <c r="AY83" s="38">
        <f t="shared" si="61"/>
        <v>3.7142857142857144</v>
      </c>
    </row>
    <row r="84" spans="1:51" x14ac:dyDescent="0.25">
      <c r="A84" s="42">
        <f t="shared" si="51"/>
        <v>45843</v>
      </c>
      <c r="B84" s="32">
        <v>142</v>
      </c>
      <c r="C84" s="38">
        <f t="shared" si="62"/>
        <v>145.14285714285714</v>
      </c>
      <c r="D84" s="31">
        <f t="shared" si="45"/>
        <v>142</v>
      </c>
      <c r="E84" s="38">
        <f t="shared" si="62"/>
        <v>145.14285714285714</v>
      </c>
      <c r="F84" s="31">
        <v>141.61095890799999</v>
      </c>
      <c r="G84" s="38">
        <f t="shared" si="62"/>
        <v>144.74520548342852</v>
      </c>
      <c r="H84" s="31">
        <f t="shared" si="46"/>
        <v>142</v>
      </c>
      <c r="I84" s="38">
        <f t="shared" si="63"/>
        <v>145.14285714285714</v>
      </c>
      <c r="J84" s="31">
        <v>30</v>
      </c>
      <c r="K84" s="38">
        <f t="shared" si="63"/>
        <v>30.857142857142858</v>
      </c>
      <c r="L84" s="31">
        <v>112</v>
      </c>
      <c r="M84" s="38">
        <f t="shared" si="63"/>
        <v>114.28571428571429</v>
      </c>
      <c r="N84" s="31">
        <v>0</v>
      </c>
      <c r="O84" s="38">
        <f t="shared" si="64"/>
        <v>0</v>
      </c>
      <c r="P84" s="31">
        <v>0</v>
      </c>
      <c r="Q84" s="38">
        <f t="shared" si="64"/>
        <v>0</v>
      </c>
      <c r="R84" s="31">
        <v>0</v>
      </c>
      <c r="S84" s="38">
        <f t="shared" si="64"/>
        <v>0</v>
      </c>
      <c r="T84" s="31">
        <f t="shared" si="47"/>
        <v>18</v>
      </c>
      <c r="U84" s="38">
        <f t="shared" si="65"/>
        <v>18.571428571428573</v>
      </c>
      <c r="V84" s="31">
        <f t="shared" si="48"/>
        <v>3</v>
      </c>
      <c r="W84" s="38">
        <f t="shared" si="52"/>
        <v>2.1428571428571428</v>
      </c>
      <c r="X84" s="31">
        <f t="shared" si="49"/>
        <v>7</v>
      </c>
      <c r="Y84" s="38">
        <f t="shared" si="53"/>
        <v>6.4285714285714288</v>
      </c>
      <c r="Z84" s="31">
        <f t="shared" si="50"/>
        <v>2</v>
      </c>
      <c r="AA84" s="38">
        <f t="shared" si="54"/>
        <v>3.7142857142857144</v>
      </c>
      <c r="AB84" s="40">
        <f t="shared" si="41"/>
        <v>0.6</v>
      </c>
      <c r="AC84" s="40">
        <f t="shared" si="42"/>
        <v>0.1</v>
      </c>
      <c r="AD84" s="40">
        <f t="shared" si="43"/>
        <v>0.23333333333333334</v>
      </c>
      <c r="AE84" s="41">
        <f t="shared" si="44"/>
        <v>6.6666666666666666E-2</v>
      </c>
      <c r="AF84" s="40">
        <f t="shared" si="66"/>
        <v>0.60059318874685907</v>
      </c>
      <c r="AG84" s="40">
        <f t="shared" si="66"/>
        <v>7.5500242350109034E-2</v>
      </c>
      <c r="AH84" s="40">
        <f t="shared" si="66"/>
        <v>0.21461594913736179</v>
      </c>
      <c r="AI84" s="41">
        <f t="shared" si="66"/>
        <v>0.1092906197656701</v>
      </c>
      <c r="AJ84" s="31">
        <v>0</v>
      </c>
      <c r="AK84" s="38">
        <f t="shared" si="54"/>
        <v>0</v>
      </c>
      <c r="AL84" s="31">
        <v>0</v>
      </c>
      <c r="AM84" s="38">
        <f t="shared" si="55"/>
        <v>0</v>
      </c>
      <c r="AN84" s="31">
        <v>0</v>
      </c>
      <c r="AO84" s="38">
        <f t="shared" si="56"/>
        <v>0</v>
      </c>
      <c r="AP84" s="31">
        <v>0</v>
      </c>
      <c r="AQ84" s="38">
        <f t="shared" si="57"/>
        <v>0</v>
      </c>
      <c r="AR84" s="31">
        <v>18</v>
      </c>
      <c r="AS84" s="38">
        <f t="shared" si="58"/>
        <v>18.571428571428573</v>
      </c>
      <c r="AT84" s="31">
        <v>3</v>
      </c>
      <c r="AU84" s="38">
        <f t="shared" si="59"/>
        <v>2.1428571428571428</v>
      </c>
      <c r="AV84" s="31">
        <v>7</v>
      </c>
      <c r="AW84" s="38">
        <f t="shared" si="60"/>
        <v>6.4285714285714288</v>
      </c>
      <c r="AX84" s="31">
        <v>2</v>
      </c>
      <c r="AY84" s="38">
        <f t="shared" si="61"/>
        <v>3.7142857142857144</v>
      </c>
    </row>
    <row r="85" spans="1:51" x14ac:dyDescent="0.25">
      <c r="A85" s="42">
        <f t="shared" si="51"/>
        <v>45844</v>
      </c>
      <c r="B85" s="32">
        <v>109</v>
      </c>
      <c r="C85" s="38">
        <f t="shared" si="62"/>
        <v>145.57142857142858</v>
      </c>
      <c r="D85" s="31">
        <f t="shared" si="45"/>
        <v>109</v>
      </c>
      <c r="E85" s="38">
        <f t="shared" si="62"/>
        <v>145.57142857142858</v>
      </c>
      <c r="F85" s="31">
        <v>108.70136986600002</v>
      </c>
      <c r="G85" s="38">
        <f t="shared" si="62"/>
        <v>145.17260274371424</v>
      </c>
      <c r="H85" s="31">
        <f t="shared" si="46"/>
        <v>109</v>
      </c>
      <c r="I85" s="38">
        <f t="shared" si="63"/>
        <v>145.57142857142858</v>
      </c>
      <c r="J85" s="31">
        <v>25</v>
      </c>
      <c r="K85" s="38">
        <f t="shared" si="63"/>
        <v>31.142857142857142</v>
      </c>
      <c r="L85" s="31">
        <v>84</v>
      </c>
      <c r="M85" s="38">
        <f t="shared" si="63"/>
        <v>114.42857142857143</v>
      </c>
      <c r="N85" s="31">
        <v>0</v>
      </c>
      <c r="O85" s="38">
        <f t="shared" si="64"/>
        <v>0</v>
      </c>
      <c r="P85" s="31">
        <v>0</v>
      </c>
      <c r="Q85" s="38">
        <f t="shared" si="64"/>
        <v>0</v>
      </c>
      <c r="R85" s="31">
        <v>0</v>
      </c>
      <c r="S85" s="38">
        <f t="shared" si="64"/>
        <v>0</v>
      </c>
      <c r="T85" s="31">
        <f t="shared" si="47"/>
        <v>15</v>
      </c>
      <c r="U85" s="38">
        <f t="shared" si="65"/>
        <v>18.857142857142858</v>
      </c>
      <c r="V85" s="31">
        <f t="shared" si="48"/>
        <v>4</v>
      </c>
      <c r="W85" s="38">
        <f t="shared" si="52"/>
        <v>2.4285714285714284</v>
      </c>
      <c r="X85" s="31">
        <f t="shared" si="49"/>
        <v>3</v>
      </c>
      <c r="Y85" s="38">
        <f t="shared" si="53"/>
        <v>6.1428571428571432</v>
      </c>
      <c r="Z85" s="31">
        <f t="shared" si="50"/>
        <v>3</v>
      </c>
      <c r="AA85" s="38">
        <f t="shared" si="54"/>
        <v>3.7142857142857144</v>
      </c>
      <c r="AB85" s="40">
        <f t="shared" si="41"/>
        <v>0.6</v>
      </c>
      <c r="AC85" s="40">
        <f t="shared" si="42"/>
        <v>0.16</v>
      </c>
      <c r="AD85" s="40">
        <f t="shared" si="43"/>
        <v>0.12</v>
      </c>
      <c r="AE85" s="41">
        <f t="shared" si="44"/>
        <v>0.12</v>
      </c>
      <c r="AF85" s="40">
        <f t="shared" si="66"/>
        <v>0.60556213284623794</v>
      </c>
      <c r="AG85" s="40">
        <f t="shared" si="66"/>
        <v>8.5935024958804687E-2</v>
      </c>
      <c r="AH85" s="40">
        <f t="shared" si="66"/>
        <v>0.2007029056591009</v>
      </c>
      <c r="AI85" s="41">
        <f t="shared" si="66"/>
        <v>0.10779993653585643</v>
      </c>
      <c r="AJ85" s="31">
        <v>0</v>
      </c>
      <c r="AK85" s="38">
        <f t="shared" si="54"/>
        <v>0</v>
      </c>
      <c r="AL85" s="31">
        <v>0</v>
      </c>
      <c r="AM85" s="38">
        <f t="shared" si="55"/>
        <v>0</v>
      </c>
      <c r="AN85" s="31">
        <v>0</v>
      </c>
      <c r="AO85" s="38">
        <f t="shared" si="56"/>
        <v>0</v>
      </c>
      <c r="AP85" s="31">
        <v>0</v>
      </c>
      <c r="AQ85" s="38">
        <f t="shared" si="57"/>
        <v>0</v>
      </c>
      <c r="AR85" s="31">
        <v>15</v>
      </c>
      <c r="AS85" s="38">
        <f t="shared" si="58"/>
        <v>18.857142857142858</v>
      </c>
      <c r="AT85" s="31">
        <v>4</v>
      </c>
      <c r="AU85" s="38">
        <f t="shared" si="59"/>
        <v>2.4285714285714284</v>
      </c>
      <c r="AV85" s="31">
        <v>3</v>
      </c>
      <c r="AW85" s="38">
        <f t="shared" si="60"/>
        <v>6.1428571428571432</v>
      </c>
      <c r="AX85" s="31">
        <v>3</v>
      </c>
      <c r="AY85" s="38">
        <f t="shared" si="61"/>
        <v>3.7142857142857144</v>
      </c>
    </row>
    <row r="86" spans="1:51" x14ac:dyDescent="0.25">
      <c r="A86" s="42">
        <f t="shared" si="51"/>
        <v>45845</v>
      </c>
      <c r="B86" s="32">
        <v>132</v>
      </c>
      <c r="C86" s="38">
        <f t="shared" si="62"/>
        <v>139</v>
      </c>
      <c r="D86" s="31">
        <f t="shared" si="45"/>
        <v>132</v>
      </c>
      <c r="E86" s="38">
        <f t="shared" si="62"/>
        <v>139</v>
      </c>
      <c r="F86" s="31">
        <v>131.638356168</v>
      </c>
      <c r="G86" s="38">
        <f t="shared" si="62"/>
        <v>138.61917808599998</v>
      </c>
      <c r="H86" s="31">
        <f t="shared" si="46"/>
        <v>132</v>
      </c>
      <c r="I86" s="38">
        <f t="shared" si="63"/>
        <v>139</v>
      </c>
      <c r="J86" s="31">
        <v>31</v>
      </c>
      <c r="K86" s="38">
        <f t="shared" si="63"/>
        <v>31.285714285714285</v>
      </c>
      <c r="L86" s="31">
        <v>101</v>
      </c>
      <c r="M86" s="38">
        <f t="shared" si="63"/>
        <v>107.71428571428571</v>
      </c>
      <c r="N86" s="31">
        <v>0</v>
      </c>
      <c r="O86" s="38">
        <f t="shared" si="64"/>
        <v>0</v>
      </c>
      <c r="P86" s="31">
        <v>0</v>
      </c>
      <c r="Q86" s="38">
        <f t="shared" si="64"/>
        <v>0</v>
      </c>
      <c r="R86" s="31">
        <v>0</v>
      </c>
      <c r="S86" s="38">
        <f t="shared" si="64"/>
        <v>0</v>
      </c>
      <c r="T86" s="31">
        <f t="shared" si="47"/>
        <v>18</v>
      </c>
      <c r="U86" s="38">
        <f t="shared" si="65"/>
        <v>18.714285714285715</v>
      </c>
      <c r="V86" s="31">
        <f t="shared" si="48"/>
        <v>1</v>
      </c>
      <c r="W86" s="38">
        <f t="shared" si="52"/>
        <v>2.2857142857142856</v>
      </c>
      <c r="X86" s="31">
        <f t="shared" si="49"/>
        <v>7</v>
      </c>
      <c r="Y86" s="38">
        <f t="shared" si="53"/>
        <v>6</v>
      </c>
      <c r="Z86" s="31">
        <f t="shared" si="50"/>
        <v>5</v>
      </c>
      <c r="AA86" s="38">
        <f t="shared" si="54"/>
        <v>4.2857142857142856</v>
      </c>
      <c r="AB86" s="40">
        <f t="shared" si="41"/>
        <v>0.58064516129032262</v>
      </c>
      <c r="AC86" s="40">
        <f t="shared" si="42"/>
        <v>3.2258064516129031E-2</v>
      </c>
      <c r="AD86" s="40">
        <f t="shared" si="43"/>
        <v>0.22580645161290322</v>
      </c>
      <c r="AE86" s="41">
        <f t="shared" si="44"/>
        <v>0.16129032258064516</v>
      </c>
      <c r="AF86" s="40">
        <f t="shared" si="66"/>
        <v>0.59803525112580791</v>
      </c>
      <c r="AG86" s="40">
        <f t="shared" si="66"/>
        <v>8.1019510365870739E-2</v>
      </c>
      <c r="AH86" s="40">
        <f t="shared" si="66"/>
        <v>0.19486573207999183</v>
      </c>
      <c r="AI86" s="41">
        <f t="shared" si="66"/>
        <v>0.12607950642832955</v>
      </c>
      <c r="AJ86" s="31">
        <v>0</v>
      </c>
      <c r="AK86" s="38">
        <f t="shared" si="54"/>
        <v>0</v>
      </c>
      <c r="AL86" s="31">
        <v>0</v>
      </c>
      <c r="AM86" s="38">
        <f t="shared" si="55"/>
        <v>0</v>
      </c>
      <c r="AN86" s="31">
        <v>0</v>
      </c>
      <c r="AO86" s="38">
        <f t="shared" si="56"/>
        <v>0</v>
      </c>
      <c r="AP86" s="31">
        <v>0</v>
      </c>
      <c r="AQ86" s="38">
        <f t="shared" si="57"/>
        <v>0</v>
      </c>
      <c r="AR86" s="31">
        <v>18</v>
      </c>
      <c r="AS86" s="38">
        <f t="shared" si="58"/>
        <v>18.714285714285715</v>
      </c>
      <c r="AT86" s="31">
        <v>1</v>
      </c>
      <c r="AU86" s="38">
        <f t="shared" si="59"/>
        <v>2.2857142857142856</v>
      </c>
      <c r="AV86" s="31">
        <v>7</v>
      </c>
      <c r="AW86" s="38">
        <f t="shared" si="60"/>
        <v>6</v>
      </c>
      <c r="AX86" s="31">
        <v>5</v>
      </c>
      <c r="AY86" s="38">
        <f t="shared" si="61"/>
        <v>4.2857142857142856</v>
      </c>
    </row>
    <row r="87" spans="1:51" x14ac:dyDescent="0.25">
      <c r="A87" s="42">
        <f t="shared" si="51"/>
        <v>45846</v>
      </c>
      <c r="B87" s="32">
        <v>130</v>
      </c>
      <c r="C87" s="38">
        <f t="shared" si="62"/>
        <v>125.14285714285714</v>
      </c>
      <c r="D87" s="31">
        <f t="shared" si="45"/>
        <v>130</v>
      </c>
      <c r="E87" s="38">
        <f t="shared" si="62"/>
        <v>125.14285714285714</v>
      </c>
      <c r="F87" s="31">
        <v>129.64383562</v>
      </c>
      <c r="G87" s="38">
        <f t="shared" si="62"/>
        <v>124.80000000342855</v>
      </c>
      <c r="H87" s="31">
        <f t="shared" si="46"/>
        <v>130</v>
      </c>
      <c r="I87" s="38">
        <f t="shared" si="63"/>
        <v>125.14285714285714</v>
      </c>
      <c r="J87" s="31">
        <v>33</v>
      </c>
      <c r="K87" s="38">
        <f t="shared" si="63"/>
        <v>29.285714285714285</v>
      </c>
      <c r="L87" s="31">
        <v>97</v>
      </c>
      <c r="M87" s="38">
        <f t="shared" si="63"/>
        <v>95.857142857142861</v>
      </c>
      <c r="N87" s="31">
        <v>0</v>
      </c>
      <c r="O87" s="38">
        <f t="shared" si="64"/>
        <v>0</v>
      </c>
      <c r="P87" s="31">
        <v>0</v>
      </c>
      <c r="Q87" s="38">
        <f t="shared" si="64"/>
        <v>0</v>
      </c>
      <c r="R87" s="31">
        <v>0</v>
      </c>
      <c r="S87" s="38">
        <f t="shared" si="64"/>
        <v>0</v>
      </c>
      <c r="T87" s="31">
        <f t="shared" si="47"/>
        <v>14</v>
      </c>
      <c r="U87" s="38">
        <f t="shared" si="65"/>
        <v>16.714285714285715</v>
      </c>
      <c r="V87" s="31">
        <f t="shared" si="48"/>
        <v>4</v>
      </c>
      <c r="W87" s="38">
        <f t="shared" si="52"/>
        <v>2.2857142857142856</v>
      </c>
      <c r="X87" s="31">
        <f t="shared" si="49"/>
        <v>13</v>
      </c>
      <c r="Y87" s="38">
        <f t="shared" si="53"/>
        <v>7.1428571428571432</v>
      </c>
      <c r="Z87" s="31">
        <f t="shared" si="50"/>
        <v>2</v>
      </c>
      <c r="AA87" s="38">
        <f t="shared" si="54"/>
        <v>3.1428571428571428</v>
      </c>
      <c r="AB87" s="40">
        <f t="shared" si="41"/>
        <v>0.42424242424242425</v>
      </c>
      <c r="AC87" s="40">
        <f t="shared" si="42"/>
        <v>0.12121212121212122</v>
      </c>
      <c r="AD87" s="40">
        <f t="shared" si="43"/>
        <v>0.39393939393939392</v>
      </c>
      <c r="AE87" s="41">
        <f t="shared" si="44"/>
        <v>6.0606060606060608E-2</v>
      </c>
      <c r="AF87" s="40">
        <f t="shared" si="66"/>
        <v>0.57353492875314505</v>
      </c>
      <c r="AG87" s="40">
        <f t="shared" si="66"/>
        <v>8.617747297064185E-2</v>
      </c>
      <c r="AH87" s="40">
        <f t="shared" si="66"/>
        <v>0.23594521996799037</v>
      </c>
      <c r="AI87" s="41">
        <f t="shared" si="66"/>
        <v>0.10434237830822271</v>
      </c>
      <c r="AJ87" s="31">
        <v>0</v>
      </c>
      <c r="AK87" s="38">
        <f t="shared" si="54"/>
        <v>0</v>
      </c>
      <c r="AL87" s="31">
        <v>0</v>
      </c>
      <c r="AM87" s="38">
        <f t="shared" si="55"/>
        <v>0</v>
      </c>
      <c r="AN87" s="31">
        <v>0</v>
      </c>
      <c r="AO87" s="38">
        <f t="shared" si="56"/>
        <v>0</v>
      </c>
      <c r="AP87" s="31">
        <v>0</v>
      </c>
      <c r="AQ87" s="38">
        <f t="shared" si="57"/>
        <v>0</v>
      </c>
      <c r="AR87" s="31">
        <v>14</v>
      </c>
      <c r="AS87" s="38">
        <f t="shared" si="58"/>
        <v>16.714285714285715</v>
      </c>
      <c r="AT87" s="31">
        <v>4</v>
      </c>
      <c r="AU87" s="38">
        <f t="shared" si="59"/>
        <v>2.2857142857142856</v>
      </c>
      <c r="AV87" s="31">
        <v>13</v>
      </c>
      <c r="AW87" s="38">
        <f t="shared" si="60"/>
        <v>7.1428571428571432</v>
      </c>
      <c r="AX87" s="31">
        <v>2</v>
      </c>
      <c r="AY87" s="38">
        <f t="shared" si="61"/>
        <v>3.1428571428571428</v>
      </c>
    </row>
    <row r="88" spans="1:51" x14ac:dyDescent="0.25">
      <c r="A88" s="42">
        <f t="shared" si="51"/>
        <v>45847</v>
      </c>
      <c r="B88" s="32">
        <v>100</v>
      </c>
      <c r="C88" s="38">
        <f t="shared" si="62"/>
        <v>123.57142857142857</v>
      </c>
      <c r="D88" s="31">
        <f t="shared" si="45"/>
        <v>100</v>
      </c>
      <c r="E88" s="38">
        <f t="shared" si="62"/>
        <v>123.57142857142857</v>
      </c>
      <c r="F88" s="31">
        <v>99.726027399999992</v>
      </c>
      <c r="G88" s="38">
        <f t="shared" si="62"/>
        <v>123.23287671571428</v>
      </c>
      <c r="H88" s="31">
        <f t="shared" si="46"/>
        <v>100</v>
      </c>
      <c r="I88" s="38">
        <f t="shared" si="63"/>
        <v>123.57142857142857</v>
      </c>
      <c r="J88" s="31">
        <v>22</v>
      </c>
      <c r="K88" s="38">
        <f t="shared" si="63"/>
        <v>30.285714285714285</v>
      </c>
      <c r="L88" s="31">
        <v>78</v>
      </c>
      <c r="M88" s="38">
        <f t="shared" si="63"/>
        <v>93.285714285714292</v>
      </c>
      <c r="N88" s="31">
        <v>0</v>
      </c>
      <c r="O88" s="38">
        <f t="shared" si="64"/>
        <v>0</v>
      </c>
      <c r="P88" s="31">
        <v>0</v>
      </c>
      <c r="Q88" s="38">
        <f t="shared" si="64"/>
        <v>0</v>
      </c>
      <c r="R88" s="31">
        <v>0</v>
      </c>
      <c r="S88" s="38">
        <f t="shared" si="64"/>
        <v>0</v>
      </c>
      <c r="T88" s="31">
        <f t="shared" si="47"/>
        <v>12</v>
      </c>
      <c r="U88" s="38">
        <f t="shared" si="65"/>
        <v>17.142857142857142</v>
      </c>
      <c r="V88" s="31">
        <f t="shared" si="48"/>
        <v>3</v>
      </c>
      <c r="W88" s="38">
        <f t="shared" si="52"/>
        <v>2.4285714285714284</v>
      </c>
      <c r="X88" s="31">
        <f t="shared" si="49"/>
        <v>6</v>
      </c>
      <c r="Y88" s="38">
        <f t="shared" si="53"/>
        <v>7.5714285714285712</v>
      </c>
      <c r="Z88" s="31">
        <f t="shared" si="50"/>
        <v>1</v>
      </c>
      <c r="AA88" s="38">
        <f t="shared" si="54"/>
        <v>3.1428571428571428</v>
      </c>
      <c r="AB88" s="40">
        <f t="shared" si="41"/>
        <v>0.54545454545454541</v>
      </c>
      <c r="AC88" s="40">
        <f t="shared" si="42"/>
        <v>0.13636363636363635</v>
      </c>
      <c r="AD88" s="40">
        <f t="shared" si="43"/>
        <v>0.27272727272727271</v>
      </c>
      <c r="AE88" s="41">
        <f t="shared" si="44"/>
        <v>4.5454545454545456E-2</v>
      </c>
      <c r="AF88" s="40">
        <f t="shared" si="66"/>
        <v>0.56574272096093725</v>
      </c>
      <c r="AG88" s="40">
        <f t="shared" si="66"/>
        <v>8.6610373403542287E-2</v>
      </c>
      <c r="AH88" s="40">
        <f t="shared" si="66"/>
        <v>0.24633483035760073</v>
      </c>
      <c r="AI88" s="41">
        <f t="shared" si="66"/>
        <v>0.10131207527791967</v>
      </c>
      <c r="AJ88" s="31">
        <v>0</v>
      </c>
      <c r="AK88" s="38">
        <f t="shared" si="54"/>
        <v>0</v>
      </c>
      <c r="AL88" s="31">
        <v>0</v>
      </c>
      <c r="AM88" s="38">
        <f t="shared" si="55"/>
        <v>0</v>
      </c>
      <c r="AN88" s="31">
        <v>0</v>
      </c>
      <c r="AO88" s="38">
        <f t="shared" si="56"/>
        <v>0</v>
      </c>
      <c r="AP88" s="31">
        <v>0</v>
      </c>
      <c r="AQ88" s="38">
        <f t="shared" si="57"/>
        <v>0</v>
      </c>
      <c r="AR88" s="31">
        <v>12</v>
      </c>
      <c r="AS88" s="38">
        <f t="shared" si="58"/>
        <v>17.142857142857142</v>
      </c>
      <c r="AT88" s="31">
        <v>3</v>
      </c>
      <c r="AU88" s="38">
        <f t="shared" si="59"/>
        <v>2.4285714285714284</v>
      </c>
      <c r="AV88" s="31">
        <v>6</v>
      </c>
      <c r="AW88" s="38">
        <f t="shared" si="60"/>
        <v>7.5714285714285712</v>
      </c>
      <c r="AX88" s="31">
        <v>1</v>
      </c>
      <c r="AY88" s="38">
        <f t="shared" si="61"/>
        <v>3.1428571428571428</v>
      </c>
    </row>
    <row r="89" spans="1:51" x14ac:dyDescent="0.25">
      <c r="A89" s="42">
        <f t="shared" si="51"/>
        <v>45848</v>
      </c>
      <c r="B89" s="32">
        <v>122</v>
      </c>
      <c r="C89" s="38">
        <f t="shared" si="62"/>
        <v>125.42857142857143</v>
      </c>
      <c r="D89" s="31">
        <f t="shared" si="45"/>
        <v>122</v>
      </c>
      <c r="E89" s="38">
        <f t="shared" si="62"/>
        <v>125.42857142857143</v>
      </c>
      <c r="F89" s="31">
        <v>121.66575342799999</v>
      </c>
      <c r="G89" s="38">
        <f t="shared" si="62"/>
        <v>125.08493151028571</v>
      </c>
      <c r="H89" s="31">
        <f t="shared" si="46"/>
        <v>122</v>
      </c>
      <c r="I89" s="38">
        <f t="shared" si="63"/>
        <v>125.42857142857143</v>
      </c>
      <c r="J89" s="31">
        <v>24</v>
      </c>
      <c r="K89" s="38">
        <f t="shared" si="63"/>
        <v>28.857142857142858</v>
      </c>
      <c r="L89" s="31">
        <v>98</v>
      </c>
      <c r="M89" s="38">
        <f t="shared" si="63"/>
        <v>96.571428571428569</v>
      </c>
      <c r="N89" s="31">
        <v>0</v>
      </c>
      <c r="O89" s="38">
        <f t="shared" si="64"/>
        <v>0</v>
      </c>
      <c r="P89" s="31">
        <v>0</v>
      </c>
      <c r="Q89" s="38">
        <f t="shared" si="64"/>
        <v>0</v>
      </c>
      <c r="R89" s="31">
        <v>0</v>
      </c>
      <c r="S89" s="38">
        <f t="shared" si="64"/>
        <v>0</v>
      </c>
      <c r="T89" s="31">
        <f t="shared" si="47"/>
        <v>13</v>
      </c>
      <c r="U89" s="38">
        <f t="shared" si="65"/>
        <v>16.142857142857142</v>
      </c>
      <c r="V89" s="31">
        <f t="shared" si="48"/>
        <v>4</v>
      </c>
      <c r="W89" s="38">
        <f t="shared" si="52"/>
        <v>2.8571428571428572</v>
      </c>
      <c r="X89" s="31">
        <f t="shared" si="49"/>
        <v>4</v>
      </c>
      <c r="Y89" s="38">
        <f t="shared" si="53"/>
        <v>7</v>
      </c>
      <c r="Z89" s="31">
        <f t="shared" si="50"/>
        <v>3</v>
      </c>
      <c r="AA89" s="38">
        <f t="shared" si="54"/>
        <v>2.8571428571428572</v>
      </c>
      <c r="AB89" s="40">
        <f t="shared" si="41"/>
        <v>0.54166666666666663</v>
      </c>
      <c r="AC89" s="40">
        <f t="shared" si="42"/>
        <v>0.16666666666666666</v>
      </c>
      <c r="AD89" s="40">
        <f t="shared" si="43"/>
        <v>0.16666666666666666</v>
      </c>
      <c r="AE89" s="41">
        <f t="shared" si="44"/>
        <v>0.125</v>
      </c>
      <c r="AF89" s="40">
        <f t="shared" si="66"/>
        <v>0.5590900598965115</v>
      </c>
      <c r="AG89" s="40">
        <f t="shared" si="66"/>
        <v>0.10621821654079719</v>
      </c>
      <c r="AH89" s="40">
        <f t="shared" si="66"/>
        <v>0.23653090878897332</v>
      </c>
      <c r="AI89" s="41">
        <f t="shared" si="66"/>
        <v>9.8160814773717978E-2</v>
      </c>
      <c r="AJ89" s="31">
        <v>0</v>
      </c>
      <c r="AK89" s="38">
        <f t="shared" si="54"/>
        <v>0</v>
      </c>
      <c r="AL89" s="31">
        <v>0</v>
      </c>
      <c r="AM89" s="38">
        <f t="shared" si="55"/>
        <v>0</v>
      </c>
      <c r="AN89" s="31">
        <v>0</v>
      </c>
      <c r="AO89" s="38">
        <f t="shared" si="56"/>
        <v>0</v>
      </c>
      <c r="AP89" s="31">
        <v>0</v>
      </c>
      <c r="AQ89" s="38">
        <f t="shared" si="57"/>
        <v>0</v>
      </c>
      <c r="AR89" s="31">
        <v>13</v>
      </c>
      <c r="AS89" s="38">
        <f t="shared" si="58"/>
        <v>16.142857142857142</v>
      </c>
      <c r="AT89" s="31">
        <v>4</v>
      </c>
      <c r="AU89" s="38">
        <f t="shared" si="59"/>
        <v>2.8571428571428572</v>
      </c>
      <c r="AV89" s="31">
        <v>4</v>
      </c>
      <c r="AW89" s="38">
        <f t="shared" si="60"/>
        <v>7</v>
      </c>
      <c r="AX89" s="31">
        <v>3</v>
      </c>
      <c r="AY89" s="38">
        <f t="shared" si="61"/>
        <v>2.8571428571428572</v>
      </c>
    </row>
    <row r="90" spans="1:51" x14ac:dyDescent="0.25">
      <c r="A90" s="42">
        <f t="shared" si="51"/>
        <v>45849</v>
      </c>
      <c r="B90" s="32">
        <v>137</v>
      </c>
      <c r="C90" s="38">
        <f t="shared" si="62"/>
        <v>124.57142857142857</v>
      </c>
      <c r="D90" s="31">
        <f t="shared" si="45"/>
        <v>137</v>
      </c>
      <c r="E90" s="38">
        <f t="shared" si="62"/>
        <v>124.57142857142857</v>
      </c>
      <c r="F90" s="31">
        <v>136.62465753799998</v>
      </c>
      <c r="G90" s="38">
        <f t="shared" si="62"/>
        <v>124.23013698971428</v>
      </c>
      <c r="H90" s="31">
        <f t="shared" si="46"/>
        <v>137</v>
      </c>
      <c r="I90" s="38">
        <f t="shared" si="63"/>
        <v>124.57142857142857</v>
      </c>
      <c r="J90" s="31">
        <v>26</v>
      </c>
      <c r="K90" s="38">
        <f t="shared" si="63"/>
        <v>27.285714285714285</v>
      </c>
      <c r="L90" s="31">
        <v>111</v>
      </c>
      <c r="M90" s="38">
        <f t="shared" si="63"/>
        <v>97.285714285714292</v>
      </c>
      <c r="N90" s="31">
        <v>0</v>
      </c>
      <c r="O90" s="38">
        <f t="shared" si="64"/>
        <v>0</v>
      </c>
      <c r="P90" s="31">
        <v>0</v>
      </c>
      <c r="Q90" s="38">
        <f t="shared" si="64"/>
        <v>0</v>
      </c>
      <c r="R90" s="31">
        <v>0</v>
      </c>
      <c r="S90" s="38">
        <f t="shared" si="64"/>
        <v>0</v>
      </c>
      <c r="T90" s="31">
        <f t="shared" si="47"/>
        <v>14</v>
      </c>
      <c r="U90" s="38">
        <f t="shared" si="65"/>
        <v>14.857142857142858</v>
      </c>
      <c r="V90" s="31">
        <f t="shared" si="48"/>
        <v>5</v>
      </c>
      <c r="W90" s="38">
        <f t="shared" si="52"/>
        <v>3.4285714285714284</v>
      </c>
      <c r="X90" s="31">
        <f t="shared" si="49"/>
        <v>4</v>
      </c>
      <c r="Y90" s="38">
        <f t="shared" si="53"/>
        <v>6.2857142857142856</v>
      </c>
      <c r="Z90" s="31">
        <f t="shared" si="50"/>
        <v>3</v>
      </c>
      <c r="AA90" s="38">
        <f t="shared" si="54"/>
        <v>2.7142857142857144</v>
      </c>
      <c r="AB90" s="40">
        <f t="shared" si="41"/>
        <v>0.53846153846153844</v>
      </c>
      <c r="AC90" s="40">
        <f t="shared" si="42"/>
        <v>0.19230769230769232</v>
      </c>
      <c r="AD90" s="40">
        <f t="shared" si="43"/>
        <v>0.15384615384615385</v>
      </c>
      <c r="AE90" s="41">
        <f t="shared" si="44"/>
        <v>0.11538461538461539</v>
      </c>
      <c r="AF90" s="40">
        <f t="shared" si="66"/>
        <v>0.54721004801649964</v>
      </c>
      <c r="AG90" s="40">
        <f t="shared" si="66"/>
        <v>0.12982974015232079</v>
      </c>
      <c r="AH90" s="40">
        <f t="shared" si="66"/>
        <v>0.22375989601796054</v>
      </c>
      <c r="AI90" s="41">
        <f t="shared" si="66"/>
        <v>9.9200315813219045E-2</v>
      </c>
      <c r="AJ90" s="31">
        <v>0</v>
      </c>
      <c r="AK90" s="38">
        <f t="shared" si="54"/>
        <v>0</v>
      </c>
      <c r="AL90" s="31">
        <v>0</v>
      </c>
      <c r="AM90" s="38">
        <f t="shared" si="55"/>
        <v>0</v>
      </c>
      <c r="AN90" s="31">
        <v>0</v>
      </c>
      <c r="AO90" s="38">
        <f t="shared" si="56"/>
        <v>0</v>
      </c>
      <c r="AP90" s="31">
        <v>0</v>
      </c>
      <c r="AQ90" s="38">
        <f t="shared" si="57"/>
        <v>0</v>
      </c>
      <c r="AR90" s="31">
        <v>14</v>
      </c>
      <c r="AS90" s="38">
        <f t="shared" si="58"/>
        <v>14.857142857142858</v>
      </c>
      <c r="AT90" s="31">
        <v>5</v>
      </c>
      <c r="AU90" s="38">
        <f t="shared" si="59"/>
        <v>3.4285714285714284</v>
      </c>
      <c r="AV90" s="31">
        <v>4</v>
      </c>
      <c r="AW90" s="38">
        <f t="shared" si="60"/>
        <v>6.2857142857142856</v>
      </c>
      <c r="AX90" s="31">
        <v>3</v>
      </c>
      <c r="AY90" s="38">
        <f t="shared" si="61"/>
        <v>2.7142857142857144</v>
      </c>
    </row>
    <row r="91" spans="1:51" x14ac:dyDescent="0.25">
      <c r="A91" s="42">
        <f t="shared" si="51"/>
        <v>45850</v>
      </c>
      <c r="B91" s="32">
        <v>97</v>
      </c>
      <c r="C91" s="38">
        <f t="shared" si="62"/>
        <v>118.14285714285714</v>
      </c>
      <c r="D91" s="31">
        <f t="shared" si="45"/>
        <v>97</v>
      </c>
      <c r="E91" s="38">
        <f t="shared" si="62"/>
        <v>118.14285714285714</v>
      </c>
      <c r="F91" s="31">
        <v>96.734246577999997</v>
      </c>
      <c r="G91" s="38">
        <f t="shared" si="62"/>
        <v>117.81917808542858</v>
      </c>
      <c r="H91" s="31">
        <f t="shared" si="46"/>
        <v>97</v>
      </c>
      <c r="I91" s="38">
        <f t="shared" si="63"/>
        <v>118.14285714285714</v>
      </c>
      <c r="J91" s="31">
        <v>27</v>
      </c>
      <c r="K91" s="38">
        <f t="shared" si="63"/>
        <v>26.857142857142858</v>
      </c>
      <c r="L91" s="31">
        <v>70</v>
      </c>
      <c r="M91" s="38">
        <f t="shared" si="63"/>
        <v>91.285714285714292</v>
      </c>
      <c r="N91" s="31">
        <v>0</v>
      </c>
      <c r="O91" s="38">
        <f t="shared" si="64"/>
        <v>0</v>
      </c>
      <c r="P91" s="31">
        <v>0</v>
      </c>
      <c r="Q91" s="38">
        <f t="shared" si="64"/>
        <v>0</v>
      </c>
      <c r="R91" s="31">
        <v>0</v>
      </c>
      <c r="S91" s="38">
        <f t="shared" si="64"/>
        <v>0</v>
      </c>
      <c r="T91" s="31">
        <f t="shared" si="47"/>
        <v>15</v>
      </c>
      <c r="U91" s="38">
        <f t="shared" si="65"/>
        <v>14.428571428571429</v>
      </c>
      <c r="V91" s="31">
        <f t="shared" si="48"/>
        <v>3</v>
      </c>
      <c r="W91" s="38">
        <f t="shared" si="52"/>
        <v>3.4285714285714284</v>
      </c>
      <c r="X91" s="31">
        <f t="shared" si="49"/>
        <v>5</v>
      </c>
      <c r="Y91" s="38">
        <f t="shared" si="53"/>
        <v>6</v>
      </c>
      <c r="Z91" s="31">
        <f t="shared" si="50"/>
        <v>4</v>
      </c>
      <c r="AA91" s="38">
        <f t="shared" si="54"/>
        <v>3</v>
      </c>
      <c r="AB91" s="40">
        <f t="shared" si="41"/>
        <v>0.55555555555555558</v>
      </c>
      <c r="AC91" s="40">
        <f t="shared" si="42"/>
        <v>0.1111111111111111</v>
      </c>
      <c r="AD91" s="40">
        <f t="shared" si="43"/>
        <v>0.18518518518518517</v>
      </c>
      <c r="AE91" s="41">
        <f t="shared" si="44"/>
        <v>0.14814814814814814</v>
      </c>
      <c r="AF91" s="40">
        <f t="shared" si="66"/>
        <v>0.54086084166729331</v>
      </c>
      <c r="AG91" s="40">
        <f t="shared" si="66"/>
        <v>0.13141704173962238</v>
      </c>
      <c r="AH91" s="40">
        <f t="shared" si="66"/>
        <v>0.21688158913965364</v>
      </c>
      <c r="AI91" s="41">
        <f t="shared" si="66"/>
        <v>0.11084052745343068</v>
      </c>
      <c r="AJ91" s="31">
        <v>0</v>
      </c>
      <c r="AK91" s="38">
        <f t="shared" si="54"/>
        <v>0</v>
      </c>
      <c r="AL91" s="31">
        <v>0</v>
      </c>
      <c r="AM91" s="38">
        <f t="shared" si="55"/>
        <v>0</v>
      </c>
      <c r="AN91" s="31">
        <v>0</v>
      </c>
      <c r="AO91" s="38">
        <f t="shared" si="56"/>
        <v>0</v>
      </c>
      <c r="AP91" s="31">
        <v>0</v>
      </c>
      <c r="AQ91" s="38">
        <f t="shared" si="57"/>
        <v>0</v>
      </c>
      <c r="AR91" s="31">
        <v>15</v>
      </c>
      <c r="AS91" s="38">
        <f t="shared" si="58"/>
        <v>14.428571428571429</v>
      </c>
      <c r="AT91" s="31">
        <v>3</v>
      </c>
      <c r="AU91" s="38">
        <f t="shared" si="59"/>
        <v>3.4285714285714284</v>
      </c>
      <c r="AV91" s="31">
        <v>5</v>
      </c>
      <c r="AW91" s="38">
        <f t="shared" si="60"/>
        <v>6</v>
      </c>
      <c r="AX91" s="31">
        <v>4</v>
      </c>
      <c r="AY91" s="38">
        <f t="shared" si="61"/>
        <v>3</v>
      </c>
    </row>
    <row r="92" spans="1:51" x14ac:dyDescent="0.25">
      <c r="A92" s="42">
        <f t="shared" si="51"/>
        <v>45851</v>
      </c>
      <c r="B92" s="32">
        <v>92</v>
      </c>
      <c r="C92" s="38">
        <f t="shared" si="62"/>
        <v>115.71428571428571</v>
      </c>
      <c r="D92" s="31">
        <f t="shared" si="45"/>
        <v>92</v>
      </c>
      <c r="E92" s="38">
        <f t="shared" si="62"/>
        <v>115.71428571428571</v>
      </c>
      <c r="F92" s="31">
        <v>91.74794520799999</v>
      </c>
      <c r="G92" s="38">
        <f t="shared" si="62"/>
        <v>115.39726027714286</v>
      </c>
      <c r="H92" s="31">
        <f t="shared" si="46"/>
        <v>92</v>
      </c>
      <c r="I92" s="38">
        <f t="shared" si="63"/>
        <v>115.71428571428571</v>
      </c>
      <c r="J92" s="31">
        <v>22</v>
      </c>
      <c r="K92" s="38">
        <f t="shared" si="63"/>
        <v>26.428571428571427</v>
      </c>
      <c r="L92" s="31">
        <v>70</v>
      </c>
      <c r="M92" s="38">
        <f t="shared" si="63"/>
        <v>89.285714285714292</v>
      </c>
      <c r="N92" s="31">
        <v>0</v>
      </c>
      <c r="O92" s="38">
        <f t="shared" si="64"/>
        <v>0</v>
      </c>
      <c r="P92" s="31">
        <v>0</v>
      </c>
      <c r="Q92" s="38">
        <f t="shared" si="64"/>
        <v>0</v>
      </c>
      <c r="R92" s="31">
        <v>0</v>
      </c>
      <c r="S92" s="38">
        <f t="shared" si="64"/>
        <v>0</v>
      </c>
      <c r="T92" s="31">
        <f t="shared" si="47"/>
        <v>11</v>
      </c>
      <c r="U92" s="38">
        <f t="shared" si="65"/>
        <v>13.857142857142858</v>
      </c>
      <c r="V92" s="31">
        <f t="shared" si="48"/>
        <v>3</v>
      </c>
      <c r="W92" s="38">
        <f t="shared" si="52"/>
        <v>3.2857142857142856</v>
      </c>
      <c r="X92" s="31">
        <f t="shared" si="49"/>
        <v>6</v>
      </c>
      <c r="Y92" s="38">
        <f t="shared" si="53"/>
        <v>6.4285714285714288</v>
      </c>
      <c r="Z92" s="31">
        <f t="shared" si="50"/>
        <v>2</v>
      </c>
      <c r="AA92" s="38">
        <f t="shared" si="54"/>
        <v>2.8571428571428572</v>
      </c>
      <c r="AB92" s="40">
        <f t="shared" si="41"/>
        <v>0.5</v>
      </c>
      <c r="AC92" s="40">
        <f t="shared" si="42"/>
        <v>0.13636363636363635</v>
      </c>
      <c r="AD92" s="40">
        <f t="shared" si="43"/>
        <v>0.27272727272727271</v>
      </c>
      <c r="AE92" s="41">
        <f t="shared" si="44"/>
        <v>9.0909090909090912E-2</v>
      </c>
      <c r="AF92" s="40">
        <f t="shared" ref="AF92:AI107" si="67">AVERAGE(AB86:AB92)</f>
        <v>0.52657512738157897</v>
      </c>
      <c r="AG92" s="40">
        <f t="shared" si="67"/>
        <v>0.12804041836299898</v>
      </c>
      <c r="AH92" s="40">
        <f t="shared" si="67"/>
        <v>0.23869977095783543</v>
      </c>
      <c r="AI92" s="41">
        <f t="shared" si="67"/>
        <v>0.10668468329758653</v>
      </c>
      <c r="AJ92" s="31">
        <v>0</v>
      </c>
      <c r="AK92" s="38">
        <f t="shared" si="54"/>
        <v>0</v>
      </c>
      <c r="AL92" s="31">
        <v>0</v>
      </c>
      <c r="AM92" s="38">
        <f t="shared" si="55"/>
        <v>0</v>
      </c>
      <c r="AN92" s="31">
        <v>0</v>
      </c>
      <c r="AO92" s="38">
        <f t="shared" si="56"/>
        <v>0</v>
      </c>
      <c r="AP92" s="31">
        <v>0</v>
      </c>
      <c r="AQ92" s="38">
        <f t="shared" si="57"/>
        <v>0</v>
      </c>
      <c r="AR92" s="31">
        <v>11</v>
      </c>
      <c r="AS92" s="38">
        <f t="shared" si="58"/>
        <v>13.857142857142858</v>
      </c>
      <c r="AT92" s="31">
        <v>3</v>
      </c>
      <c r="AU92" s="38">
        <f t="shared" si="59"/>
        <v>3.2857142857142856</v>
      </c>
      <c r="AV92" s="31">
        <v>6</v>
      </c>
      <c r="AW92" s="38">
        <f t="shared" si="60"/>
        <v>6.4285714285714288</v>
      </c>
      <c r="AX92" s="31">
        <v>2</v>
      </c>
      <c r="AY92" s="38">
        <f t="shared" si="61"/>
        <v>2.8571428571428572</v>
      </c>
    </row>
    <row r="93" spans="1:51" x14ac:dyDescent="0.25">
      <c r="A93" s="42">
        <f t="shared" si="51"/>
        <v>45852</v>
      </c>
      <c r="B93" s="32">
        <v>124</v>
      </c>
      <c r="C93" s="38">
        <f t="shared" si="62"/>
        <v>114.57142857142857</v>
      </c>
      <c r="D93" s="31">
        <f t="shared" si="45"/>
        <v>124</v>
      </c>
      <c r="E93" s="38">
        <f t="shared" si="62"/>
        <v>114.57142857142857</v>
      </c>
      <c r="F93" s="31">
        <v>123.660273976</v>
      </c>
      <c r="G93" s="38">
        <f t="shared" si="62"/>
        <v>114.25753424971428</v>
      </c>
      <c r="H93" s="31">
        <f t="shared" si="46"/>
        <v>124</v>
      </c>
      <c r="I93" s="38">
        <f t="shared" si="63"/>
        <v>114.57142857142857</v>
      </c>
      <c r="J93" s="31">
        <v>18</v>
      </c>
      <c r="K93" s="38">
        <f t="shared" si="63"/>
        <v>24.571428571428573</v>
      </c>
      <c r="L93" s="31">
        <v>106</v>
      </c>
      <c r="M93" s="38">
        <f t="shared" si="63"/>
        <v>90</v>
      </c>
      <c r="N93" s="31">
        <v>0</v>
      </c>
      <c r="O93" s="38">
        <f t="shared" si="64"/>
        <v>0</v>
      </c>
      <c r="P93" s="31">
        <v>0</v>
      </c>
      <c r="Q93" s="38">
        <f t="shared" si="64"/>
        <v>0</v>
      </c>
      <c r="R93" s="31">
        <v>0</v>
      </c>
      <c r="S93" s="38">
        <f t="shared" si="64"/>
        <v>0</v>
      </c>
      <c r="T93" s="31">
        <f t="shared" si="47"/>
        <v>11</v>
      </c>
      <c r="U93" s="38">
        <f t="shared" si="65"/>
        <v>12.857142857142858</v>
      </c>
      <c r="V93" s="31">
        <f t="shared" si="48"/>
        <v>1</v>
      </c>
      <c r="W93" s="38">
        <f t="shared" si="52"/>
        <v>3.2857142857142856</v>
      </c>
      <c r="X93" s="31">
        <f t="shared" si="49"/>
        <v>5</v>
      </c>
      <c r="Y93" s="38">
        <f t="shared" si="53"/>
        <v>6.1428571428571432</v>
      </c>
      <c r="Z93" s="31">
        <f t="shared" si="50"/>
        <v>1</v>
      </c>
      <c r="AA93" s="38">
        <f t="shared" si="54"/>
        <v>2.2857142857142856</v>
      </c>
      <c r="AB93" s="40">
        <f t="shared" si="41"/>
        <v>0.61111111111111116</v>
      </c>
      <c r="AC93" s="40">
        <f t="shared" si="42"/>
        <v>5.5555555555555552E-2</v>
      </c>
      <c r="AD93" s="40">
        <f t="shared" si="43"/>
        <v>0.27777777777777779</v>
      </c>
      <c r="AE93" s="41">
        <f t="shared" si="44"/>
        <v>5.5555555555555552E-2</v>
      </c>
      <c r="AF93" s="40">
        <f t="shared" si="67"/>
        <v>0.53092740592740595</v>
      </c>
      <c r="AG93" s="40">
        <f t="shared" si="67"/>
        <v>0.13136863136863136</v>
      </c>
      <c r="AH93" s="40">
        <f t="shared" si="67"/>
        <v>0.24612424612424613</v>
      </c>
      <c r="AI93" s="41">
        <f t="shared" si="67"/>
        <v>9.15797165797166E-2</v>
      </c>
      <c r="AJ93" s="31">
        <v>0</v>
      </c>
      <c r="AK93" s="38">
        <f t="shared" si="54"/>
        <v>0</v>
      </c>
      <c r="AL93" s="31">
        <v>0</v>
      </c>
      <c r="AM93" s="38">
        <f t="shared" si="55"/>
        <v>0</v>
      </c>
      <c r="AN93" s="31">
        <v>0</v>
      </c>
      <c r="AO93" s="38">
        <f t="shared" si="56"/>
        <v>0</v>
      </c>
      <c r="AP93" s="31">
        <v>0</v>
      </c>
      <c r="AQ93" s="38">
        <f t="shared" si="57"/>
        <v>0</v>
      </c>
      <c r="AR93" s="31">
        <v>11</v>
      </c>
      <c r="AS93" s="38">
        <f t="shared" si="58"/>
        <v>12.857142857142858</v>
      </c>
      <c r="AT93" s="31">
        <v>1</v>
      </c>
      <c r="AU93" s="38">
        <f t="shared" si="59"/>
        <v>3.2857142857142856</v>
      </c>
      <c r="AV93" s="31">
        <v>5</v>
      </c>
      <c r="AW93" s="38">
        <f t="shared" si="60"/>
        <v>6.1428571428571432</v>
      </c>
      <c r="AX93" s="31">
        <v>1</v>
      </c>
      <c r="AY93" s="38">
        <f t="shared" si="61"/>
        <v>2.2857142857142856</v>
      </c>
    </row>
    <row r="94" spans="1:51" x14ac:dyDescent="0.25">
      <c r="A94" s="42">
        <f t="shared" si="51"/>
        <v>45853</v>
      </c>
      <c r="B94" s="32">
        <v>125</v>
      </c>
      <c r="C94" s="38">
        <f t="shared" si="62"/>
        <v>113.85714285714286</v>
      </c>
      <c r="D94" s="31">
        <f t="shared" si="45"/>
        <v>125</v>
      </c>
      <c r="E94" s="38">
        <f t="shared" si="62"/>
        <v>113.85714285714286</v>
      </c>
      <c r="F94" s="31">
        <v>124.65753425</v>
      </c>
      <c r="G94" s="38">
        <f t="shared" si="62"/>
        <v>113.54520548257143</v>
      </c>
      <c r="H94" s="31">
        <f t="shared" si="46"/>
        <v>125</v>
      </c>
      <c r="I94" s="38">
        <f t="shared" si="63"/>
        <v>113.85714285714286</v>
      </c>
      <c r="J94" s="31">
        <v>25</v>
      </c>
      <c r="K94" s="38">
        <f t="shared" si="63"/>
        <v>23.428571428571427</v>
      </c>
      <c r="L94" s="31">
        <v>100</v>
      </c>
      <c r="M94" s="38">
        <f t="shared" si="63"/>
        <v>90.428571428571431</v>
      </c>
      <c r="N94" s="31">
        <v>0</v>
      </c>
      <c r="O94" s="38">
        <f t="shared" si="64"/>
        <v>0</v>
      </c>
      <c r="P94" s="31">
        <v>0</v>
      </c>
      <c r="Q94" s="38">
        <f t="shared" si="64"/>
        <v>0</v>
      </c>
      <c r="R94" s="31">
        <v>0</v>
      </c>
      <c r="S94" s="38">
        <f t="shared" si="64"/>
        <v>0</v>
      </c>
      <c r="T94" s="31">
        <f t="shared" si="47"/>
        <v>14</v>
      </c>
      <c r="U94" s="38">
        <f t="shared" si="65"/>
        <v>12.857142857142858</v>
      </c>
      <c r="V94" s="31">
        <f t="shared" si="48"/>
        <v>3</v>
      </c>
      <c r="W94" s="38">
        <f t="shared" si="52"/>
        <v>3.1428571428571428</v>
      </c>
      <c r="X94" s="31">
        <f t="shared" si="49"/>
        <v>3</v>
      </c>
      <c r="Y94" s="38">
        <f t="shared" si="53"/>
        <v>4.7142857142857144</v>
      </c>
      <c r="Z94" s="31">
        <f t="shared" si="50"/>
        <v>5</v>
      </c>
      <c r="AA94" s="38">
        <f t="shared" si="54"/>
        <v>2.7142857142857144</v>
      </c>
      <c r="AB94" s="40">
        <f t="shared" si="41"/>
        <v>0.56000000000000005</v>
      </c>
      <c r="AC94" s="40">
        <f t="shared" si="42"/>
        <v>0.12</v>
      </c>
      <c r="AD94" s="40">
        <f t="shared" si="43"/>
        <v>0.12</v>
      </c>
      <c r="AE94" s="41">
        <f t="shared" si="44"/>
        <v>0.2</v>
      </c>
      <c r="AF94" s="40">
        <f t="shared" si="67"/>
        <v>0.55032134532134525</v>
      </c>
      <c r="AG94" s="40">
        <f t="shared" si="67"/>
        <v>0.1311954711954712</v>
      </c>
      <c r="AH94" s="40">
        <f t="shared" si="67"/>
        <v>0.206990046990047</v>
      </c>
      <c r="AI94" s="41">
        <f t="shared" si="67"/>
        <v>0.11149313649313651</v>
      </c>
      <c r="AJ94" s="31">
        <v>0</v>
      </c>
      <c r="AK94" s="38">
        <f t="shared" si="54"/>
        <v>0</v>
      </c>
      <c r="AL94" s="31">
        <v>0</v>
      </c>
      <c r="AM94" s="38">
        <f t="shared" si="55"/>
        <v>0</v>
      </c>
      <c r="AN94" s="31">
        <v>0</v>
      </c>
      <c r="AO94" s="38">
        <f t="shared" si="56"/>
        <v>0</v>
      </c>
      <c r="AP94" s="31">
        <v>0</v>
      </c>
      <c r="AQ94" s="38">
        <f t="shared" si="57"/>
        <v>0</v>
      </c>
      <c r="AR94" s="31">
        <v>14</v>
      </c>
      <c r="AS94" s="38">
        <f t="shared" si="58"/>
        <v>12.857142857142858</v>
      </c>
      <c r="AT94" s="31">
        <v>3</v>
      </c>
      <c r="AU94" s="38">
        <f t="shared" si="59"/>
        <v>3.1428571428571428</v>
      </c>
      <c r="AV94" s="31">
        <v>3</v>
      </c>
      <c r="AW94" s="38">
        <f t="shared" si="60"/>
        <v>4.7142857142857144</v>
      </c>
      <c r="AX94" s="31">
        <v>5</v>
      </c>
      <c r="AY94" s="38">
        <f t="shared" si="61"/>
        <v>2.7142857142857144</v>
      </c>
    </row>
    <row r="95" spans="1:51" x14ac:dyDescent="0.25">
      <c r="A95" s="42">
        <f t="shared" si="51"/>
        <v>45854</v>
      </c>
      <c r="B95" s="32">
        <v>96</v>
      </c>
      <c r="C95" s="38">
        <f t="shared" si="62"/>
        <v>113.28571428571429</v>
      </c>
      <c r="D95" s="31">
        <f t="shared" si="45"/>
        <v>96</v>
      </c>
      <c r="E95" s="38">
        <f t="shared" si="62"/>
        <v>113.28571428571429</v>
      </c>
      <c r="F95" s="31">
        <v>95.736986303999998</v>
      </c>
      <c r="G95" s="38">
        <f t="shared" si="62"/>
        <v>112.97534246885714</v>
      </c>
      <c r="H95" s="31">
        <f t="shared" si="46"/>
        <v>96</v>
      </c>
      <c r="I95" s="38">
        <f t="shared" si="63"/>
        <v>113.28571428571429</v>
      </c>
      <c r="J95" s="31">
        <v>26</v>
      </c>
      <c r="K95" s="38">
        <f t="shared" si="63"/>
        <v>24</v>
      </c>
      <c r="L95" s="31">
        <v>70</v>
      </c>
      <c r="M95" s="38">
        <f t="shared" si="63"/>
        <v>89.285714285714292</v>
      </c>
      <c r="N95" s="31">
        <v>0</v>
      </c>
      <c r="O95" s="38">
        <f t="shared" si="64"/>
        <v>0</v>
      </c>
      <c r="P95" s="31">
        <v>0</v>
      </c>
      <c r="Q95" s="38">
        <f t="shared" si="64"/>
        <v>0</v>
      </c>
      <c r="R95" s="31">
        <v>0</v>
      </c>
      <c r="S95" s="38">
        <f t="shared" si="64"/>
        <v>0</v>
      </c>
      <c r="T95" s="31">
        <f t="shared" si="47"/>
        <v>12</v>
      </c>
      <c r="U95" s="38">
        <f t="shared" si="65"/>
        <v>12.857142857142858</v>
      </c>
      <c r="V95" s="31">
        <f t="shared" si="48"/>
        <v>5</v>
      </c>
      <c r="W95" s="38">
        <f t="shared" si="52"/>
        <v>3.4285714285714284</v>
      </c>
      <c r="X95" s="31">
        <f t="shared" si="49"/>
        <v>7</v>
      </c>
      <c r="Y95" s="38">
        <f t="shared" si="53"/>
        <v>4.8571428571428568</v>
      </c>
      <c r="Z95" s="31">
        <f t="shared" si="50"/>
        <v>2</v>
      </c>
      <c r="AA95" s="38">
        <f t="shared" si="54"/>
        <v>2.8571428571428572</v>
      </c>
      <c r="AB95" s="40">
        <f t="shared" si="41"/>
        <v>0.46153846153846156</v>
      </c>
      <c r="AC95" s="40">
        <f t="shared" si="42"/>
        <v>0.19230769230769232</v>
      </c>
      <c r="AD95" s="40">
        <f t="shared" si="43"/>
        <v>0.26923076923076922</v>
      </c>
      <c r="AE95" s="41">
        <f t="shared" si="44"/>
        <v>7.6923076923076927E-2</v>
      </c>
      <c r="AF95" s="40">
        <f t="shared" si="67"/>
        <v>0.53833333333333333</v>
      </c>
      <c r="AG95" s="40">
        <f t="shared" si="67"/>
        <v>0.13918747918747917</v>
      </c>
      <c r="AH95" s="40">
        <f t="shared" si="67"/>
        <v>0.20649054649054646</v>
      </c>
      <c r="AI95" s="41">
        <f t="shared" si="67"/>
        <v>0.11598864098864101</v>
      </c>
      <c r="AJ95" s="31">
        <v>0</v>
      </c>
      <c r="AK95" s="38">
        <f t="shared" si="54"/>
        <v>0</v>
      </c>
      <c r="AL95" s="31">
        <v>0</v>
      </c>
      <c r="AM95" s="38">
        <f t="shared" si="55"/>
        <v>0</v>
      </c>
      <c r="AN95" s="31">
        <v>0</v>
      </c>
      <c r="AO95" s="38">
        <f t="shared" si="56"/>
        <v>0</v>
      </c>
      <c r="AP95" s="31">
        <v>0</v>
      </c>
      <c r="AQ95" s="38">
        <f t="shared" si="57"/>
        <v>0</v>
      </c>
      <c r="AR95" s="31">
        <v>12</v>
      </c>
      <c r="AS95" s="38">
        <f t="shared" si="58"/>
        <v>12.857142857142858</v>
      </c>
      <c r="AT95" s="31">
        <v>5</v>
      </c>
      <c r="AU95" s="38">
        <f t="shared" si="59"/>
        <v>3.4285714285714284</v>
      </c>
      <c r="AV95" s="31">
        <v>7</v>
      </c>
      <c r="AW95" s="38">
        <f t="shared" si="60"/>
        <v>4.8571428571428568</v>
      </c>
      <c r="AX95" s="31">
        <v>2</v>
      </c>
      <c r="AY95" s="38">
        <f t="shared" si="61"/>
        <v>2.8571428571428572</v>
      </c>
    </row>
    <row r="96" spans="1:51" x14ac:dyDescent="0.25">
      <c r="A96" s="42">
        <f t="shared" si="51"/>
        <v>45855</v>
      </c>
      <c r="B96" s="32">
        <v>87</v>
      </c>
      <c r="C96" s="38">
        <f t="shared" si="62"/>
        <v>108.28571428571429</v>
      </c>
      <c r="D96" s="31">
        <f t="shared" si="45"/>
        <v>87</v>
      </c>
      <c r="E96" s="38">
        <f t="shared" si="62"/>
        <v>108.28571428571429</v>
      </c>
      <c r="F96" s="31">
        <v>86.761643837999983</v>
      </c>
      <c r="G96" s="38">
        <f t="shared" si="62"/>
        <v>107.98904109885711</v>
      </c>
      <c r="H96" s="31">
        <f t="shared" si="46"/>
        <v>87</v>
      </c>
      <c r="I96" s="38">
        <f t="shared" si="63"/>
        <v>108.28571428571429</v>
      </c>
      <c r="J96" s="31">
        <v>20</v>
      </c>
      <c r="K96" s="38">
        <f t="shared" si="63"/>
        <v>23.428571428571427</v>
      </c>
      <c r="L96" s="31">
        <v>67</v>
      </c>
      <c r="M96" s="38">
        <f t="shared" si="63"/>
        <v>84.857142857142861</v>
      </c>
      <c r="N96" s="31">
        <v>0</v>
      </c>
      <c r="O96" s="38">
        <f t="shared" si="64"/>
        <v>0</v>
      </c>
      <c r="P96" s="31">
        <v>0</v>
      </c>
      <c r="Q96" s="38">
        <f t="shared" si="64"/>
        <v>0</v>
      </c>
      <c r="R96" s="31">
        <v>0</v>
      </c>
      <c r="S96" s="38">
        <f t="shared" si="64"/>
        <v>0</v>
      </c>
      <c r="T96" s="31">
        <f t="shared" si="47"/>
        <v>9</v>
      </c>
      <c r="U96" s="38">
        <f t="shared" si="65"/>
        <v>12.285714285714286</v>
      </c>
      <c r="V96" s="31">
        <f t="shared" si="48"/>
        <v>2</v>
      </c>
      <c r="W96" s="38">
        <f t="shared" si="52"/>
        <v>3.1428571428571428</v>
      </c>
      <c r="X96" s="31">
        <f t="shared" si="49"/>
        <v>4</v>
      </c>
      <c r="Y96" s="38">
        <f t="shared" si="53"/>
        <v>4.8571428571428568</v>
      </c>
      <c r="Z96" s="31">
        <f t="shared" si="50"/>
        <v>5</v>
      </c>
      <c r="AA96" s="38">
        <f t="shared" si="54"/>
        <v>3.1428571428571428</v>
      </c>
      <c r="AB96" s="40">
        <f t="shared" si="41"/>
        <v>0.45</v>
      </c>
      <c r="AC96" s="40">
        <f t="shared" si="42"/>
        <v>0.1</v>
      </c>
      <c r="AD96" s="40">
        <f t="shared" si="43"/>
        <v>0.2</v>
      </c>
      <c r="AE96" s="41">
        <f t="shared" si="44"/>
        <v>0.25</v>
      </c>
      <c r="AF96" s="40">
        <f t="shared" si="67"/>
        <v>0.52523809523809528</v>
      </c>
      <c r="AG96" s="40">
        <f t="shared" si="67"/>
        <v>0.12966366966366966</v>
      </c>
      <c r="AH96" s="40">
        <f t="shared" si="67"/>
        <v>0.21125245125245123</v>
      </c>
      <c r="AI96" s="41">
        <f t="shared" si="67"/>
        <v>0.13384578384578386</v>
      </c>
      <c r="AJ96" s="31">
        <v>0</v>
      </c>
      <c r="AK96" s="38">
        <f t="shared" si="54"/>
        <v>0</v>
      </c>
      <c r="AL96" s="31">
        <v>0</v>
      </c>
      <c r="AM96" s="38">
        <f t="shared" si="55"/>
        <v>0</v>
      </c>
      <c r="AN96" s="31">
        <v>0</v>
      </c>
      <c r="AO96" s="38">
        <f t="shared" si="56"/>
        <v>0</v>
      </c>
      <c r="AP96" s="31">
        <v>0</v>
      </c>
      <c r="AQ96" s="38">
        <f t="shared" si="57"/>
        <v>0</v>
      </c>
      <c r="AR96" s="31">
        <v>9</v>
      </c>
      <c r="AS96" s="38">
        <f t="shared" si="58"/>
        <v>12.285714285714286</v>
      </c>
      <c r="AT96" s="31">
        <v>2</v>
      </c>
      <c r="AU96" s="38">
        <f t="shared" si="59"/>
        <v>3.1428571428571428</v>
      </c>
      <c r="AV96" s="31">
        <v>4</v>
      </c>
      <c r="AW96" s="38">
        <f t="shared" si="60"/>
        <v>4.8571428571428568</v>
      </c>
      <c r="AX96" s="31">
        <v>5</v>
      </c>
      <c r="AY96" s="38">
        <f t="shared" si="61"/>
        <v>3.1428571428571428</v>
      </c>
    </row>
    <row r="97" spans="1:51" x14ac:dyDescent="0.25">
      <c r="A97" s="42">
        <f t="shared" si="51"/>
        <v>45856</v>
      </c>
      <c r="B97" s="32">
        <v>120</v>
      </c>
      <c r="C97" s="38">
        <f t="shared" si="62"/>
        <v>105.85714285714286</v>
      </c>
      <c r="D97" s="31">
        <f t="shared" si="45"/>
        <v>120</v>
      </c>
      <c r="E97" s="38">
        <f t="shared" si="62"/>
        <v>105.85714285714286</v>
      </c>
      <c r="F97" s="31">
        <v>119.67123287999999</v>
      </c>
      <c r="G97" s="38">
        <f t="shared" si="62"/>
        <v>105.56712329057142</v>
      </c>
      <c r="H97" s="31">
        <f t="shared" si="46"/>
        <v>120</v>
      </c>
      <c r="I97" s="38">
        <f t="shared" si="63"/>
        <v>105.85714285714286</v>
      </c>
      <c r="J97" s="31">
        <v>16</v>
      </c>
      <c r="K97" s="38">
        <f t="shared" si="63"/>
        <v>22</v>
      </c>
      <c r="L97" s="31">
        <v>104</v>
      </c>
      <c r="M97" s="38">
        <f t="shared" si="63"/>
        <v>83.857142857142861</v>
      </c>
      <c r="N97" s="31">
        <v>0</v>
      </c>
      <c r="O97" s="38">
        <f t="shared" si="64"/>
        <v>0</v>
      </c>
      <c r="P97" s="31">
        <v>0</v>
      </c>
      <c r="Q97" s="38">
        <f t="shared" si="64"/>
        <v>0</v>
      </c>
      <c r="R97" s="31">
        <v>0</v>
      </c>
      <c r="S97" s="38">
        <f t="shared" si="64"/>
        <v>0</v>
      </c>
      <c r="T97" s="31">
        <f t="shared" si="47"/>
        <v>9</v>
      </c>
      <c r="U97" s="38">
        <f t="shared" si="65"/>
        <v>11.571428571428571</v>
      </c>
      <c r="V97" s="31">
        <f t="shared" si="48"/>
        <v>0</v>
      </c>
      <c r="W97" s="38">
        <f t="shared" si="52"/>
        <v>2.4285714285714284</v>
      </c>
      <c r="X97" s="31">
        <f t="shared" si="49"/>
        <v>5</v>
      </c>
      <c r="Y97" s="38">
        <f t="shared" si="53"/>
        <v>5</v>
      </c>
      <c r="Z97" s="31">
        <f t="shared" si="50"/>
        <v>2</v>
      </c>
      <c r="AA97" s="38">
        <f t="shared" si="54"/>
        <v>3</v>
      </c>
      <c r="AB97" s="40">
        <f t="shared" si="41"/>
        <v>0.5625</v>
      </c>
      <c r="AC97" s="40">
        <f t="shared" si="42"/>
        <v>0</v>
      </c>
      <c r="AD97" s="40">
        <f t="shared" si="43"/>
        <v>0.3125</v>
      </c>
      <c r="AE97" s="41">
        <f t="shared" si="44"/>
        <v>0.125</v>
      </c>
      <c r="AF97" s="40">
        <f t="shared" si="67"/>
        <v>0.5286721611721612</v>
      </c>
      <c r="AG97" s="40">
        <f t="shared" si="67"/>
        <v>0.10219114219114218</v>
      </c>
      <c r="AH97" s="40">
        <f t="shared" si="67"/>
        <v>0.23391728641728643</v>
      </c>
      <c r="AI97" s="41">
        <f t="shared" si="67"/>
        <v>0.13521941021941022</v>
      </c>
      <c r="AJ97" s="31">
        <v>0</v>
      </c>
      <c r="AK97" s="38">
        <f t="shared" si="54"/>
        <v>0</v>
      </c>
      <c r="AL97" s="31">
        <v>0</v>
      </c>
      <c r="AM97" s="38">
        <f t="shared" si="55"/>
        <v>0</v>
      </c>
      <c r="AN97" s="31">
        <v>0</v>
      </c>
      <c r="AO97" s="38">
        <f t="shared" si="56"/>
        <v>0</v>
      </c>
      <c r="AP97" s="31">
        <v>0</v>
      </c>
      <c r="AQ97" s="38">
        <f t="shared" si="57"/>
        <v>0</v>
      </c>
      <c r="AR97" s="31">
        <v>9</v>
      </c>
      <c r="AS97" s="38">
        <f t="shared" si="58"/>
        <v>11.571428571428571</v>
      </c>
      <c r="AT97" s="31">
        <v>0</v>
      </c>
      <c r="AU97" s="38">
        <f t="shared" si="59"/>
        <v>2.4285714285714284</v>
      </c>
      <c r="AV97" s="31">
        <v>5</v>
      </c>
      <c r="AW97" s="38">
        <f t="shared" si="60"/>
        <v>5</v>
      </c>
      <c r="AX97" s="31">
        <v>2</v>
      </c>
      <c r="AY97" s="38">
        <f t="shared" si="61"/>
        <v>3</v>
      </c>
    </row>
    <row r="98" spans="1:51" x14ac:dyDescent="0.25">
      <c r="A98" s="42">
        <f t="shared" si="51"/>
        <v>45857</v>
      </c>
      <c r="B98" s="32">
        <v>86</v>
      </c>
      <c r="C98" s="38">
        <f t="shared" si="62"/>
        <v>104.28571428571429</v>
      </c>
      <c r="D98" s="31">
        <f t="shared" si="45"/>
        <v>86</v>
      </c>
      <c r="E98" s="38">
        <f t="shared" si="62"/>
        <v>104.28571428571429</v>
      </c>
      <c r="F98" s="31">
        <v>85.764383563999999</v>
      </c>
      <c r="G98" s="38">
        <f t="shared" si="62"/>
        <v>104.00000000285713</v>
      </c>
      <c r="H98" s="31">
        <f t="shared" si="46"/>
        <v>86</v>
      </c>
      <c r="I98" s="38">
        <f t="shared" si="63"/>
        <v>104.28571428571429</v>
      </c>
      <c r="J98" s="31">
        <v>18</v>
      </c>
      <c r="K98" s="38">
        <f t="shared" si="63"/>
        <v>20.714285714285715</v>
      </c>
      <c r="L98" s="31">
        <v>68</v>
      </c>
      <c r="M98" s="38">
        <f t="shared" si="63"/>
        <v>83.571428571428569</v>
      </c>
      <c r="N98" s="31">
        <v>0</v>
      </c>
      <c r="O98" s="38">
        <f t="shared" si="64"/>
        <v>0</v>
      </c>
      <c r="P98" s="31">
        <v>0</v>
      </c>
      <c r="Q98" s="38">
        <f t="shared" si="64"/>
        <v>0</v>
      </c>
      <c r="R98" s="31">
        <v>0</v>
      </c>
      <c r="S98" s="38">
        <f t="shared" si="64"/>
        <v>0</v>
      </c>
      <c r="T98" s="31">
        <f t="shared" si="47"/>
        <v>13</v>
      </c>
      <c r="U98" s="38">
        <f t="shared" si="65"/>
        <v>11.285714285714286</v>
      </c>
      <c r="V98" s="31">
        <f t="shared" si="48"/>
        <v>0</v>
      </c>
      <c r="W98" s="38">
        <f t="shared" si="52"/>
        <v>2</v>
      </c>
      <c r="X98" s="31">
        <f t="shared" si="49"/>
        <v>4</v>
      </c>
      <c r="Y98" s="38">
        <f t="shared" si="53"/>
        <v>4.8571428571428568</v>
      </c>
      <c r="Z98" s="31">
        <f t="shared" si="50"/>
        <v>1</v>
      </c>
      <c r="AA98" s="38">
        <f t="shared" si="54"/>
        <v>2.5714285714285716</v>
      </c>
      <c r="AB98" s="40">
        <f t="shared" si="41"/>
        <v>0.72222222222222221</v>
      </c>
      <c r="AC98" s="40">
        <f t="shared" si="42"/>
        <v>0</v>
      </c>
      <c r="AD98" s="40">
        <f t="shared" si="43"/>
        <v>0.22222222222222221</v>
      </c>
      <c r="AE98" s="41">
        <f t="shared" si="44"/>
        <v>5.5555555555555552E-2</v>
      </c>
      <c r="AF98" s="40">
        <f t="shared" si="67"/>
        <v>0.55248168498168504</v>
      </c>
      <c r="AG98" s="40">
        <f t="shared" si="67"/>
        <v>8.6318126318126312E-2</v>
      </c>
      <c r="AH98" s="40">
        <f t="shared" si="67"/>
        <v>0.23920829170829169</v>
      </c>
      <c r="AI98" s="41">
        <f t="shared" si="67"/>
        <v>0.12199189699189701</v>
      </c>
      <c r="AJ98" s="31">
        <v>0</v>
      </c>
      <c r="AK98" s="38">
        <f t="shared" si="54"/>
        <v>0</v>
      </c>
      <c r="AL98" s="31">
        <v>0</v>
      </c>
      <c r="AM98" s="38">
        <f t="shared" si="55"/>
        <v>0</v>
      </c>
      <c r="AN98" s="31">
        <v>0</v>
      </c>
      <c r="AO98" s="38">
        <f t="shared" si="56"/>
        <v>0</v>
      </c>
      <c r="AP98" s="31">
        <v>0</v>
      </c>
      <c r="AQ98" s="38">
        <f t="shared" si="57"/>
        <v>0</v>
      </c>
      <c r="AR98" s="31">
        <v>13</v>
      </c>
      <c r="AS98" s="38">
        <f t="shared" si="58"/>
        <v>11.285714285714286</v>
      </c>
      <c r="AT98" s="31">
        <v>0</v>
      </c>
      <c r="AU98" s="38">
        <f t="shared" si="59"/>
        <v>2</v>
      </c>
      <c r="AV98" s="31">
        <v>4</v>
      </c>
      <c r="AW98" s="38">
        <f t="shared" si="60"/>
        <v>4.8571428571428568</v>
      </c>
      <c r="AX98" s="31">
        <v>1</v>
      </c>
      <c r="AY98" s="38">
        <f t="shared" si="61"/>
        <v>2.5714285714285716</v>
      </c>
    </row>
    <row r="99" spans="1:51" x14ac:dyDescent="0.25">
      <c r="A99" s="42">
        <f t="shared" si="51"/>
        <v>45858</v>
      </c>
      <c r="B99" s="32">
        <v>77</v>
      </c>
      <c r="C99" s="38">
        <f t="shared" si="62"/>
        <v>102.14285714285714</v>
      </c>
      <c r="D99" s="31">
        <f t="shared" si="45"/>
        <v>77</v>
      </c>
      <c r="E99" s="38">
        <f t="shared" si="62"/>
        <v>102.14285714285714</v>
      </c>
      <c r="F99" s="31">
        <v>76.789041097999998</v>
      </c>
      <c r="G99" s="38">
        <f t="shared" si="62"/>
        <v>101.86301370142857</v>
      </c>
      <c r="H99" s="31">
        <f t="shared" si="46"/>
        <v>77</v>
      </c>
      <c r="I99" s="38">
        <f t="shared" si="63"/>
        <v>102.14285714285714</v>
      </c>
      <c r="J99" s="31">
        <v>20</v>
      </c>
      <c r="K99" s="38">
        <f t="shared" si="63"/>
        <v>20.428571428571427</v>
      </c>
      <c r="L99" s="31">
        <v>57</v>
      </c>
      <c r="M99" s="38">
        <f t="shared" si="63"/>
        <v>81.714285714285708</v>
      </c>
      <c r="N99" s="31">
        <v>0</v>
      </c>
      <c r="O99" s="38">
        <f t="shared" si="64"/>
        <v>0</v>
      </c>
      <c r="P99" s="31">
        <v>0</v>
      </c>
      <c r="Q99" s="38">
        <f t="shared" si="64"/>
        <v>0</v>
      </c>
      <c r="R99" s="31">
        <v>0</v>
      </c>
      <c r="S99" s="38">
        <f t="shared" si="64"/>
        <v>0</v>
      </c>
      <c r="T99" s="31">
        <f t="shared" si="47"/>
        <v>13</v>
      </c>
      <c r="U99" s="38">
        <f t="shared" si="65"/>
        <v>11.571428571428571</v>
      </c>
      <c r="V99" s="31">
        <f t="shared" si="48"/>
        <v>3</v>
      </c>
      <c r="W99" s="38">
        <f t="shared" si="52"/>
        <v>2</v>
      </c>
      <c r="X99" s="31">
        <f t="shared" si="49"/>
        <v>3</v>
      </c>
      <c r="Y99" s="38">
        <f t="shared" si="53"/>
        <v>4.4285714285714288</v>
      </c>
      <c r="Z99" s="31">
        <f t="shared" si="50"/>
        <v>1</v>
      </c>
      <c r="AA99" s="38">
        <f t="shared" si="54"/>
        <v>2.4285714285714284</v>
      </c>
      <c r="AB99" s="40">
        <f t="shared" si="41"/>
        <v>0.65</v>
      </c>
      <c r="AC99" s="40">
        <f t="shared" si="42"/>
        <v>0.15</v>
      </c>
      <c r="AD99" s="40">
        <f t="shared" si="43"/>
        <v>0.15</v>
      </c>
      <c r="AE99" s="41">
        <f t="shared" si="44"/>
        <v>0.05</v>
      </c>
      <c r="AF99" s="40">
        <f t="shared" si="67"/>
        <v>0.5739102564102565</v>
      </c>
      <c r="AG99" s="40">
        <f t="shared" si="67"/>
        <v>8.8266178266178261E-2</v>
      </c>
      <c r="AH99" s="40">
        <f t="shared" si="67"/>
        <v>0.22167582417582413</v>
      </c>
      <c r="AI99" s="41">
        <f t="shared" si="67"/>
        <v>0.11614774114774115</v>
      </c>
      <c r="AJ99" s="31">
        <v>0</v>
      </c>
      <c r="AK99" s="38">
        <f t="shared" si="54"/>
        <v>0</v>
      </c>
      <c r="AL99" s="31">
        <v>0</v>
      </c>
      <c r="AM99" s="38">
        <f t="shared" si="55"/>
        <v>0</v>
      </c>
      <c r="AN99" s="31">
        <v>0</v>
      </c>
      <c r="AO99" s="38">
        <f t="shared" si="56"/>
        <v>0</v>
      </c>
      <c r="AP99" s="31">
        <v>0</v>
      </c>
      <c r="AQ99" s="38">
        <f t="shared" si="57"/>
        <v>0</v>
      </c>
      <c r="AR99" s="31">
        <v>13</v>
      </c>
      <c r="AS99" s="38">
        <f t="shared" si="58"/>
        <v>11.571428571428571</v>
      </c>
      <c r="AT99" s="31">
        <v>3</v>
      </c>
      <c r="AU99" s="38">
        <f t="shared" si="59"/>
        <v>2</v>
      </c>
      <c r="AV99" s="31">
        <v>3</v>
      </c>
      <c r="AW99" s="38">
        <f t="shared" si="60"/>
        <v>4.4285714285714288</v>
      </c>
      <c r="AX99" s="31">
        <v>1</v>
      </c>
      <c r="AY99" s="38">
        <f t="shared" si="61"/>
        <v>2.4285714285714284</v>
      </c>
    </row>
    <row r="100" spans="1:51" x14ac:dyDescent="0.25">
      <c r="A100" s="42">
        <f t="shared" si="51"/>
        <v>45859</v>
      </c>
      <c r="B100" s="32">
        <v>96</v>
      </c>
      <c r="C100" s="38">
        <f t="shared" si="62"/>
        <v>98.142857142857139</v>
      </c>
      <c r="D100" s="31">
        <f t="shared" si="45"/>
        <v>96</v>
      </c>
      <c r="E100" s="38">
        <f t="shared" si="62"/>
        <v>98.142857142857139</v>
      </c>
      <c r="F100" s="31">
        <v>95.736986303999984</v>
      </c>
      <c r="G100" s="38">
        <f t="shared" si="62"/>
        <v>97.873972605428563</v>
      </c>
      <c r="H100" s="31">
        <f t="shared" si="46"/>
        <v>96</v>
      </c>
      <c r="I100" s="38">
        <f t="shared" si="63"/>
        <v>98.142857142857139</v>
      </c>
      <c r="J100" s="31">
        <v>22</v>
      </c>
      <c r="K100" s="38">
        <f t="shared" si="63"/>
        <v>21</v>
      </c>
      <c r="L100" s="31">
        <v>74</v>
      </c>
      <c r="M100" s="38">
        <f t="shared" si="63"/>
        <v>77.142857142857139</v>
      </c>
      <c r="N100" s="31">
        <v>0</v>
      </c>
      <c r="O100" s="38">
        <f t="shared" si="64"/>
        <v>0</v>
      </c>
      <c r="P100" s="31">
        <v>0</v>
      </c>
      <c r="Q100" s="38">
        <f t="shared" si="64"/>
        <v>0</v>
      </c>
      <c r="R100" s="31">
        <v>0</v>
      </c>
      <c r="S100" s="38">
        <f t="shared" si="64"/>
        <v>0</v>
      </c>
      <c r="T100" s="31">
        <f t="shared" si="47"/>
        <v>14</v>
      </c>
      <c r="U100" s="38">
        <f t="shared" si="65"/>
        <v>12</v>
      </c>
      <c r="V100" s="31">
        <f t="shared" si="48"/>
        <v>3</v>
      </c>
      <c r="W100" s="38">
        <f t="shared" si="52"/>
        <v>2.2857142857142856</v>
      </c>
      <c r="X100" s="31">
        <f t="shared" si="49"/>
        <v>4</v>
      </c>
      <c r="Y100" s="38">
        <f t="shared" si="53"/>
        <v>4.2857142857142856</v>
      </c>
      <c r="Z100" s="31">
        <f t="shared" si="50"/>
        <v>1</v>
      </c>
      <c r="AA100" s="38">
        <f t="shared" si="54"/>
        <v>2.4285714285714284</v>
      </c>
      <c r="AB100" s="40">
        <f t="shared" si="41"/>
        <v>0.63636363636363635</v>
      </c>
      <c r="AC100" s="40">
        <f t="shared" si="42"/>
        <v>0.13636363636363635</v>
      </c>
      <c r="AD100" s="40">
        <f t="shared" si="43"/>
        <v>0.18181818181818182</v>
      </c>
      <c r="AE100" s="41">
        <f t="shared" si="44"/>
        <v>4.5454545454545456E-2</v>
      </c>
      <c r="AF100" s="40">
        <f t="shared" si="67"/>
        <v>0.57751776001776001</v>
      </c>
      <c r="AG100" s="40">
        <f t="shared" si="67"/>
        <v>9.9810189810189812E-2</v>
      </c>
      <c r="AH100" s="40">
        <f t="shared" si="67"/>
        <v>0.20796731046731046</v>
      </c>
      <c r="AI100" s="41">
        <f t="shared" si="67"/>
        <v>0.11470473970473971</v>
      </c>
      <c r="AJ100" s="31">
        <v>0</v>
      </c>
      <c r="AK100" s="38">
        <f t="shared" si="54"/>
        <v>0</v>
      </c>
      <c r="AL100" s="31">
        <v>0</v>
      </c>
      <c r="AM100" s="38">
        <f t="shared" si="55"/>
        <v>0</v>
      </c>
      <c r="AN100" s="31">
        <v>0</v>
      </c>
      <c r="AO100" s="38">
        <f t="shared" si="56"/>
        <v>0</v>
      </c>
      <c r="AP100" s="31">
        <v>0</v>
      </c>
      <c r="AQ100" s="38">
        <f t="shared" si="57"/>
        <v>0</v>
      </c>
      <c r="AR100" s="31">
        <v>14</v>
      </c>
      <c r="AS100" s="38">
        <f t="shared" si="58"/>
        <v>12</v>
      </c>
      <c r="AT100" s="31">
        <v>3</v>
      </c>
      <c r="AU100" s="38">
        <f t="shared" si="59"/>
        <v>2.2857142857142856</v>
      </c>
      <c r="AV100" s="31">
        <v>4</v>
      </c>
      <c r="AW100" s="38">
        <f t="shared" si="60"/>
        <v>4.2857142857142856</v>
      </c>
      <c r="AX100" s="31">
        <v>1</v>
      </c>
      <c r="AY100" s="38">
        <f t="shared" si="61"/>
        <v>2.4285714285714284</v>
      </c>
    </row>
    <row r="101" spans="1:51" x14ac:dyDescent="0.25">
      <c r="A101" s="42">
        <f t="shared" si="51"/>
        <v>45860</v>
      </c>
      <c r="B101" s="32">
        <v>116</v>
      </c>
      <c r="C101" s="38">
        <f t="shared" si="62"/>
        <v>96.857142857142861</v>
      </c>
      <c r="D101" s="31">
        <f t="shared" si="45"/>
        <v>116</v>
      </c>
      <c r="E101" s="38">
        <f t="shared" si="62"/>
        <v>96.857142857142861</v>
      </c>
      <c r="F101" s="31">
        <v>115.682191784</v>
      </c>
      <c r="G101" s="38">
        <f t="shared" si="62"/>
        <v>96.591780824571416</v>
      </c>
      <c r="H101" s="31">
        <f t="shared" si="46"/>
        <v>116</v>
      </c>
      <c r="I101" s="38">
        <f t="shared" si="63"/>
        <v>96.857142857142861</v>
      </c>
      <c r="J101" s="31">
        <v>30</v>
      </c>
      <c r="K101" s="38">
        <f t="shared" si="63"/>
        <v>21.714285714285715</v>
      </c>
      <c r="L101" s="31">
        <v>86</v>
      </c>
      <c r="M101" s="38">
        <f t="shared" si="63"/>
        <v>75.142857142857139</v>
      </c>
      <c r="N101" s="31">
        <v>0</v>
      </c>
      <c r="O101" s="38">
        <f t="shared" si="64"/>
        <v>0</v>
      </c>
      <c r="P101" s="31">
        <v>0</v>
      </c>
      <c r="Q101" s="38">
        <f t="shared" si="64"/>
        <v>0</v>
      </c>
      <c r="R101" s="31">
        <v>0</v>
      </c>
      <c r="S101" s="38">
        <f t="shared" si="64"/>
        <v>0</v>
      </c>
      <c r="T101" s="31">
        <f t="shared" si="47"/>
        <v>20</v>
      </c>
      <c r="U101" s="38">
        <f t="shared" si="65"/>
        <v>12.857142857142858</v>
      </c>
      <c r="V101" s="31">
        <f t="shared" si="48"/>
        <v>0</v>
      </c>
      <c r="W101" s="38">
        <f t="shared" si="52"/>
        <v>1.8571428571428572</v>
      </c>
      <c r="X101" s="31">
        <f t="shared" si="49"/>
        <v>8</v>
      </c>
      <c r="Y101" s="38">
        <f t="shared" si="53"/>
        <v>5</v>
      </c>
      <c r="Z101" s="31">
        <f t="shared" si="50"/>
        <v>2</v>
      </c>
      <c r="AA101" s="38">
        <f t="shared" si="54"/>
        <v>2</v>
      </c>
      <c r="AB101" s="40">
        <f t="shared" ref="AB101:AB124" si="68">T101/SUM($T101,$V101,$X101,$Z101)</f>
        <v>0.66666666666666663</v>
      </c>
      <c r="AC101" s="40">
        <f t="shared" ref="AC101:AC124" si="69">V101/SUM($T101,$V101,$X101,$Z101)</f>
        <v>0</v>
      </c>
      <c r="AD101" s="40">
        <f t="shared" ref="AD101:AD124" si="70">X101/SUM($T101,$V101,$X101,$Z101)</f>
        <v>0.26666666666666666</v>
      </c>
      <c r="AE101" s="41">
        <f t="shared" ref="AE101:AE124" si="71">Z101/SUM($T101,$V101,$X101,$Z101)</f>
        <v>6.6666666666666666E-2</v>
      </c>
      <c r="AF101" s="40">
        <f t="shared" si="67"/>
        <v>0.59275585525585517</v>
      </c>
      <c r="AG101" s="40">
        <f t="shared" si="67"/>
        <v>8.2667332667332658E-2</v>
      </c>
      <c r="AH101" s="40">
        <f t="shared" si="67"/>
        <v>0.2289196914196914</v>
      </c>
      <c r="AI101" s="41">
        <f t="shared" si="67"/>
        <v>9.5657120657120648E-2</v>
      </c>
      <c r="AJ101" s="31">
        <v>0</v>
      </c>
      <c r="AK101" s="38">
        <f t="shared" si="54"/>
        <v>0</v>
      </c>
      <c r="AL101" s="31">
        <v>0</v>
      </c>
      <c r="AM101" s="38">
        <f t="shared" si="55"/>
        <v>0</v>
      </c>
      <c r="AN101" s="31">
        <v>0</v>
      </c>
      <c r="AO101" s="38">
        <f t="shared" si="56"/>
        <v>0</v>
      </c>
      <c r="AP101" s="31">
        <v>0</v>
      </c>
      <c r="AQ101" s="38">
        <f t="shared" si="57"/>
        <v>0</v>
      </c>
      <c r="AR101" s="31">
        <v>20</v>
      </c>
      <c r="AS101" s="38">
        <f t="shared" si="58"/>
        <v>12.857142857142858</v>
      </c>
      <c r="AT101" s="31">
        <v>0</v>
      </c>
      <c r="AU101" s="38">
        <f t="shared" si="59"/>
        <v>1.8571428571428572</v>
      </c>
      <c r="AV101" s="31">
        <v>8</v>
      </c>
      <c r="AW101" s="38">
        <f t="shared" si="60"/>
        <v>5</v>
      </c>
      <c r="AX101" s="31">
        <v>2</v>
      </c>
      <c r="AY101" s="38">
        <f t="shared" si="61"/>
        <v>2</v>
      </c>
    </row>
    <row r="102" spans="1:51" x14ac:dyDescent="0.25">
      <c r="A102" s="42">
        <f t="shared" si="51"/>
        <v>45861</v>
      </c>
      <c r="B102" s="32">
        <v>96</v>
      </c>
      <c r="C102" s="38">
        <f t="shared" si="62"/>
        <v>96.857142857142861</v>
      </c>
      <c r="D102" s="31">
        <f t="shared" si="45"/>
        <v>96</v>
      </c>
      <c r="E102" s="38">
        <f t="shared" si="62"/>
        <v>96.857142857142861</v>
      </c>
      <c r="F102" s="31">
        <v>95.736986303999998</v>
      </c>
      <c r="G102" s="38">
        <f t="shared" si="62"/>
        <v>96.591780824571416</v>
      </c>
      <c r="H102" s="31">
        <f t="shared" si="46"/>
        <v>96</v>
      </c>
      <c r="I102" s="38">
        <f t="shared" si="63"/>
        <v>96.857142857142861</v>
      </c>
      <c r="J102" s="31">
        <v>18</v>
      </c>
      <c r="K102" s="38">
        <f t="shared" si="63"/>
        <v>20.571428571428573</v>
      </c>
      <c r="L102" s="31">
        <v>78</v>
      </c>
      <c r="M102" s="38">
        <f t="shared" si="63"/>
        <v>76.285714285714292</v>
      </c>
      <c r="N102" s="31">
        <v>0</v>
      </c>
      <c r="O102" s="38">
        <f t="shared" si="64"/>
        <v>0</v>
      </c>
      <c r="P102" s="31">
        <v>0</v>
      </c>
      <c r="Q102" s="38">
        <f t="shared" si="64"/>
        <v>0</v>
      </c>
      <c r="R102" s="31">
        <v>0</v>
      </c>
      <c r="S102" s="38">
        <f t="shared" si="64"/>
        <v>0</v>
      </c>
      <c r="T102" s="31">
        <f t="shared" si="47"/>
        <v>3</v>
      </c>
      <c r="U102" s="38">
        <f t="shared" si="65"/>
        <v>11.571428571428571</v>
      </c>
      <c r="V102" s="31">
        <f t="shared" si="48"/>
        <v>6</v>
      </c>
      <c r="W102" s="38">
        <f t="shared" si="52"/>
        <v>2</v>
      </c>
      <c r="X102" s="31">
        <f t="shared" si="49"/>
        <v>4</v>
      </c>
      <c r="Y102" s="38">
        <f t="shared" si="53"/>
        <v>4.5714285714285712</v>
      </c>
      <c r="Z102" s="31">
        <f t="shared" si="50"/>
        <v>5</v>
      </c>
      <c r="AA102" s="38">
        <f t="shared" si="54"/>
        <v>2.4285714285714284</v>
      </c>
      <c r="AB102" s="40">
        <f t="shared" si="68"/>
        <v>0.16666666666666666</v>
      </c>
      <c r="AC102" s="40">
        <f t="shared" si="69"/>
        <v>0.33333333333333331</v>
      </c>
      <c r="AD102" s="40">
        <f t="shared" si="70"/>
        <v>0.22222222222222221</v>
      </c>
      <c r="AE102" s="41">
        <f t="shared" si="71"/>
        <v>0.27777777777777779</v>
      </c>
      <c r="AF102" s="40">
        <f t="shared" si="67"/>
        <v>0.55063131313131308</v>
      </c>
      <c r="AG102" s="40">
        <f t="shared" si="67"/>
        <v>0.10281385281385282</v>
      </c>
      <c r="AH102" s="40">
        <f t="shared" si="67"/>
        <v>0.22220418470418471</v>
      </c>
      <c r="AI102" s="41">
        <f t="shared" si="67"/>
        <v>0.12435064935064935</v>
      </c>
      <c r="AJ102" s="31">
        <v>0</v>
      </c>
      <c r="AK102" s="38">
        <f t="shared" si="54"/>
        <v>0</v>
      </c>
      <c r="AL102" s="31">
        <v>0</v>
      </c>
      <c r="AM102" s="38">
        <f t="shared" si="55"/>
        <v>0</v>
      </c>
      <c r="AN102" s="31">
        <v>0</v>
      </c>
      <c r="AO102" s="38">
        <f t="shared" si="56"/>
        <v>0</v>
      </c>
      <c r="AP102" s="31">
        <v>0</v>
      </c>
      <c r="AQ102" s="38">
        <f t="shared" si="57"/>
        <v>0</v>
      </c>
      <c r="AR102" s="31">
        <v>3</v>
      </c>
      <c r="AS102" s="38">
        <f t="shared" si="58"/>
        <v>11.571428571428571</v>
      </c>
      <c r="AT102" s="31">
        <v>6</v>
      </c>
      <c r="AU102" s="38">
        <f t="shared" si="59"/>
        <v>2</v>
      </c>
      <c r="AV102" s="31">
        <v>4</v>
      </c>
      <c r="AW102" s="38">
        <f t="shared" si="60"/>
        <v>4.5714285714285712</v>
      </c>
      <c r="AX102" s="31">
        <v>5</v>
      </c>
      <c r="AY102" s="38">
        <f t="shared" si="61"/>
        <v>2.4285714285714284</v>
      </c>
    </row>
    <row r="103" spans="1:51" x14ac:dyDescent="0.25">
      <c r="A103" s="42">
        <f t="shared" si="51"/>
        <v>45862</v>
      </c>
      <c r="B103" s="32">
        <v>118</v>
      </c>
      <c r="C103" s="38">
        <f t="shared" si="62"/>
        <v>101.28571428571429</v>
      </c>
      <c r="D103" s="31">
        <f t="shared" si="45"/>
        <v>118</v>
      </c>
      <c r="E103" s="38">
        <f t="shared" si="62"/>
        <v>101.28571428571429</v>
      </c>
      <c r="F103" s="31">
        <v>117.67671233199999</v>
      </c>
      <c r="G103" s="38">
        <f t="shared" si="62"/>
        <v>101.00821918085714</v>
      </c>
      <c r="H103" s="31">
        <f t="shared" si="46"/>
        <v>118</v>
      </c>
      <c r="I103" s="38">
        <f t="shared" si="63"/>
        <v>101.28571428571429</v>
      </c>
      <c r="J103" s="31">
        <v>25</v>
      </c>
      <c r="K103" s="38">
        <f t="shared" si="63"/>
        <v>21.285714285714285</v>
      </c>
      <c r="L103" s="31">
        <v>93</v>
      </c>
      <c r="M103" s="38">
        <f t="shared" si="63"/>
        <v>80</v>
      </c>
      <c r="N103" s="31">
        <v>0</v>
      </c>
      <c r="O103" s="38">
        <f t="shared" si="64"/>
        <v>0</v>
      </c>
      <c r="P103" s="31">
        <v>0</v>
      </c>
      <c r="Q103" s="38">
        <f t="shared" si="64"/>
        <v>0</v>
      </c>
      <c r="R103" s="31">
        <v>0</v>
      </c>
      <c r="S103" s="38">
        <f t="shared" si="64"/>
        <v>0</v>
      </c>
      <c r="T103" s="31">
        <f t="shared" si="47"/>
        <v>15</v>
      </c>
      <c r="U103" s="38">
        <f t="shared" si="65"/>
        <v>12.428571428571429</v>
      </c>
      <c r="V103" s="31">
        <f t="shared" si="48"/>
        <v>5</v>
      </c>
      <c r="W103" s="38">
        <f t="shared" si="52"/>
        <v>2.4285714285714284</v>
      </c>
      <c r="X103" s="31">
        <f t="shared" si="49"/>
        <v>4</v>
      </c>
      <c r="Y103" s="38">
        <f t="shared" si="53"/>
        <v>4.5714285714285712</v>
      </c>
      <c r="Z103" s="31">
        <f t="shared" si="50"/>
        <v>1</v>
      </c>
      <c r="AA103" s="38">
        <f t="shared" si="54"/>
        <v>1.8571428571428572</v>
      </c>
      <c r="AB103" s="40">
        <f t="shared" si="68"/>
        <v>0.6</v>
      </c>
      <c r="AC103" s="40">
        <f t="shared" si="69"/>
        <v>0.2</v>
      </c>
      <c r="AD103" s="40">
        <f t="shared" si="70"/>
        <v>0.16</v>
      </c>
      <c r="AE103" s="41">
        <f t="shared" si="71"/>
        <v>0.04</v>
      </c>
      <c r="AF103" s="40">
        <f t="shared" si="67"/>
        <v>0.57205988455988444</v>
      </c>
      <c r="AG103" s="40">
        <f t="shared" si="67"/>
        <v>0.11709956709956708</v>
      </c>
      <c r="AH103" s="40">
        <f t="shared" si="67"/>
        <v>0.21648989898989895</v>
      </c>
      <c r="AI103" s="41">
        <f t="shared" si="67"/>
        <v>9.4350649350649365E-2</v>
      </c>
      <c r="AJ103" s="31">
        <v>0</v>
      </c>
      <c r="AK103" s="38">
        <f t="shared" si="54"/>
        <v>0</v>
      </c>
      <c r="AL103" s="31">
        <v>0</v>
      </c>
      <c r="AM103" s="38">
        <f t="shared" si="55"/>
        <v>0</v>
      </c>
      <c r="AN103" s="31">
        <v>0</v>
      </c>
      <c r="AO103" s="38">
        <f t="shared" si="56"/>
        <v>0</v>
      </c>
      <c r="AP103" s="31">
        <v>0</v>
      </c>
      <c r="AQ103" s="38">
        <f t="shared" si="57"/>
        <v>0</v>
      </c>
      <c r="AR103" s="31">
        <v>15</v>
      </c>
      <c r="AS103" s="38">
        <f t="shared" si="58"/>
        <v>12.428571428571429</v>
      </c>
      <c r="AT103" s="31">
        <v>5</v>
      </c>
      <c r="AU103" s="38">
        <f t="shared" si="59"/>
        <v>2.4285714285714284</v>
      </c>
      <c r="AV103" s="31">
        <v>4</v>
      </c>
      <c r="AW103" s="38">
        <f t="shared" si="60"/>
        <v>4.5714285714285712</v>
      </c>
      <c r="AX103" s="31">
        <v>1</v>
      </c>
      <c r="AY103" s="38">
        <f t="shared" si="61"/>
        <v>1.8571428571428572</v>
      </c>
    </row>
    <row r="104" spans="1:51" x14ac:dyDescent="0.25">
      <c r="A104" s="42">
        <f t="shared" si="51"/>
        <v>45863</v>
      </c>
      <c r="B104" s="32">
        <v>140</v>
      </c>
      <c r="C104" s="38">
        <f t="shared" si="62"/>
        <v>104.14285714285714</v>
      </c>
      <c r="D104" s="31">
        <f t="shared" si="45"/>
        <v>140</v>
      </c>
      <c r="E104" s="38">
        <f t="shared" si="62"/>
        <v>104.14285714285714</v>
      </c>
      <c r="F104" s="31">
        <v>139.61643835999999</v>
      </c>
      <c r="G104" s="38">
        <f t="shared" si="62"/>
        <v>103.85753424942855</v>
      </c>
      <c r="H104" s="31">
        <f t="shared" si="46"/>
        <v>140</v>
      </c>
      <c r="I104" s="38">
        <f t="shared" si="63"/>
        <v>104.14285714285714</v>
      </c>
      <c r="J104" s="31">
        <v>27</v>
      </c>
      <c r="K104" s="38">
        <f t="shared" si="63"/>
        <v>22.857142857142858</v>
      </c>
      <c r="L104" s="31">
        <v>113</v>
      </c>
      <c r="M104" s="38">
        <f t="shared" si="63"/>
        <v>81.285714285714292</v>
      </c>
      <c r="N104" s="31">
        <v>0</v>
      </c>
      <c r="O104" s="38">
        <f t="shared" si="64"/>
        <v>0</v>
      </c>
      <c r="P104" s="31">
        <v>0</v>
      </c>
      <c r="Q104" s="38">
        <f t="shared" si="64"/>
        <v>0</v>
      </c>
      <c r="R104" s="31">
        <v>0</v>
      </c>
      <c r="S104" s="38">
        <f t="shared" si="64"/>
        <v>0</v>
      </c>
      <c r="T104" s="31">
        <f t="shared" si="47"/>
        <v>14</v>
      </c>
      <c r="U104" s="38">
        <f t="shared" si="65"/>
        <v>13.142857142857142</v>
      </c>
      <c r="V104" s="31">
        <f t="shared" si="48"/>
        <v>4</v>
      </c>
      <c r="W104" s="38">
        <f t="shared" si="52"/>
        <v>3</v>
      </c>
      <c r="X104" s="31">
        <f t="shared" si="49"/>
        <v>6</v>
      </c>
      <c r="Y104" s="38">
        <f t="shared" si="53"/>
        <v>4.7142857142857144</v>
      </c>
      <c r="Z104" s="31">
        <f t="shared" si="50"/>
        <v>3</v>
      </c>
      <c r="AA104" s="38">
        <f t="shared" si="54"/>
        <v>2</v>
      </c>
      <c r="AB104" s="40">
        <f t="shared" si="68"/>
        <v>0.51851851851851849</v>
      </c>
      <c r="AC104" s="40">
        <f t="shared" si="69"/>
        <v>0.14814814814814814</v>
      </c>
      <c r="AD104" s="40">
        <f t="shared" si="70"/>
        <v>0.22222222222222221</v>
      </c>
      <c r="AE104" s="41">
        <f t="shared" si="71"/>
        <v>0.1111111111111111</v>
      </c>
      <c r="AF104" s="40">
        <f t="shared" si="67"/>
        <v>0.56577681577681571</v>
      </c>
      <c r="AG104" s="40">
        <f t="shared" si="67"/>
        <v>0.13826358826358826</v>
      </c>
      <c r="AH104" s="40">
        <f t="shared" si="67"/>
        <v>0.20359307359307355</v>
      </c>
      <c r="AI104" s="41">
        <f t="shared" si="67"/>
        <v>9.2366522366522361E-2</v>
      </c>
      <c r="AJ104" s="31">
        <v>0</v>
      </c>
      <c r="AK104" s="38">
        <f t="shared" si="54"/>
        <v>0</v>
      </c>
      <c r="AL104" s="31">
        <v>0</v>
      </c>
      <c r="AM104" s="38">
        <f t="shared" si="55"/>
        <v>0</v>
      </c>
      <c r="AN104" s="31">
        <v>0</v>
      </c>
      <c r="AO104" s="38">
        <f t="shared" si="56"/>
        <v>0</v>
      </c>
      <c r="AP104" s="31">
        <v>0</v>
      </c>
      <c r="AQ104" s="38">
        <f t="shared" si="57"/>
        <v>0</v>
      </c>
      <c r="AR104" s="31">
        <v>14</v>
      </c>
      <c r="AS104" s="38">
        <f t="shared" si="58"/>
        <v>13.142857142857142</v>
      </c>
      <c r="AT104" s="31">
        <v>4</v>
      </c>
      <c r="AU104" s="38">
        <f t="shared" si="59"/>
        <v>3</v>
      </c>
      <c r="AV104" s="31">
        <v>6</v>
      </c>
      <c r="AW104" s="38">
        <f t="shared" si="60"/>
        <v>4.7142857142857144</v>
      </c>
      <c r="AX104" s="31">
        <v>3</v>
      </c>
      <c r="AY104" s="38">
        <f t="shared" si="61"/>
        <v>2</v>
      </c>
    </row>
    <row r="105" spans="1:51" x14ac:dyDescent="0.25">
      <c r="A105" s="42">
        <f t="shared" si="51"/>
        <v>45864</v>
      </c>
      <c r="B105" s="32">
        <v>114</v>
      </c>
      <c r="C105" s="38">
        <f t="shared" si="62"/>
        <v>108.14285714285714</v>
      </c>
      <c r="D105" s="31">
        <f t="shared" si="45"/>
        <v>114</v>
      </c>
      <c r="E105" s="38">
        <f t="shared" si="62"/>
        <v>108.14285714285714</v>
      </c>
      <c r="F105" s="31">
        <v>113.68767123599999</v>
      </c>
      <c r="G105" s="38">
        <f t="shared" si="62"/>
        <v>107.84657534542855</v>
      </c>
      <c r="H105" s="31">
        <f t="shared" si="46"/>
        <v>114</v>
      </c>
      <c r="I105" s="38">
        <f>AVERAGE(H99:H105)</f>
        <v>108.14285714285714</v>
      </c>
      <c r="J105" s="31">
        <v>14</v>
      </c>
      <c r="K105" s="38">
        <f>AVERAGE(J99:J105)</f>
        <v>22.285714285714285</v>
      </c>
      <c r="L105" s="31">
        <v>100</v>
      </c>
      <c r="M105" s="38">
        <f>AVERAGE(L99:L105)</f>
        <v>85.857142857142861</v>
      </c>
      <c r="N105" s="31">
        <v>0</v>
      </c>
      <c r="O105" s="38">
        <f>AVERAGE(N99:N105)</f>
        <v>0</v>
      </c>
      <c r="P105" s="31">
        <v>0</v>
      </c>
      <c r="Q105" s="38">
        <f>AVERAGE(P99:P105)</f>
        <v>0</v>
      </c>
      <c r="R105" s="31">
        <v>0</v>
      </c>
      <c r="S105" s="38">
        <f>AVERAGE(R99:R105)</f>
        <v>0</v>
      </c>
      <c r="T105" s="31">
        <f t="shared" si="47"/>
        <v>8</v>
      </c>
      <c r="U105" s="38">
        <f>AVERAGE(T99:T105)</f>
        <v>12.428571428571429</v>
      </c>
      <c r="V105" s="31">
        <f t="shared" si="48"/>
        <v>1</v>
      </c>
      <c r="W105" s="38">
        <f t="shared" si="52"/>
        <v>3.1428571428571428</v>
      </c>
      <c r="X105" s="31">
        <f t="shared" si="49"/>
        <v>4</v>
      </c>
      <c r="Y105" s="38">
        <f t="shared" si="53"/>
        <v>4.7142857142857144</v>
      </c>
      <c r="Z105" s="31">
        <f t="shared" si="50"/>
        <v>1</v>
      </c>
      <c r="AA105" s="38">
        <f t="shared" si="54"/>
        <v>2</v>
      </c>
      <c r="AB105" s="40">
        <f t="shared" si="68"/>
        <v>0.5714285714285714</v>
      </c>
      <c r="AC105" s="40">
        <f t="shared" si="69"/>
        <v>7.1428571428571425E-2</v>
      </c>
      <c r="AD105" s="40">
        <f t="shared" si="70"/>
        <v>0.2857142857142857</v>
      </c>
      <c r="AE105" s="41">
        <f t="shared" si="71"/>
        <v>7.1428571428571425E-2</v>
      </c>
      <c r="AF105" s="40">
        <f t="shared" si="67"/>
        <v>0.54423486566343715</v>
      </c>
      <c r="AG105" s="40">
        <f t="shared" si="67"/>
        <v>0.1484676698962413</v>
      </c>
      <c r="AH105" s="40">
        <f t="shared" si="67"/>
        <v>0.21266336837765407</v>
      </c>
      <c r="AI105" s="41">
        <f t="shared" si="67"/>
        <v>9.4634096062667483E-2</v>
      </c>
      <c r="AJ105" s="31">
        <v>0</v>
      </c>
      <c r="AK105" s="38">
        <f t="shared" si="54"/>
        <v>0</v>
      </c>
      <c r="AL105" s="31">
        <v>0</v>
      </c>
      <c r="AM105" s="38">
        <f t="shared" si="55"/>
        <v>0</v>
      </c>
      <c r="AN105" s="31">
        <v>0</v>
      </c>
      <c r="AO105" s="38">
        <f t="shared" si="56"/>
        <v>0</v>
      </c>
      <c r="AP105" s="31">
        <v>0</v>
      </c>
      <c r="AQ105" s="38">
        <f t="shared" si="57"/>
        <v>0</v>
      </c>
      <c r="AR105" s="31">
        <v>8</v>
      </c>
      <c r="AS105" s="38">
        <f t="shared" si="58"/>
        <v>12.428571428571429</v>
      </c>
      <c r="AT105" s="31">
        <v>1</v>
      </c>
      <c r="AU105" s="38">
        <f t="shared" si="59"/>
        <v>3.1428571428571428</v>
      </c>
      <c r="AV105" s="31">
        <v>4</v>
      </c>
      <c r="AW105" s="38">
        <f t="shared" si="60"/>
        <v>4.7142857142857144</v>
      </c>
      <c r="AX105" s="31">
        <v>1</v>
      </c>
      <c r="AY105" s="38">
        <f t="shared" si="61"/>
        <v>2</v>
      </c>
    </row>
    <row r="106" spans="1:51" x14ac:dyDescent="0.25">
      <c r="A106" s="42">
        <f t="shared" si="51"/>
        <v>45865</v>
      </c>
      <c r="B106" s="32">
        <v>79</v>
      </c>
      <c r="C106" s="38">
        <f t="shared" si="62"/>
        <v>108.42857142857143</v>
      </c>
      <c r="D106" s="31">
        <f t="shared" si="45"/>
        <v>79</v>
      </c>
      <c r="E106" s="38">
        <f t="shared" si="62"/>
        <v>108.42857142857143</v>
      </c>
      <c r="F106" s="31">
        <v>78.783561645999995</v>
      </c>
      <c r="G106" s="38">
        <f t="shared" si="62"/>
        <v>108.1315068522857</v>
      </c>
      <c r="H106" s="31">
        <f t="shared" si="46"/>
        <v>79</v>
      </c>
      <c r="I106" s="38">
        <f>AVERAGE(H100:H106)</f>
        <v>108.42857142857143</v>
      </c>
      <c r="J106" s="31">
        <v>19</v>
      </c>
      <c r="K106" s="38">
        <f>AVERAGE(J100:J106)</f>
        <v>22.142857142857142</v>
      </c>
      <c r="L106" s="31">
        <v>60</v>
      </c>
      <c r="M106" s="38">
        <f>AVERAGE(L100:L106)</f>
        <v>86.285714285714292</v>
      </c>
      <c r="N106" s="31">
        <v>0</v>
      </c>
      <c r="O106" s="43">
        <f>AVERAGE(N100:N106)</f>
        <v>0</v>
      </c>
      <c r="P106" s="31">
        <v>0</v>
      </c>
      <c r="Q106" s="43">
        <f>AVERAGE(P100:P106)</f>
        <v>0</v>
      </c>
      <c r="R106" s="31">
        <v>0</v>
      </c>
      <c r="S106" s="43">
        <f>AVERAGE(R100:R106)</f>
        <v>0</v>
      </c>
      <c r="T106" s="31">
        <f t="shared" si="47"/>
        <v>10</v>
      </c>
      <c r="U106" s="43">
        <f>AVERAGE(T100:T106)</f>
        <v>12</v>
      </c>
      <c r="V106" s="31">
        <f t="shared" si="48"/>
        <v>3</v>
      </c>
      <c r="W106" s="43">
        <f t="shared" si="52"/>
        <v>3.1428571428571428</v>
      </c>
      <c r="X106" s="31">
        <f t="shared" si="49"/>
        <v>3</v>
      </c>
      <c r="Y106" s="43">
        <f t="shared" si="53"/>
        <v>4.7142857142857144</v>
      </c>
      <c r="Z106" s="31">
        <f t="shared" si="50"/>
        <v>3</v>
      </c>
      <c r="AA106" s="43">
        <f t="shared" si="54"/>
        <v>2.2857142857142856</v>
      </c>
      <c r="AB106" s="40">
        <f t="shared" si="68"/>
        <v>0.52631578947368418</v>
      </c>
      <c r="AC106" s="40">
        <f t="shared" si="69"/>
        <v>0.15789473684210525</v>
      </c>
      <c r="AD106" s="40">
        <f t="shared" si="70"/>
        <v>0.15789473684210525</v>
      </c>
      <c r="AE106" s="44">
        <f t="shared" si="71"/>
        <v>0.15789473684210525</v>
      </c>
      <c r="AF106" s="40">
        <f t="shared" si="67"/>
        <v>0.52656569273110621</v>
      </c>
      <c r="AG106" s="40">
        <f t="shared" si="67"/>
        <v>0.1495954894451135</v>
      </c>
      <c r="AH106" s="40">
        <f t="shared" si="67"/>
        <v>0.21379118792652627</v>
      </c>
      <c r="AI106" s="44">
        <f t="shared" si="67"/>
        <v>0.11004762989725395</v>
      </c>
      <c r="AJ106" s="31">
        <v>0</v>
      </c>
      <c r="AK106" s="43">
        <f t="shared" si="54"/>
        <v>0</v>
      </c>
      <c r="AL106" s="31">
        <v>0</v>
      </c>
      <c r="AM106" s="43">
        <f t="shared" si="55"/>
        <v>0</v>
      </c>
      <c r="AN106" s="31">
        <v>0</v>
      </c>
      <c r="AO106" s="43">
        <f t="shared" si="56"/>
        <v>0</v>
      </c>
      <c r="AP106" s="31">
        <v>0</v>
      </c>
      <c r="AQ106" s="43">
        <f t="shared" si="57"/>
        <v>0</v>
      </c>
      <c r="AR106" s="31">
        <v>10</v>
      </c>
      <c r="AS106" s="43">
        <f t="shared" si="58"/>
        <v>12</v>
      </c>
      <c r="AT106" s="31">
        <v>3</v>
      </c>
      <c r="AU106" s="43">
        <f t="shared" si="59"/>
        <v>3.1428571428571428</v>
      </c>
      <c r="AV106" s="31">
        <v>3</v>
      </c>
      <c r="AW106" s="43">
        <f t="shared" si="60"/>
        <v>4.7142857142857144</v>
      </c>
      <c r="AX106" s="31">
        <v>3</v>
      </c>
      <c r="AY106" s="43">
        <f t="shared" si="61"/>
        <v>2.2857142857142856</v>
      </c>
    </row>
    <row r="107" spans="1:51" x14ac:dyDescent="0.25">
      <c r="A107" s="42">
        <f t="shared" si="51"/>
        <v>45866</v>
      </c>
      <c r="B107" s="32">
        <v>121</v>
      </c>
      <c r="C107" s="38">
        <f t="shared" si="62"/>
        <v>112</v>
      </c>
      <c r="D107" s="31">
        <f t="shared" si="45"/>
        <v>121</v>
      </c>
      <c r="E107" s="38">
        <f t="shared" si="62"/>
        <v>112</v>
      </c>
      <c r="F107" s="31">
        <v>120.66849315399998</v>
      </c>
      <c r="G107" s="38">
        <f t="shared" si="62"/>
        <v>111.69315068799999</v>
      </c>
      <c r="H107" s="31">
        <f t="shared" si="46"/>
        <v>121</v>
      </c>
      <c r="I107" s="38">
        <f t="shared" ref="I107:M122" si="72">AVERAGE(H101:H107)</f>
        <v>112</v>
      </c>
      <c r="J107" s="31">
        <v>26</v>
      </c>
      <c r="K107" s="38">
        <f t="shared" si="72"/>
        <v>22.714285714285715</v>
      </c>
      <c r="L107" s="31">
        <v>95</v>
      </c>
      <c r="M107" s="38">
        <f t="shared" si="72"/>
        <v>89.285714285714292</v>
      </c>
      <c r="N107" s="31">
        <v>0</v>
      </c>
      <c r="O107" s="32">
        <f t="shared" ref="O107:S122" si="73">AVERAGE(N101:N107)</f>
        <v>0</v>
      </c>
      <c r="P107" s="31">
        <v>0</v>
      </c>
      <c r="Q107" s="32">
        <f t="shared" si="73"/>
        <v>0</v>
      </c>
      <c r="R107" s="31">
        <v>0</v>
      </c>
      <c r="S107" s="32">
        <f t="shared" si="73"/>
        <v>0</v>
      </c>
      <c r="T107" s="31">
        <f t="shared" si="47"/>
        <v>14</v>
      </c>
      <c r="U107" s="32">
        <f t="shared" ref="U107:U124" si="74">AVERAGE(T101:T107)</f>
        <v>12</v>
      </c>
      <c r="V107" s="31">
        <f t="shared" si="48"/>
        <v>2</v>
      </c>
      <c r="W107" s="32">
        <f t="shared" si="52"/>
        <v>3</v>
      </c>
      <c r="X107" s="31">
        <f t="shared" si="49"/>
        <v>5</v>
      </c>
      <c r="Y107" s="32">
        <f t="shared" si="53"/>
        <v>4.8571428571428568</v>
      </c>
      <c r="Z107" s="31">
        <f t="shared" si="50"/>
        <v>5</v>
      </c>
      <c r="AA107" s="32">
        <f t="shared" si="54"/>
        <v>2.8571428571428572</v>
      </c>
      <c r="AB107" s="40">
        <f t="shared" si="68"/>
        <v>0.53846153846153844</v>
      </c>
      <c r="AC107" s="40">
        <f t="shared" si="69"/>
        <v>7.6923076923076927E-2</v>
      </c>
      <c r="AD107" s="40">
        <f t="shared" si="70"/>
        <v>0.19230769230769232</v>
      </c>
      <c r="AE107" s="45">
        <f t="shared" si="71"/>
        <v>0.19230769230769232</v>
      </c>
      <c r="AF107" s="40">
        <f t="shared" si="67"/>
        <v>0.51257967874509214</v>
      </c>
      <c r="AG107" s="40">
        <f t="shared" si="67"/>
        <v>0.14110398095360499</v>
      </c>
      <c r="AH107" s="40">
        <f t="shared" si="67"/>
        <v>0.21528968942502777</v>
      </c>
      <c r="AI107" s="45">
        <f t="shared" si="67"/>
        <v>0.13102665087627494</v>
      </c>
      <c r="AJ107" s="31">
        <v>0</v>
      </c>
      <c r="AK107" s="32">
        <f t="shared" si="54"/>
        <v>0</v>
      </c>
      <c r="AL107" s="31">
        <v>0</v>
      </c>
      <c r="AM107" s="32">
        <f t="shared" si="55"/>
        <v>0</v>
      </c>
      <c r="AN107" s="31">
        <v>0</v>
      </c>
      <c r="AO107" s="32">
        <f t="shared" si="56"/>
        <v>0</v>
      </c>
      <c r="AP107" s="31">
        <v>0</v>
      </c>
      <c r="AQ107" s="32">
        <f t="shared" si="57"/>
        <v>0</v>
      </c>
      <c r="AR107" s="31">
        <v>14</v>
      </c>
      <c r="AS107" s="32">
        <f t="shared" si="58"/>
        <v>12</v>
      </c>
      <c r="AT107" s="31">
        <v>2</v>
      </c>
      <c r="AU107" s="32">
        <f t="shared" si="59"/>
        <v>3</v>
      </c>
      <c r="AV107" s="31">
        <v>5</v>
      </c>
      <c r="AW107" s="32">
        <f t="shared" si="60"/>
        <v>4.8571428571428568</v>
      </c>
      <c r="AX107" s="31">
        <v>5</v>
      </c>
      <c r="AY107" s="32">
        <f t="shared" si="61"/>
        <v>2.8571428571428572</v>
      </c>
    </row>
    <row r="108" spans="1:51" x14ac:dyDescent="0.25">
      <c r="A108" s="42">
        <f t="shared" si="51"/>
        <v>45867</v>
      </c>
      <c r="B108" s="32">
        <v>95</v>
      </c>
      <c r="C108" s="38">
        <f t="shared" si="62"/>
        <v>109</v>
      </c>
      <c r="D108" s="31">
        <f t="shared" si="45"/>
        <v>95</v>
      </c>
      <c r="E108" s="38">
        <f t="shared" si="62"/>
        <v>109</v>
      </c>
      <c r="F108" s="31">
        <v>94.73972603</v>
      </c>
      <c r="G108" s="38">
        <f t="shared" si="62"/>
        <v>108.70136986600001</v>
      </c>
      <c r="H108" s="31">
        <f t="shared" si="46"/>
        <v>95</v>
      </c>
      <c r="I108" s="38">
        <f t="shared" si="72"/>
        <v>109</v>
      </c>
      <c r="J108" s="31">
        <v>17</v>
      </c>
      <c r="K108" s="38">
        <f t="shared" si="72"/>
        <v>20.857142857142858</v>
      </c>
      <c r="L108" s="31">
        <v>78</v>
      </c>
      <c r="M108" s="38">
        <f t="shared" si="72"/>
        <v>88.142857142857139</v>
      </c>
      <c r="N108" s="31">
        <v>0</v>
      </c>
      <c r="O108" s="32">
        <f t="shared" si="73"/>
        <v>0</v>
      </c>
      <c r="P108" s="31">
        <v>0</v>
      </c>
      <c r="Q108" s="32">
        <f t="shared" si="73"/>
        <v>0</v>
      </c>
      <c r="R108" s="31">
        <v>0</v>
      </c>
      <c r="S108" s="32">
        <f t="shared" si="73"/>
        <v>0</v>
      </c>
      <c r="T108" s="31">
        <f t="shared" si="47"/>
        <v>9</v>
      </c>
      <c r="U108" s="32">
        <f t="shared" si="74"/>
        <v>10.428571428571429</v>
      </c>
      <c r="V108" s="31">
        <f t="shared" si="48"/>
        <v>1</v>
      </c>
      <c r="W108" s="32">
        <f t="shared" si="52"/>
        <v>3.1428571428571428</v>
      </c>
      <c r="X108" s="31">
        <f t="shared" si="49"/>
        <v>4</v>
      </c>
      <c r="Y108" s="32">
        <f t="shared" si="53"/>
        <v>4.2857142857142856</v>
      </c>
      <c r="Z108" s="31">
        <f t="shared" si="50"/>
        <v>3</v>
      </c>
      <c r="AA108" s="32">
        <f t="shared" si="54"/>
        <v>3</v>
      </c>
      <c r="AB108" s="40">
        <f t="shared" si="68"/>
        <v>0.52941176470588236</v>
      </c>
      <c r="AC108" s="40">
        <f t="shared" si="69"/>
        <v>5.8823529411764705E-2</v>
      </c>
      <c r="AD108" s="40">
        <f t="shared" si="70"/>
        <v>0.23529411764705882</v>
      </c>
      <c r="AE108" s="45">
        <f t="shared" si="71"/>
        <v>0.17647058823529413</v>
      </c>
      <c r="AF108" s="40">
        <f t="shared" ref="AF108:AI123" si="75">AVERAGE(AB102:AB108)</f>
        <v>0.49297183560783736</v>
      </c>
      <c r="AG108" s="40">
        <f t="shared" si="75"/>
        <v>0.1495073422981428</v>
      </c>
      <c r="AH108" s="40">
        <f t="shared" si="75"/>
        <v>0.21080789670794095</v>
      </c>
      <c r="AI108" s="45">
        <f t="shared" si="75"/>
        <v>0.14671292538607886</v>
      </c>
      <c r="AJ108" s="31">
        <v>0</v>
      </c>
      <c r="AK108" s="32">
        <f t="shared" si="54"/>
        <v>0</v>
      </c>
      <c r="AL108" s="31">
        <v>0</v>
      </c>
      <c r="AM108" s="32">
        <f t="shared" si="55"/>
        <v>0</v>
      </c>
      <c r="AN108" s="31">
        <v>0</v>
      </c>
      <c r="AO108" s="32">
        <f t="shared" si="56"/>
        <v>0</v>
      </c>
      <c r="AP108" s="31">
        <v>0</v>
      </c>
      <c r="AQ108" s="32">
        <f t="shared" si="57"/>
        <v>0</v>
      </c>
      <c r="AR108" s="31">
        <v>9</v>
      </c>
      <c r="AS108" s="32">
        <f t="shared" si="58"/>
        <v>10.428571428571429</v>
      </c>
      <c r="AT108" s="31">
        <v>1</v>
      </c>
      <c r="AU108" s="32">
        <f t="shared" si="59"/>
        <v>3.1428571428571428</v>
      </c>
      <c r="AV108" s="31">
        <v>4</v>
      </c>
      <c r="AW108" s="32">
        <f t="shared" si="60"/>
        <v>4.2857142857142856</v>
      </c>
      <c r="AX108" s="31">
        <v>3</v>
      </c>
      <c r="AY108" s="32">
        <f t="shared" si="61"/>
        <v>3</v>
      </c>
    </row>
    <row r="109" spans="1:51" x14ac:dyDescent="0.25">
      <c r="A109" s="42">
        <f t="shared" si="51"/>
        <v>45868</v>
      </c>
      <c r="B109" s="32">
        <v>99</v>
      </c>
      <c r="C109" s="38">
        <f t="shared" si="62"/>
        <v>109.42857142857143</v>
      </c>
      <c r="D109" s="31">
        <f t="shared" si="45"/>
        <v>99</v>
      </c>
      <c r="E109" s="38">
        <f t="shared" si="62"/>
        <v>109.42857142857143</v>
      </c>
      <c r="F109" s="31">
        <v>98.728767125999994</v>
      </c>
      <c r="G109" s="38">
        <f t="shared" si="62"/>
        <v>109.12876712628569</v>
      </c>
      <c r="H109" s="31">
        <f t="shared" si="46"/>
        <v>99</v>
      </c>
      <c r="I109" s="38">
        <f t="shared" si="72"/>
        <v>109.42857142857143</v>
      </c>
      <c r="J109" s="31">
        <v>18</v>
      </c>
      <c r="K109" s="38">
        <f t="shared" si="72"/>
        <v>20.857142857142858</v>
      </c>
      <c r="L109" s="31">
        <v>81</v>
      </c>
      <c r="M109" s="38">
        <f t="shared" si="72"/>
        <v>88.571428571428569</v>
      </c>
      <c r="N109" s="31">
        <v>0</v>
      </c>
      <c r="O109" s="32">
        <f t="shared" si="73"/>
        <v>0</v>
      </c>
      <c r="P109" s="31">
        <v>0</v>
      </c>
      <c r="Q109" s="32">
        <f t="shared" si="73"/>
        <v>0</v>
      </c>
      <c r="R109" s="31">
        <v>0</v>
      </c>
      <c r="S109" s="32">
        <f t="shared" si="73"/>
        <v>0</v>
      </c>
      <c r="T109" s="31">
        <f t="shared" si="47"/>
        <v>11</v>
      </c>
      <c r="U109" s="32">
        <f t="shared" si="74"/>
        <v>11.571428571428571</v>
      </c>
      <c r="V109" s="31">
        <f t="shared" si="48"/>
        <v>1</v>
      </c>
      <c r="W109" s="32">
        <f t="shared" si="52"/>
        <v>2.4285714285714284</v>
      </c>
      <c r="X109" s="31">
        <f t="shared" si="49"/>
        <v>4</v>
      </c>
      <c r="Y109" s="32">
        <f t="shared" si="53"/>
        <v>4.2857142857142856</v>
      </c>
      <c r="Z109" s="31">
        <f t="shared" si="50"/>
        <v>2</v>
      </c>
      <c r="AA109" s="32">
        <f t="shared" si="54"/>
        <v>2.5714285714285716</v>
      </c>
      <c r="AB109" s="40">
        <f t="shared" si="68"/>
        <v>0.61111111111111116</v>
      </c>
      <c r="AC109" s="40">
        <f t="shared" si="69"/>
        <v>5.5555555555555552E-2</v>
      </c>
      <c r="AD109" s="40">
        <f t="shared" si="70"/>
        <v>0.22222222222222221</v>
      </c>
      <c r="AE109" s="45">
        <f t="shared" si="71"/>
        <v>0.1111111111111111</v>
      </c>
      <c r="AF109" s="40">
        <f t="shared" si="75"/>
        <v>0.55646389909990079</v>
      </c>
      <c r="AG109" s="40">
        <f t="shared" si="75"/>
        <v>0.10982480261560314</v>
      </c>
      <c r="AH109" s="40">
        <f t="shared" si="75"/>
        <v>0.21080789670794095</v>
      </c>
      <c r="AI109" s="45">
        <f t="shared" si="75"/>
        <v>0.12290340157655504</v>
      </c>
      <c r="AJ109" s="31">
        <v>0</v>
      </c>
      <c r="AK109" s="32">
        <f t="shared" si="54"/>
        <v>0</v>
      </c>
      <c r="AL109" s="31">
        <v>0</v>
      </c>
      <c r="AM109" s="32">
        <f t="shared" si="55"/>
        <v>0</v>
      </c>
      <c r="AN109" s="31">
        <v>0</v>
      </c>
      <c r="AO109" s="32">
        <f t="shared" si="56"/>
        <v>0</v>
      </c>
      <c r="AP109" s="31">
        <v>0</v>
      </c>
      <c r="AQ109" s="32">
        <f t="shared" si="57"/>
        <v>0</v>
      </c>
      <c r="AR109" s="31">
        <v>11</v>
      </c>
      <c r="AS109" s="32">
        <f t="shared" si="58"/>
        <v>11.571428571428571</v>
      </c>
      <c r="AT109" s="31">
        <v>1</v>
      </c>
      <c r="AU109" s="32">
        <f t="shared" si="59"/>
        <v>2.4285714285714284</v>
      </c>
      <c r="AV109" s="31">
        <v>4</v>
      </c>
      <c r="AW109" s="32">
        <f t="shared" si="60"/>
        <v>4.2857142857142856</v>
      </c>
      <c r="AX109" s="31">
        <v>2</v>
      </c>
      <c r="AY109" s="32">
        <f t="shared" si="61"/>
        <v>2.5714285714285716</v>
      </c>
    </row>
    <row r="110" spans="1:51" x14ac:dyDescent="0.25">
      <c r="A110" s="42">
        <f t="shared" si="51"/>
        <v>45869</v>
      </c>
      <c r="B110" s="32">
        <v>120</v>
      </c>
      <c r="C110" s="38">
        <f t="shared" si="62"/>
        <v>109.71428571428571</v>
      </c>
      <c r="D110" s="31">
        <f t="shared" si="45"/>
        <v>120</v>
      </c>
      <c r="E110" s="38">
        <f t="shared" si="62"/>
        <v>109.71428571428571</v>
      </c>
      <c r="F110" s="31">
        <v>119.67123287999999</v>
      </c>
      <c r="G110" s="38">
        <f t="shared" si="62"/>
        <v>109.41369863314286</v>
      </c>
      <c r="H110" s="31">
        <f t="shared" si="46"/>
        <v>120</v>
      </c>
      <c r="I110" s="38">
        <f t="shared" si="72"/>
        <v>109.71428571428571</v>
      </c>
      <c r="J110" s="31">
        <v>25</v>
      </c>
      <c r="K110" s="38">
        <f t="shared" si="72"/>
        <v>20.857142857142858</v>
      </c>
      <c r="L110" s="31">
        <v>95</v>
      </c>
      <c r="M110" s="38">
        <f t="shared" si="72"/>
        <v>88.857142857142861</v>
      </c>
      <c r="N110" s="31">
        <v>0</v>
      </c>
      <c r="O110" s="32">
        <f t="shared" si="73"/>
        <v>0</v>
      </c>
      <c r="P110" s="31">
        <v>0</v>
      </c>
      <c r="Q110" s="32">
        <f t="shared" si="73"/>
        <v>0</v>
      </c>
      <c r="R110" s="31">
        <v>0</v>
      </c>
      <c r="S110" s="32">
        <f t="shared" si="73"/>
        <v>0</v>
      </c>
      <c r="T110" s="31">
        <f t="shared" si="47"/>
        <v>14</v>
      </c>
      <c r="U110" s="32">
        <f t="shared" si="74"/>
        <v>11.428571428571429</v>
      </c>
      <c r="V110" s="31">
        <f t="shared" si="48"/>
        <v>2</v>
      </c>
      <c r="W110" s="32">
        <f t="shared" si="52"/>
        <v>2</v>
      </c>
      <c r="X110" s="31">
        <f t="shared" si="49"/>
        <v>6</v>
      </c>
      <c r="Y110" s="32">
        <f t="shared" si="53"/>
        <v>4.5714285714285712</v>
      </c>
      <c r="Z110" s="31">
        <f t="shared" si="50"/>
        <v>3</v>
      </c>
      <c r="AA110" s="32">
        <f t="shared" si="54"/>
        <v>2.8571428571428572</v>
      </c>
      <c r="AB110" s="40">
        <f t="shared" si="68"/>
        <v>0.56000000000000005</v>
      </c>
      <c r="AC110" s="40">
        <f t="shared" si="69"/>
        <v>0.08</v>
      </c>
      <c r="AD110" s="40">
        <f t="shared" si="70"/>
        <v>0.24</v>
      </c>
      <c r="AE110" s="45">
        <f t="shared" si="71"/>
        <v>0.12</v>
      </c>
      <c r="AF110" s="40">
        <f t="shared" si="75"/>
        <v>0.55074961338561512</v>
      </c>
      <c r="AG110" s="40">
        <f t="shared" si="75"/>
        <v>9.2681945472745997E-2</v>
      </c>
      <c r="AH110" s="40">
        <f t="shared" si="75"/>
        <v>0.22223646813651235</v>
      </c>
      <c r="AI110" s="45">
        <f t="shared" si="75"/>
        <v>0.13433197300512648</v>
      </c>
      <c r="AJ110" s="31">
        <v>0</v>
      </c>
      <c r="AK110" s="32">
        <f t="shared" si="54"/>
        <v>0</v>
      </c>
      <c r="AL110" s="31">
        <v>0</v>
      </c>
      <c r="AM110" s="32">
        <f t="shared" si="55"/>
        <v>0</v>
      </c>
      <c r="AN110" s="31">
        <v>0</v>
      </c>
      <c r="AO110" s="32">
        <f t="shared" si="56"/>
        <v>0</v>
      </c>
      <c r="AP110" s="31">
        <v>0</v>
      </c>
      <c r="AQ110" s="32">
        <f t="shared" si="57"/>
        <v>0</v>
      </c>
      <c r="AR110" s="31">
        <v>14</v>
      </c>
      <c r="AS110" s="32">
        <f t="shared" si="58"/>
        <v>11.428571428571429</v>
      </c>
      <c r="AT110" s="31">
        <v>2</v>
      </c>
      <c r="AU110" s="32">
        <f t="shared" si="59"/>
        <v>2</v>
      </c>
      <c r="AV110" s="31">
        <v>6</v>
      </c>
      <c r="AW110" s="32">
        <f t="shared" si="60"/>
        <v>4.5714285714285712</v>
      </c>
      <c r="AX110" s="31">
        <v>3</v>
      </c>
      <c r="AY110" s="32">
        <f t="shared" si="61"/>
        <v>2.8571428571428572</v>
      </c>
    </row>
    <row r="111" spans="1:51" x14ac:dyDescent="0.25">
      <c r="A111" s="42">
        <f t="shared" si="51"/>
        <v>45870</v>
      </c>
      <c r="B111" s="32">
        <v>208</v>
      </c>
      <c r="C111" s="38">
        <f t="shared" si="62"/>
        <v>119.42857142857143</v>
      </c>
      <c r="D111" s="31">
        <f t="shared" si="45"/>
        <v>208</v>
      </c>
      <c r="E111" s="38">
        <f t="shared" si="62"/>
        <v>119.42857142857143</v>
      </c>
      <c r="F111" s="31">
        <v>207.43013699199997</v>
      </c>
      <c r="G111" s="38">
        <f t="shared" si="62"/>
        <v>119.10136986628569</v>
      </c>
      <c r="H111" s="31">
        <f t="shared" si="46"/>
        <v>208</v>
      </c>
      <c r="I111" s="38">
        <f t="shared" si="72"/>
        <v>119.42857142857143</v>
      </c>
      <c r="J111" s="31">
        <v>41</v>
      </c>
      <c r="K111" s="38">
        <f t="shared" si="72"/>
        <v>22.857142857142858</v>
      </c>
      <c r="L111" s="31">
        <v>167</v>
      </c>
      <c r="M111" s="38">
        <f t="shared" si="72"/>
        <v>96.571428571428569</v>
      </c>
      <c r="N111" s="31">
        <v>0</v>
      </c>
      <c r="O111" s="32">
        <f t="shared" si="73"/>
        <v>0</v>
      </c>
      <c r="P111" s="31">
        <v>0</v>
      </c>
      <c r="Q111" s="32">
        <f t="shared" si="73"/>
        <v>0</v>
      </c>
      <c r="R111" s="31">
        <v>0</v>
      </c>
      <c r="S111" s="32">
        <f t="shared" si="73"/>
        <v>0</v>
      </c>
      <c r="T111" s="31">
        <f t="shared" si="47"/>
        <v>23</v>
      </c>
      <c r="U111" s="32">
        <f t="shared" si="74"/>
        <v>12.714285714285714</v>
      </c>
      <c r="V111" s="31">
        <f t="shared" si="48"/>
        <v>2</v>
      </c>
      <c r="W111" s="32">
        <f t="shared" si="52"/>
        <v>1.7142857142857142</v>
      </c>
      <c r="X111" s="31">
        <f t="shared" si="49"/>
        <v>13</v>
      </c>
      <c r="Y111" s="32">
        <f t="shared" si="53"/>
        <v>5.5714285714285712</v>
      </c>
      <c r="Z111" s="31">
        <f t="shared" si="50"/>
        <v>3</v>
      </c>
      <c r="AA111" s="32">
        <f t="shared" si="54"/>
        <v>2.8571428571428572</v>
      </c>
      <c r="AB111" s="40">
        <f t="shared" si="68"/>
        <v>0.56097560975609762</v>
      </c>
      <c r="AC111" s="40">
        <f t="shared" si="69"/>
        <v>4.878048780487805E-2</v>
      </c>
      <c r="AD111" s="40">
        <f t="shared" si="70"/>
        <v>0.31707317073170732</v>
      </c>
      <c r="AE111" s="45">
        <f t="shared" si="71"/>
        <v>7.3170731707317069E-2</v>
      </c>
      <c r="AF111" s="40">
        <f t="shared" si="75"/>
        <v>0.55681491213384071</v>
      </c>
      <c r="AG111" s="40">
        <f t="shared" si="75"/>
        <v>7.8486565423707425E-2</v>
      </c>
      <c r="AH111" s="40">
        <f t="shared" si="75"/>
        <v>0.23578660363786735</v>
      </c>
      <c r="AI111" s="45">
        <f t="shared" si="75"/>
        <v>0.12891191880458447</v>
      </c>
      <c r="AJ111" s="31">
        <v>0</v>
      </c>
      <c r="AK111" s="32">
        <f t="shared" si="54"/>
        <v>0</v>
      </c>
      <c r="AL111" s="31">
        <v>0</v>
      </c>
      <c r="AM111" s="32">
        <f t="shared" si="55"/>
        <v>0</v>
      </c>
      <c r="AN111" s="31">
        <v>0</v>
      </c>
      <c r="AO111" s="32">
        <f t="shared" si="56"/>
        <v>0</v>
      </c>
      <c r="AP111" s="31">
        <v>0</v>
      </c>
      <c r="AQ111" s="32">
        <f t="shared" si="57"/>
        <v>0</v>
      </c>
      <c r="AR111" s="31">
        <v>23</v>
      </c>
      <c r="AS111" s="32">
        <f t="shared" si="58"/>
        <v>12.714285714285714</v>
      </c>
      <c r="AT111" s="31">
        <v>2</v>
      </c>
      <c r="AU111" s="32">
        <f t="shared" si="59"/>
        <v>1.7142857142857142</v>
      </c>
      <c r="AV111" s="31">
        <v>13</v>
      </c>
      <c r="AW111" s="32">
        <f t="shared" si="60"/>
        <v>5.5714285714285712</v>
      </c>
      <c r="AX111" s="31">
        <v>3</v>
      </c>
      <c r="AY111" s="32">
        <f t="shared" si="61"/>
        <v>2.8571428571428572</v>
      </c>
    </row>
    <row r="112" spans="1:51" x14ac:dyDescent="0.25">
      <c r="A112" s="42">
        <f t="shared" si="51"/>
        <v>45871</v>
      </c>
      <c r="B112" s="32">
        <v>91</v>
      </c>
      <c r="C112" s="38">
        <f t="shared" si="62"/>
        <v>116.14285714285714</v>
      </c>
      <c r="D112" s="31">
        <f t="shared" si="45"/>
        <v>91</v>
      </c>
      <c r="E112" s="38">
        <f t="shared" si="62"/>
        <v>116.14285714285714</v>
      </c>
      <c r="F112" s="31">
        <v>90.750684933999992</v>
      </c>
      <c r="G112" s="38">
        <f t="shared" si="62"/>
        <v>115.82465753742856</v>
      </c>
      <c r="H112" s="31">
        <f t="shared" si="46"/>
        <v>91</v>
      </c>
      <c r="I112" s="38">
        <f t="shared" si="72"/>
        <v>116.14285714285714</v>
      </c>
      <c r="J112" s="31">
        <v>19</v>
      </c>
      <c r="K112" s="38">
        <f t="shared" si="72"/>
        <v>23.571428571428573</v>
      </c>
      <c r="L112" s="31">
        <v>72</v>
      </c>
      <c r="M112" s="38">
        <f t="shared" si="72"/>
        <v>92.571428571428569</v>
      </c>
      <c r="N112" s="31">
        <v>0</v>
      </c>
      <c r="O112" s="32">
        <f t="shared" si="73"/>
        <v>0</v>
      </c>
      <c r="P112" s="31">
        <v>0</v>
      </c>
      <c r="Q112" s="32">
        <f t="shared" si="73"/>
        <v>0</v>
      </c>
      <c r="R112" s="31">
        <v>0</v>
      </c>
      <c r="S112" s="32">
        <f t="shared" si="73"/>
        <v>0</v>
      </c>
      <c r="T112" s="31">
        <f t="shared" si="47"/>
        <v>7</v>
      </c>
      <c r="U112" s="32">
        <f t="shared" si="74"/>
        <v>12.571428571428571</v>
      </c>
      <c r="V112" s="31">
        <f t="shared" si="48"/>
        <v>3</v>
      </c>
      <c r="W112" s="32">
        <f t="shared" si="52"/>
        <v>2</v>
      </c>
      <c r="X112" s="31">
        <f t="shared" si="49"/>
        <v>6</v>
      </c>
      <c r="Y112" s="32">
        <f t="shared" si="53"/>
        <v>5.8571428571428568</v>
      </c>
      <c r="Z112" s="31">
        <f t="shared" si="50"/>
        <v>3</v>
      </c>
      <c r="AA112" s="32">
        <f t="shared" si="54"/>
        <v>3.1428571428571428</v>
      </c>
      <c r="AB112" s="40">
        <f t="shared" si="68"/>
        <v>0.36842105263157893</v>
      </c>
      <c r="AC112" s="40">
        <f t="shared" si="69"/>
        <v>0.15789473684210525</v>
      </c>
      <c r="AD112" s="40">
        <f t="shared" si="70"/>
        <v>0.31578947368421051</v>
      </c>
      <c r="AE112" s="45">
        <f t="shared" si="71"/>
        <v>0.15789473684210525</v>
      </c>
      <c r="AF112" s="40">
        <f t="shared" si="75"/>
        <v>0.52781383801998472</v>
      </c>
      <c r="AG112" s="40">
        <f t="shared" si="75"/>
        <v>9.083887476849796E-2</v>
      </c>
      <c r="AH112" s="40">
        <f t="shared" si="75"/>
        <v>0.24008305906214236</v>
      </c>
      <c r="AI112" s="45">
        <f t="shared" si="75"/>
        <v>0.14126422814937503</v>
      </c>
      <c r="AJ112" s="31">
        <v>0</v>
      </c>
      <c r="AK112" s="32">
        <f t="shared" si="54"/>
        <v>0</v>
      </c>
      <c r="AL112" s="31">
        <v>0</v>
      </c>
      <c r="AM112" s="32">
        <f t="shared" si="55"/>
        <v>0</v>
      </c>
      <c r="AN112" s="31">
        <v>0</v>
      </c>
      <c r="AO112" s="32">
        <f t="shared" si="56"/>
        <v>0</v>
      </c>
      <c r="AP112" s="31">
        <v>0</v>
      </c>
      <c r="AQ112" s="32">
        <f t="shared" si="57"/>
        <v>0</v>
      </c>
      <c r="AR112" s="31">
        <v>7</v>
      </c>
      <c r="AS112" s="32">
        <f t="shared" si="58"/>
        <v>12.571428571428571</v>
      </c>
      <c r="AT112" s="31">
        <v>3</v>
      </c>
      <c r="AU112" s="32">
        <f t="shared" si="59"/>
        <v>2</v>
      </c>
      <c r="AV112" s="31">
        <v>6</v>
      </c>
      <c r="AW112" s="32">
        <f t="shared" si="60"/>
        <v>5.8571428571428568</v>
      </c>
      <c r="AX112" s="31">
        <v>3</v>
      </c>
      <c r="AY112" s="32">
        <f t="shared" si="61"/>
        <v>3.1428571428571428</v>
      </c>
    </row>
    <row r="113" spans="1:51" x14ac:dyDescent="0.25">
      <c r="A113" s="42">
        <f t="shared" si="51"/>
        <v>45872</v>
      </c>
      <c r="B113" s="32">
        <v>77</v>
      </c>
      <c r="C113" s="38">
        <f t="shared" si="62"/>
        <v>115.85714285714286</v>
      </c>
      <c r="D113" s="31">
        <f t="shared" si="45"/>
        <v>77</v>
      </c>
      <c r="E113" s="38">
        <f t="shared" si="62"/>
        <v>115.85714285714286</v>
      </c>
      <c r="F113" s="31">
        <v>76.789041097999998</v>
      </c>
      <c r="G113" s="38">
        <f t="shared" si="62"/>
        <v>115.53972603057142</v>
      </c>
      <c r="H113" s="31">
        <f t="shared" si="46"/>
        <v>77</v>
      </c>
      <c r="I113" s="38">
        <f t="shared" si="72"/>
        <v>115.85714285714286</v>
      </c>
      <c r="J113" s="31">
        <v>17</v>
      </c>
      <c r="K113" s="38">
        <f t="shared" si="72"/>
        <v>23.285714285714285</v>
      </c>
      <c r="L113" s="31">
        <v>60</v>
      </c>
      <c r="M113" s="38">
        <f t="shared" si="72"/>
        <v>92.571428571428569</v>
      </c>
      <c r="N113" s="31">
        <v>0</v>
      </c>
      <c r="O113" s="32">
        <f t="shared" si="73"/>
        <v>0</v>
      </c>
      <c r="P113" s="31">
        <v>0</v>
      </c>
      <c r="Q113" s="32">
        <f t="shared" si="73"/>
        <v>0</v>
      </c>
      <c r="R113" s="31">
        <v>0</v>
      </c>
      <c r="S113" s="32">
        <f t="shared" si="73"/>
        <v>0</v>
      </c>
      <c r="T113" s="31">
        <f t="shared" si="47"/>
        <v>10</v>
      </c>
      <c r="U113" s="32">
        <f t="shared" si="74"/>
        <v>12.571428571428571</v>
      </c>
      <c r="V113" s="31">
        <f t="shared" si="48"/>
        <v>2</v>
      </c>
      <c r="W113" s="32">
        <f t="shared" si="52"/>
        <v>1.8571428571428572</v>
      </c>
      <c r="X113" s="31">
        <f t="shared" si="49"/>
        <v>2</v>
      </c>
      <c r="Y113" s="32">
        <f t="shared" si="53"/>
        <v>5.7142857142857144</v>
      </c>
      <c r="Z113" s="31">
        <f t="shared" si="50"/>
        <v>3</v>
      </c>
      <c r="AA113" s="32">
        <f t="shared" si="54"/>
        <v>3.1428571428571428</v>
      </c>
      <c r="AB113" s="40">
        <f t="shared" si="68"/>
        <v>0.58823529411764708</v>
      </c>
      <c r="AC113" s="40">
        <f t="shared" si="69"/>
        <v>0.11764705882352941</v>
      </c>
      <c r="AD113" s="40">
        <f t="shared" si="70"/>
        <v>0.11764705882352941</v>
      </c>
      <c r="AE113" s="45">
        <f t="shared" si="71"/>
        <v>0.17647058823529413</v>
      </c>
      <c r="AF113" s="40">
        <f t="shared" si="75"/>
        <v>0.53665948154055076</v>
      </c>
      <c r="AG113" s="40">
        <f t="shared" si="75"/>
        <v>8.5089206480129978E-2</v>
      </c>
      <c r="AH113" s="40">
        <f t="shared" si="75"/>
        <v>0.23433339077377438</v>
      </c>
      <c r="AI113" s="45">
        <f t="shared" si="75"/>
        <v>0.14391792120554484</v>
      </c>
      <c r="AJ113" s="31">
        <v>0</v>
      </c>
      <c r="AK113" s="32">
        <f t="shared" si="54"/>
        <v>0</v>
      </c>
      <c r="AL113" s="31">
        <v>0</v>
      </c>
      <c r="AM113" s="32">
        <f t="shared" si="55"/>
        <v>0</v>
      </c>
      <c r="AN113" s="31">
        <v>0</v>
      </c>
      <c r="AO113" s="32">
        <f t="shared" si="56"/>
        <v>0</v>
      </c>
      <c r="AP113" s="31">
        <v>0</v>
      </c>
      <c r="AQ113" s="32">
        <f t="shared" si="57"/>
        <v>0</v>
      </c>
      <c r="AR113" s="31">
        <v>10</v>
      </c>
      <c r="AS113" s="32">
        <f t="shared" si="58"/>
        <v>12.571428571428571</v>
      </c>
      <c r="AT113" s="31">
        <v>2</v>
      </c>
      <c r="AU113" s="32">
        <f t="shared" si="59"/>
        <v>1.8571428571428572</v>
      </c>
      <c r="AV113" s="31">
        <v>2</v>
      </c>
      <c r="AW113" s="32">
        <f t="shared" si="60"/>
        <v>5.7142857142857144</v>
      </c>
      <c r="AX113" s="31">
        <v>3</v>
      </c>
      <c r="AY113" s="32">
        <f t="shared" si="61"/>
        <v>3.1428571428571428</v>
      </c>
    </row>
    <row r="114" spans="1:51" x14ac:dyDescent="0.25">
      <c r="A114" s="42">
        <f t="shared" si="51"/>
        <v>45873</v>
      </c>
      <c r="B114" s="32">
        <v>107</v>
      </c>
      <c r="C114" s="38">
        <f t="shared" si="62"/>
        <v>113.85714285714286</v>
      </c>
      <c r="D114" s="31">
        <f t="shared" si="45"/>
        <v>107</v>
      </c>
      <c r="E114" s="38">
        <f t="shared" si="62"/>
        <v>113.85714285714286</v>
      </c>
      <c r="F114" s="31">
        <v>106.706849318</v>
      </c>
      <c r="G114" s="38">
        <f t="shared" si="62"/>
        <v>113.5452054825714</v>
      </c>
      <c r="H114" s="31">
        <f t="shared" si="46"/>
        <v>107</v>
      </c>
      <c r="I114" s="38">
        <f t="shared" si="72"/>
        <v>113.85714285714286</v>
      </c>
      <c r="J114" s="31">
        <v>20</v>
      </c>
      <c r="K114" s="38">
        <f t="shared" si="72"/>
        <v>22.428571428571427</v>
      </c>
      <c r="L114" s="31">
        <v>87</v>
      </c>
      <c r="M114" s="38">
        <f t="shared" si="72"/>
        <v>91.428571428571431</v>
      </c>
      <c r="N114" s="31">
        <v>0</v>
      </c>
      <c r="O114" s="32">
        <f t="shared" si="73"/>
        <v>0</v>
      </c>
      <c r="P114" s="31">
        <v>0</v>
      </c>
      <c r="Q114" s="32">
        <f t="shared" si="73"/>
        <v>0</v>
      </c>
      <c r="R114" s="31">
        <v>0</v>
      </c>
      <c r="S114" s="32">
        <f t="shared" si="73"/>
        <v>0</v>
      </c>
      <c r="T114" s="31">
        <f t="shared" si="47"/>
        <v>6</v>
      </c>
      <c r="U114" s="32">
        <f t="shared" si="74"/>
        <v>11.428571428571429</v>
      </c>
      <c r="V114" s="31">
        <f t="shared" si="48"/>
        <v>1</v>
      </c>
      <c r="W114" s="32">
        <f t="shared" si="52"/>
        <v>1.7142857142857142</v>
      </c>
      <c r="X114" s="31">
        <f t="shared" si="49"/>
        <v>9</v>
      </c>
      <c r="Y114" s="32">
        <f t="shared" si="53"/>
        <v>6.2857142857142856</v>
      </c>
      <c r="Z114" s="31">
        <f t="shared" si="50"/>
        <v>4</v>
      </c>
      <c r="AA114" s="32">
        <f t="shared" si="54"/>
        <v>3</v>
      </c>
      <c r="AB114" s="40">
        <f t="shared" si="68"/>
        <v>0.3</v>
      </c>
      <c r="AC114" s="40">
        <f t="shared" si="69"/>
        <v>0.05</v>
      </c>
      <c r="AD114" s="40">
        <f t="shared" si="70"/>
        <v>0.45</v>
      </c>
      <c r="AE114" s="45">
        <f t="shared" si="71"/>
        <v>0.2</v>
      </c>
      <c r="AF114" s="40">
        <f t="shared" si="75"/>
        <v>0.50259354747461671</v>
      </c>
      <c r="AG114" s="40">
        <f t="shared" si="75"/>
        <v>8.1243052633976146E-2</v>
      </c>
      <c r="AH114" s="40">
        <f t="shared" si="75"/>
        <v>0.27114657758696115</v>
      </c>
      <c r="AI114" s="45">
        <f t="shared" si="75"/>
        <v>0.14501682230444596</v>
      </c>
      <c r="AJ114" s="31">
        <v>0</v>
      </c>
      <c r="AK114" s="32">
        <f t="shared" si="54"/>
        <v>0</v>
      </c>
      <c r="AL114" s="31">
        <v>0</v>
      </c>
      <c r="AM114" s="32">
        <f t="shared" si="55"/>
        <v>0</v>
      </c>
      <c r="AN114" s="31">
        <v>0</v>
      </c>
      <c r="AO114" s="32">
        <f t="shared" si="56"/>
        <v>0</v>
      </c>
      <c r="AP114" s="31">
        <v>0</v>
      </c>
      <c r="AQ114" s="32">
        <f t="shared" si="57"/>
        <v>0</v>
      </c>
      <c r="AR114" s="31">
        <v>6</v>
      </c>
      <c r="AS114" s="32">
        <f t="shared" si="58"/>
        <v>11.428571428571429</v>
      </c>
      <c r="AT114" s="31">
        <v>1</v>
      </c>
      <c r="AU114" s="32">
        <f t="shared" si="59"/>
        <v>1.7142857142857142</v>
      </c>
      <c r="AV114" s="31">
        <v>9</v>
      </c>
      <c r="AW114" s="32">
        <f t="shared" si="60"/>
        <v>6.2857142857142856</v>
      </c>
      <c r="AX114" s="31">
        <v>4</v>
      </c>
      <c r="AY114" s="32">
        <f t="shared" si="61"/>
        <v>3</v>
      </c>
    </row>
    <row r="115" spans="1:51" x14ac:dyDescent="0.25">
      <c r="A115" s="42">
        <f t="shared" si="51"/>
        <v>45874</v>
      </c>
      <c r="B115" s="32">
        <v>81</v>
      </c>
      <c r="C115" s="38">
        <f t="shared" si="62"/>
        <v>111.85714285714286</v>
      </c>
      <c r="D115" s="31">
        <f t="shared" si="45"/>
        <v>81</v>
      </c>
      <c r="E115" s="38">
        <f t="shared" si="62"/>
        <v>111.85714285714286</v>
      </c>
      <c r="F115" s="31">
        <v>80.778082193999992</v>
      </c>
      <c r="G115" s="38">
        <f t="shared" si="62"/>
        <v>111.55068493457142</v>
      </c>
      <c r="H115" s="31">
        <f t="shared" si="46"/>
        <v>81</v>
      </c>
      <c r="I115" s="38">
        <f t="shared" si="72"/>
        <v>111.85714285714286</v>
      </c>
      <c r="J115" s="31">
        <v>22</v>
      </c>
      <c r="K115" s="38">
        <f t="shared" si="72"/>
        <v>23.142857142857142</v>
      </c>
      <c r="L115" s="31">
        <v>59</v>
      </c>
      <c r="M115" s="38">
        <f t="shared" si="72"/>
        <v>88.714285714285708</v>
      </c>
      <c r="N115" s="31">
        <v>0</v>
      </c>
      <c r="O115" s="32">
        <f t="shared" si="73"/>
        <v>0</v>
      </c>
      <c r="P115" s="31">
        <v>0</v>
      </c>
      <c r="Q115" s="32">
        <f t="shared" si="73"/>
        <v>0</v>
      </c>
      <c r="R115" s="31">
        <v>0</v>
      </c>
      <c r="S115" s="32">
        <f t="shared" si="73"/>
        <v>0</v>
      </c>
      <c r="T115" s="31">
        <f t="shared" si="47"/>
        <v>14</v>
      </c>
      <c r="U115" s="32">
        <f t="shared" si="74"/>
        <v>12.142857142857142</v>
      </c>
      <c r="V115" s="31">
        <f t="shared" si="48"/>
        <v>2</v>
      </c>
      <c r="W115" s="32">
        <f t="shared" si="52"/>
        <v>1.8571428571428572</v>
      </c>
      <c r="X115" s="31">
        <f t="shared" si="49"/>
        <v>3</v>
      </c>
      <c r="Y115" s="32">
        <f t="shared" si="53"/>
        <v>6.1428571428571432</v>
      </c>
      <c r="Z115" s="31">
        <f t="shared" si="50"/>
        <v>3</v>
      </c>
      <c r="AA115" s="32">
        <f t="shared" si="54"/>
        <v>3</v>
      </c>
      <c r="AB115" s="40">
        <f t="shared" si="68"/>
        <v>0.63636363636363635</v>
      </c>
      <c r="AC115" s="40">
        <f t="shared" si="69"/>
        <v>9.0909090909090912E-2</v>
      </c>
      <c r="AD115" s="40">
        <f t="shared" si="70"/>
        <v>0.13636363636363635</v>
      </c>
      <c r="AE115" s="45">
        <f t="shared" si="71"/>
        <v>0.13636363636363635</v>
      </c>
      <c r="AF115" s="40">
        <f t="shared" si="75"/>
        <v>0.51787238628286725</v>
      </c>
      <c r="AG115" s="40">
        <f t="shared" si="75"/>
        <v>8.5826704276451324E-2</v>
      </c>
      <c r="AH115" s="40">
        <f t="shared" si="75"/>
        <v>0.25701365168932938</v>
      </c>
      <c r="AI115" s="45">
        <f t="shared" si="75"/>
        <v>0.13928725775135201</v>
      </c>
      <c r="AJ115" s="31">
        <v>0</v>
      </c>
      <c r="AK115" s="32">
        <f t="shared" si="54"/>
        <v>0</v>
      </c>
      <c r="AL115" s="31">
        <v>0</v>
      </c>
      <c r="AM115" s="32">
        <f t="shared" si="55"/>
        <v>0</v>
      </c>
      <c r="AN115" s="31">
        <v>0</v>
      </c>
      <c r="AO115" s="32">
        <f t="shared" si="56"/>
        <v>0</v>
      </c>
      <c r="AP115" s="31">
        <v>0</v>
      </c>
      <c r="AQ115" s="32">
        <f t="shared" si="57"/>
        <v>0</v>
      </c>
      <c r="AR115" s="31">
        <v>14</v>
      </c>
      <c r="AS115" s="32">
        <f t="shared" si="58"/>
        <v>12.142857142857142</v>
      </c>
      <c r="AT115" s="31">
        <v>2</v>
      </c>
      <c r="AU115" s="32">
        <f t="shared" si="59"/>
        <v>1.8571428571428572</v>
      </c>
      <c r="AV115" s="31">
        <v>3</v>
      </c>
      <c r="AW115" s="32">
        <f t="shared" si="60"/>
        <v>6.1428571428571432</v>
      </c>
      <c r="AX115" s="31">
        <v>3</v>
      </c>
      <c r="AY115" s="32">
        <f t="shared" si="61"/>
        <v>3</v>
      </c>
    </row>
    <row r="116" spans="1:51" x14ac:dyDescent="0.25">
      <c r="A116" s="42">
        <f t="shared" si="51"/>
        <v>45875</v>
      </c>
      <c r="B116" s="32">
        <v>73</v>
      </c>
      <c r="C116" s="38">
        <f t="shared" si="62"/>
        <v>108.14285714285714</v>
      </c>
      <c r="D116" s="31">
        <f t="shared" si="45"/>
        <v>73</v>
      </c>
      <c r="E116" s="38">
        <f t="shared" si="62"/>
        <v>108.14285714285714</v>
      </c>
      <c r="F116" s="31">
        <v>72.80000000199999</v>
      </c>
      <c r="G116" s="38">
        <f t="shared" si="62"/>
        <v>107.84657534542855</v>
      </c>
      <c r="H116" s="31">
        <f t="shared" si="46"/>
        <v>73</v>
      </c>
      <c r="I116" s="38">
        <f t="shared" si="72"/>
        <v>108.14285714285714</v>
      </c>
      <c r="J116" s="31">
        <v>13</v>
      </c>
      <c r="K116" s="38">
        <f t="shared" si="72"/>
        <v>22.428571428571427</v>
      </c>
      <c r="L116" s="31">
        <v>60</v>
      </c>
      <c r="M116" s="38">
        <f t="shared" si="72"/>
        <v>85.714285714285708</v>
      </c>
      <c r="N116" s="31">
        <v>0</v>
      </c>
      <c r="O116" s="32">
        <f t="shared" si="73"/>
        <v>0</v>
      </c>
      <c r="P116" s="31">
        <v>0</v>
      </c>
      <c r="Q116" s="32">
        <f t="shared" si="73"/>
        <v>0</v>
      </c>
      <c r="R116" s="31">
        <v>0</v>
      </c>
      <c r="S116" s="32">
        <f t="shared" si="73"/>
        <v>0</v>
      </c>
      <c r="T116" s="31">
        <f t="shared" si="47"/>
        <v>7</v>
      </c>
      <c r="U116" s="32">
        <f t="shared" si="74"/>
        <v>11.571428571428571</v>
      </c>
      <c r="V116" s="31">
        <f t="shared" si="48"/>
        <v>2</v>
      </c>
      <c r="W116" s="32">
        <f t="shared" si="52"/>
        <v>2</v>
      </c>
      <c r="X116" s="31">
        <f t="shared" si="49"/>
        <v>4</v>
      </c>
      <c r="Y116" s="32">
        <f t="shared" si="53"/>
        <v>6.1428571428571432</v>
      </c>
      <c r="Z116" s="31">
        <f t="shared" si="50"/>
        <v>0</v>
      </c>
      <c r="AA116" s="32">
        <f t="shared" si="54"/>
        <v>2.7142857142857144</v>
      </c>
      <c r="AB116" s="40">
        <f t="shared" si="68"/>
        <v>0.53846153846153844</v>
      </c>
      <c r="AC116" s="40">
        <f t="shared" si="69"/>
        <v>0.15384615384615385</v>
      </c>
      <c r="AD116" s="40">
        <f t="shared" si="70"/>
        <v>0.30769230769230771</v>
      </c>
      <c r="AE116" s="45">
        <f t="shared" si="71"/>
        <v>0</v>
      </c>
      <c r="AF116" s="40">
        <f t="shared" si="75"/>
        <v>0.50749387590435691</v>
      </c>
      <c r="AG116" s="40">
        <f t="shared" si="75"/>
        <v>9.9868218317965343E-2</v>
      </c>
      <c r="AH116" s="40">
        <f t="shared" si="75"/>
        <v>0.26922366389934166</v>
      </c>
      <c r="AI116" s="45">
        <f t="shared" si="75"/>
        <v>0.12341424187833612</v>
      </c>
      <c r="AJ116" s="31">
        <v>0</v>
      </c>
      <c r="AK116" s="32">
        <f t="shared" si="54"/>
        <v>0</v>
      </c>
      <c r="AL116" s="31">
        <v>0</v>
      </c>
      <c r="AM116" s="32">
        <f t="shared" si="55"/>
        <v>0</v>
      </c>
      <c r="AN116" s="31">
        <v>0</v>
      </c>
      <c r="AO116" s="32">
        <f t="shared" si="56"/>
        <v>0</v>
      </c>
      <c r="AP116" s="31">
        <v>0</v>
      </c>
      <c r="AQ116" s="32">
        <f t="shared" si="57"/>
        <v>0</v>
      </c>
      <c r="AR116" s="31">
        <v>7</v>
      </c>
      <c r="AS116" s="32">
        <f t="shared" si="58"/>
        <v>11.571428571428571</v>
      </c>
      <c r="AT116" s="31">
        <v>2</v>
      </c>
      <c r="AU116" s="32">
        <f t="shared" si="59"/>
        <v>2</v>
      </c>
      <c r="AV116" s="31">
        <v>4</v>
      </c>
      <c r="AW116" s="32">
        <f t="shared" si="60"/>
        <v>6.1428571428571432</v>
      </c>
      <c r="AX116" s="31">
        <v>0</v>
      </c>
      <c r="AY116" s="32">
        <f t="shared" si="61"/>
        <v>2.7142857142857144</v>
      </c>
    </row>
    <row r="117" spans="1:51" x14ac:dyDescent="0.25">
      <c r="A117" s="42">
        <f t="shared" si="51"/>
        <v>45876</v>
      </c>
      <c r="B117" s="32">
        <v>77</v>
      </c>
      <c r="C117" s="38">
        <f t="shared" si="62"/>
        <v>102</v>
      </c>
      <c r="D117" s="31">
        <f t="shared" si="45"/>
        <v>77</v>
      </c>
      <c r="E117" s="38">
        <f t="shared" si="62"/>
        <v>102</v>
      </c>
      <c r="F117" s="31">
        <v>76.789041097999984</v>
      </c>
      <c r="G117" s="38">
        <f t="shared" si="62"/>
        <v>101.72054794799999</v>
      </c>
      <c r="H117" s="31">
        <f t="shared" si="46"/>
        <v>77</v>
      </c>
      <c r="I117" s="38">
        <f t="shared" si="72"/>
        <v>102</v>
      </c>
      <c r="J117" s="31">
        <v>15</v>
      </c>
      <c r="K117" s="38">
        <f t="shared" si="72"/>
        <v>21</v>
      </c>
      <c r="L117" s="31">
        <v>62</v>
      </c>
      <c r="M117" s="38">
        <f t="shared" si="72"/>
        <v>81</v>
      </c>
      <c r="N117" s="31">
        <v>0</v>
      </c>
      <c r="O117" s="32">
        <f t="shared" si="73"/>
        <v>0</v>
      </c>
      <c r="P117" s="31">
        <v>0</v>
      </c>
      <c r="Q117" s="32">
        <f t="shared" si="73"/>
        <v>0</v>
      </c>
      <c r="R117" s="31">
        <v>0</v>
      </c>
      <c r="S117" s="32">
        <f t="shared" si="73"/>
        <v>0</v>
      </c>
      <c r="T117" s="31">
        <f t="shared" si="47"/>
        <v>11</v>
      </c>
      <c r="U117" s="32">
        <f t="shared" si="74"/>
        <v>11.142857142857142</v>
      </c>
      <c r="V117" s="31">
        <f t="shared" si="48"/>
        <v>1</v>
      </c>
      <c r="W117" s="32">
        <f t="shared" si="52"/>
        <v>1.8571428571428572</v>
      </c>
      <c r="X117" s="31">
        <f t="shared" si="49"/>
        <v>2</v>
      </c>
      <c r="Y117" s="32">
        <f t="shared" si="53"/>
        <v>5.5714285714285712</v>
      </c>
      <c r="Z117" s="31">
        <f t="shared" si="50"/>
        <v>1</v>
      </c>
      <c r="AA117" s="32">
        <f t="shared" si="54"/>
        <v>2.4285714285714284</v>
      </c>
      <c r="AB117" s="40">
        <f t="shared" si="68"/>
        <v>0.73333333333333328</v>
      </c>
      <c r="AC117" s="40">
        <f t="shared" si="69"/>
        <v>6.6666666666666666E-2</v>
      </c>
      <c r="AD117" s="40">
        <f t="shared" si="70"/>
        <v>0.13333333333333333</v>
      </c>
      <c r="AE117" s="45">
        <f t="shared" si="71"/>
        <v>6.6666666666666666E-2</v>
      </c>
      <c r="AF117" s="40">
        <f t="shared" si="75"/>
        <v>0.53225578066626167</v>
      </c>
      <c r="AG117" s="40">
        <f t="shared" si="75"/>
        <v>9.7963456413203448E-2</v>
      </c>
      <c r="AH117" s="40">
        <f t="shared" si="75"/>
        <v>0.25398556866124639</v>
      </c>
      <c r="AI117" s="45">
        <f t="shared" si="75"/>
        <v>0.11579519425928851</v>
      </c>
      <c r="AJ117" s="31">
        <v>0</v>
      </c>
      <c r="AK117" s="32">
        <f t="shared" si="54"/>
        <v>0</v>
      </c>
      <c r="AL117" s="31">
        <v>0</v>
      </c>
      <c r="AM117" s="32">
        <f t="shared" si="55"/>
        <v>0</v>
      </c>
      <c r="AN117" s="31">
        <v>0</v>
      </c>
      <c r="AO117" s="32">
        <f t="shared" si="56"/>
        <v>0</v>
      </c>
      <c r="AP117" s="31">
        <v>0</v>
      </c>
      <c r="AQ117" s="32">
        <f t="shared" si="57"/>
        <v>0</v>
      </c>
      <c r="AR117" s="31">
        <v>11</v>
      </c>
      <c r="AS117" s="32">
        <f t="shared" si="58"/>
        <v>11.142857142857142</v>
      </c>
      <c r="AT117" s="31">
        <v>1</v>
      </c>
      <c r="AU117" s="32">
        <f t="shared" si="59"/>
        <v>1.8571428571428572</v>
      </c>
      <c r="AV117" s="31">
        <v>2</v>
      </c>
      <c r="AW117" s="32">
        <f t="shared" si="60"/>
        <v>5.5714285714285712</v>
      </c>
      <c r="AX117" s="31">
        <v>1</v>
      </c>
      <c r="AY117" s="32">
        <f t="shared" si="61"/>
        <v>2.4285714285714284</v>
      </c>
    </row>
    <row r="118" spans="1:51" x14ac:dyDescent="0.25">
      <c r="A118" s="42">
        <f t="shared" si="51"/>
        <v>45877</v>
      </c>
      <c r="B118" s="32">
        <v>112</v>
      </c>
      <c r="C118" s="38">
        <f t="shared" si="62"/>
        <v>88.285714285714292</v>
      </c>
      <c r="D118" s="31">
        <f t="shared" si="45"/>
        <v>112</v>
      </c>
      <c r="E118" s="38">
        <f t="shared" si="62"/>
        <v>88.285714285714292</v>
      </c>
      <c r="F118" s="31">
        <v>111.69315068799999</v>
      </c>
      <c r="G118" s="38">
        <f t="shared" si="62"/>
        <v>88.043835618857116</v>
      </c>
      <c r="H118" s="31">
        <f t="shared" si="46"/>
        <v>112</v>
      </c>
      <c r="I118" s="38">
        <f t="shared" si="72"/>
        <v>88.285714285714292</v>
      </c>
      <c r="J118" s="31">
        <v>27</v>
      </c>
      <c r="K118" s="38">
        <f t="shared" si="72"/>
        <v>19</v>
      </c>
      <c r="L118" s="31">
        <v>85</v>
      </c>
      <c r="M118" s="38">
        <f t="shared" si="72"/>
        <v>69.285714285714292</v>
      </c>
      <c r="N118" s="31">
        <v>0</v>
      </c>
      <c r="O118" s="32">
        <f t="shared" si="73"/>
        <v>0</v>
      </c>
      <c r="P118" s="31">
        <v>0</v>
      </c>
      <c r="Q118" s="32">
        <f t="shared" si="73"/>
        <v>0</v>
      </c>
      <c r="R118" s="31">
        <v>0</v>
      </c>
      <c r="S118" s="32">
        <f t="shared" si="73"/>
        <v>0</v>
      </c>
      <c r="T118" s="31">
        <f t="shared" si="47"/>
        <v>10</v>
      </c>
      <c r="U118" s="32">
        <f t="shared" si="74"/>
        <v>9.2857142857142865</v>
      </c>
      <c r="V118" s="31">
        <f t="shared" si="48"/>
        <v>4</v>
      </c>
      <c r="W118" s="32">
        <f t="shared" si="52"/>
        <v>2.1428571428571428</v>
      </c>
      <c r="X118" s="31">
        <f t="shared" si="49"/>
        <v>7</v>
      </c>
      <c r="Y118" s="32">
        <f t="shared" si="53"/>
        <v>4.7142857142857144</v>
      </c>
      <c r="Z118" s="31">
        <f t="shared" si="50"/>
        <v>6</v>
      </c>
      <c r="AA118" s="32">
        <f t="shared" si="54"/>
        <v>2.8571428571428572</v>
      </c>
      <c r="AB118" s="40">
        <f t="shared" si="68"/>
        <v>0.37037037037037035</v>
      </c>
      <c r="AC118" s="40">
        <f t="shared" si="69"/>
        <v>0.14814814814814814</v>
      </c>
      <c r="AD118" s="40">
        <f t="shared" si="70"/>
        <v>0.25925925925925924</v>
      </c>
      <c r="AE118" s="45">
        <f t="shared" si="71"/>
        <v>0.22222222222222221</v>
      </c>
      <c r="AF118" s="40">
        <f t="shared" si="75"/>
        <v>0.50502646075401492</v>
      </c>
      <c r="AG118" s="40">
        <f t="shared" si="75"/>
        <v>0.11215883646224202</v>
      </c>
      <c r="AH118" s="40">
        <f t="shared" si="75"/>
        <v>0.24572643845089667</v>
      </c>
      <c r="AI118" s="45">
        <f t="shared" si="75"/>
        <v>0.13708826433284638</v>
      </c>
      <c r="AJ118" s="31">
        <v>0</v>
      </c>
      <c r="AK118" s="32">
        <f t="shared" si="54"/>
        <v>0</v>
      </c>
      <c r="AL118" s="31">
        <v>0</v>
      </c>
      <c r="AM118" s="32">
        <f t="shared" si="55"/>
        <v>0</v>
      </c>
      <c r="AN118" s="31">
        <v>0</v>
      </c>
      <c r="AO118" s="32">
        <f t="shared" si="56"/>
        <v>0</v>
      </c>
      <c r="AP118" s="31">
        <v>0</v>
      </c>
      <c r="AQ118" s="32">
        <f t="shared" si="57"/>
        <v>0</v>
      </c>
      <c r="AR118" s="31">
        <v>10</v>
      </c>
      <c r="AS118" s="32">
        <f t="shared" si="58"/>
        <v>9.2857142857142865</v>
      </c>
      <c r="AT118" s="31">
        <v>4</v>
      </c>
      <c r="AU118" s="32">
        <f t="shared" si="59"/>
        <v>2.1428571428571428</v>
      </c>
      <c r="AV118" s="31">
        <v>7</v>
      </c>
      <c r="AW118" s="32">
        <f t="shared" si="60"/>
        <v>4.7142857142857144</v>
      </c>
      <c r="AX118" s="31">
        <v>6</v>
      </c>
      <c r="AY118" s="32">
        <f t="shared" si="61"/>
        <v>2.8571428571428572</v>
      </c>
    </row>
    <row r="119" spans="1:51" x14ac:dyDescent="0.25">
      <c r="A119" s="42">
        <f t="shared" si="51"/>
        <v>45878</v>
      </c>
      <c r="B119" s="32">
        <v>94</v>
      </c>
      <c r="C119" s="38">
        <f t="shared" si="62"/>
        <v>88.714285714285708</v>
      </c>
      <c r="D119" s="31">
        <f t="shared" si="45"/>
        <v>94</v>
      </c>
      <c r="E119" s="38">
        <f t="shared" si="62"/>
        <v>88.714285714285708</v>
      </c>
      <c r="F119" s="31">
        <v>93.742465756000001</v>
      </c>
      <c r="G119" s="38">
        <f t="shared" si="62"/>
        <v>88.471232879142846</v>
      </c>
      <c r="H119" s="31">
        <f t="shared" si="46"/>
        <v>94</v>
      </c>
      <c r="I119" s="38">
        <f t="shared" si="72"/>
        <v>88.714285714285708</v>
      </c>
      <c r="J119" s="31">
        <v>14</v>
      </c>
      <c r="K119" s="38">
        <f t="shared" si="72"/>
        <v>18.285714285714285</v>
      </c>
      <c r="L119" s="31">
        <v>80</v>
      </c>
      <c r="M119" s="38">
        <f t="shared" si="72"/>
        <v>70.428571428571431</v>
      </c>
      <c r="N119" s="31">
        <v>0</v>
      </c>
      <c r="O119" s="32">
        <f t="shared" si="73"/>
        <v>0</v>
      </c>
      <c r="P119" s="31">
        <v>0</v>
      </c>
      <c r="Q119" s="32">
        <f t="shared" si="73"/>
        <v>0</v>
      </c>
      <c r="R119" s="31">
        <v>0</v>
      </c>
      <c r="S119" s="32">
        <f t="shared" si="73"/>
        <v>0</v>
      </c>
      <c r="T119" s="31">
        <f t="shared" si="47"/>
        <v>6</v>
      </c>
      <c r="U119" s="32">
        <f t="shared" si="74"/>
        <v>9.1428571428571423</v>
      </c>
      <c r="V119" s="31">
        <f t="shared" si="48"/>
        <v>3</v>
      </c>
      <c r="W119" s="32">
        <f t="shared" si="52"/>
        <v>2.1428571428571428</v>
      </c>
      <c r="X119" s="31">
        <f t="shared" si="49"/>
        <v>3</v>
      </c>
      <c r="Y119" s="32">
        <f t="shared" si="53"/>
        <v>4.2857142857142856</v>
      </c>
      <c r="Z119" s="31">
        <f t="shared" si="50"/>
        <v>2</v>
      </c>
      <c r="AA119" s="32">
        <f t="shared" si="54"/>
        <v>2.7142857142857144</v>
      </c>
      <c r="AB119" s="40">
        <f t="shared" si="68"/>
        <v>0.42857142857142855</v>
      </c>
      <c r="AC119" s="40">
        <f t="shared" si="69"/>
        <v>0.21428571428571427</v>
      </c>
      <c r="AD119" s="40">
        <f t="shared" si="70"/>
        <v>0.21428571428571427</v>
      </c>
      <c r="AE119" s="45">
        <f t="shared" si="71"/>
        <v>0.14285714285714285</v>
      </c>
      <c r="AF119" s="40">
        <f t="shared" si="75"/>
        <v>0.51361937160256477</v>
      </c>
      <c r="AG119" s="40">
        <f t="shared" si="75"/>
        <v>0.1202146903827576</v>
      </c>
      <c r="AH119" s="40">
        <f t="shared" si="75"/>
        <v>0.23122590139396859</v>
      </c>
      <c r="AI119" s="45">
        <f t="shared" si="75"/>
        <v>0.13494003662070889</v>
      </c>
      <c r="AJ119" s="31">
        <v>0</v>
      </c>
      <c r="AK119" s="32">
        <f t="shared" si="54"/>
        <v>0</v>
      </c>
      <c r="AL119" s="31">
        <v>0</v>
      </c>
      <c r="AM119" s="32">
        <f t="shared" si="55"/>
        <v>0</v>
      </c>
      <c r="AN119" s="31">
        <v>0</v>
      </c>
      <c r="AO119" s="32">
        <f t="shared" si="56"/>
        <v>0</v>
      </c>
      <c r="AP119" s="31">
        <v>0</v>
      </c>
      <c r="AQ119" s="32">
        <f t="shared" si="57"/>
        <v>0</v>
      </c>
      <c r="AR119" s="31">
        <v>6</v>
      </c>
      <c r="AS119" s="32">
        <f t="shared" si="58"/>
        <v>9.1428571428571423</v>
      </c>
      <c r="AT119" s="31">
        <v>3</v>
      </c>
      <c r="AU119" s="32">
        <f t="shared" si="59"/>
        <v>2.1428571428571428</v>
      </c>
      <c r="AV119" s="31">
        <v>3</v>
      </c>
      <c r="AW119" s="32">
        <f t="shared" si="60"/>
        <v>4.2857142857142856</v>
      </c>
      <c r="AX119" s="31">
        <v>2</v>
      </c>
      <c r="AY119" s="32">
        <f t="shared" si="61"/>
        <v>2.7142857142857144</v>
      </c>
    </row>
    <row r="120" spans="1:51" x14ac:dyDescent="0.25">
      <c r="A120" s="42">
        <f t="shared" si="51"/>
        <v>45879</v>
      </c>
      <c r="B120" s="32">
        <v>92</v>
      </c>
      <c r="C120" s="38">
        <f t="shared" si="62"/>
        <v>90.857142857142861</v>
      </c>
      <c r="D120" s="31">
        <f t="shared" si="45"/>
        <v>92</v>
      </c>
      <c r="E120" s="38">
        <f t="shared" si="62"/>
        <v>90.857142857142861</v>
      </c>
      <c r="F120" s="31">
        <v>91.74794520799999</v>
      </c>
      <c r="G120" s="38">
        <f t="shared" si="62"/>
        <v>90.608219180571425</v>
      </c>
      <c r="H120" s="31">
        <f t="shared" si="46"/>
        <v>92</v>
      </c>
      <c r="I120" s="38">
        <f t="shared" si="72"/>
        <v>90.857142857142861</v>
      </c>
      <c r="J120" s="31">
        <v>21</v>
      </c>
      <c r="K120" s="38">
        <f t="shared" si="72"/>
        <v>18.857142857142858</v>
      </c>
      <c r="L120" s="31">
        <v>71</v>
      </c>
      <c r="M120" s="38">
        <f t="shared" si="72"/>
        <v>72</v>
      </c>
      <c r="N120" s="31">
        <v>0</v>
      </c>
      <c r="O120" s="32">
        <f t="shared" si="73"/>
        <v>0</v>
      </c>
      <c r="P120" s="31">
        <v>0</v>
      </c>
      <c r="Q120" s="32">
        <f t="shared" si="73"/>
        <v>0</v>
      </c>
      <c r="R120" s="31">
        <v>0</v>
      </c>
      <c r="S120" s="32">
        <f t="shared" si="73"/>
        <v>0</v>
      </c>
      <c r="T120" s="31">
        <f t="shared" si="47"/>
        <v>13</v>
      </c>
      <c r="U120" s="32">
        <f t="shared" si="74"/>
        <v>9.5714285714285712</v>
      </c>
      <c r="V120" s="31">
        <f t="shared" si="48"/>
        <v>2</v>
      </c>
      <c r="W120" s="32">
        <f t="shared" si="52"/>
        <v>2.1428571428571428</v>
      </c>
      <c r="X120" s="31">
        <f t="shared" si="49"/>
        <v>4</v>
      </c>
      <c r="Y120" s="32">
        <f t="shared" si="53"/>
        <v>4.5714285714285712</v>
      </c>
      <c r="Z120" s="31">
        <f t="shared" si="50"/>
        <v>2</v>
      </c>
      <c r="AA120" s="32">
        <f t="shared" si="54"/>
        <v>2.5714285714285716</v>
      </c>
      <c r="AB120" s="40">
        <f t="shared" si="68"/>
        <v>0.61904761904761907</v>
      </c>
      <c r="AC120" s="40">
        <f t="shared" si="69"/>
        <v>9.5238095238095233E-2</v>
      </c>
      <c r="AD120" s="40">
        <f t="shared" si="70"/>
        <v>0.19047619047619047</v>
      </c>
      <c r="AE120" s="45">
        <f t="shared" si="71"/>
        <v>9.5238095238095233E-2</v>
      </c>
      <c r="AF120" s="40">
        <f t="shared" si="75"/>
        <v>0.51802113230684654</v>
      </c>
      <c r="AG120" s="40">
        <f t="shared" si="75"/>
        <v>0.11701340987055274</v>
      </c>
      <c r="AH120" s="40">
        <f t="shared" si="75"/>
        <v>0.24163006305863449</v>
      </c>
      <c r="AI120" s="45">
        <f t="shared" si="75"/>
        <v>0.12333539476396617</v>
      </c>
      <c r="AJ120" s="31">
        <v>0</v>
      </c>
      <c r="AK120" s="32">
        <f t="shared" si="54"/>
        <v>0</v>
      </c>
      <c r="AL120" s="31">
        <v>0</v>
      </c>
      <c r="AM120" s="32">
        <f t="shared" si="55"/>
        <v>0</v>
      </c>
      <c r="AN120" s="31">
        <v>0</v>
      </c>
      <c r="AO120" s="32">
        <f t="shared" si="56"/>
        <v>0</v>
      </c>
      <c r="AP120" s="31">
        <v>0</v>
      </c>
      <c r="AQ120" s="32">
        <f t="shared" si="57"/>
        <v>0</v>
      </c>
      <c r="AR120" s="31">
        <v>13</v>
      </c>
      <c r="AS120" s="32">
        <f t="shared" si="58"/>
        <v>9.5714285714285712</v>
      </c>
      <c r="AT120" s="31">
        <v>2</v>
      </c>
      <c r="AU120" s="32">
        <f t="shared" si="59"/>
        <v>2.1428571428571428</v>
      </c>
      <c r="AV120" s="31">
        <v>4</v>
      </c>
      <c r="AW120" s="32">
        <f t="shared" si="60"/>
        <v>4.5714285714285712</v>
      </c>
      <c r="AX120" s="31">
        <v>2</v>
      </c>
      <c r="AY120" s="32">
        <f t="shared" si="61"/>
        <v>2.5714285714285716</v>
      </c>
    </row>
    <row r="121" spans="1:51" x14ac:dyDescent="0.25">
      <c r="A121" s="42">
        <f t="shared" si="51"/>
        <v>45880</v>
      </c>
      <c r="B121" s="32">
        <v>119</v>
      </c>
      <c r="C121" s="38">
        <f t="shared" si="62"/>
        <v>92.571428571428569</v>
      </c>
      <c r="D121" s="31">
        <f t="shared" si="45"/>
        <v>119</v>
      </c>
      <c r="E121" s="38">
        <f t="shared" si="62"/>
        <v>92.571428571428569</v>
      </c>
      <c r="F121" s="31">
        <v>118.67397260599999</v>
      </c>
      <c r="G121" s="38">
        <f t="shared" si="62"/>
        <v>92.317808221714273</v>
      </c>
      <c r="H121" s="31">
        <f t="shared" si="46"/>
        <v>119</v>
      </c>
      <c r="I121" s="38">
        <f t="shared" si="72"/>
        <v>92.571428571428569</v>
      </c>
      <c r="J121" s="31">
        <v>29</v>
      </c>
      <c r="K121" s="38">
        <f t="shared" si="72"/>
        <v>20.142857142857142</v>
      </c>
      <c r="L121" s="31">
        <v>90</v>
      </c>
      <c r="M121" s="38">
        <f t="shared" si="72"/>
        <v>72.428571428571431</v>
      </c>
      <c r="N121" s="31">
        <v>0</v>
      </c>
      <c r="O121" s="32">
        <f t="shared" si="73"/>
        <v>0</v>
      </c>
      <c r="P121" s="31">
        <v>0</v>
      </c>
      <c r="Q121" s="32">
        <f t="shared" si="73"/>
        <v>0</v>
      </c>
      <c r="R121" s="31">
        <v>0</v>
      </c>
      <c r="S121" s="32">
        <f t="shared" si="73"/>
        <v>0</v>
      </c>
      <c r="T121" s="31">
        <f t="shared" si="47"/>
        <v>18</v>
      </c>
      <c r="U121" s="32">
        <f t="shared" si="74"/>
        <v>11.285714285714286</v>
      </c>
      <c r="V121" s="31">
        <f t="shared" si="48"/>
        <v>1</v>
      </c>
      <c r="W121" s="32">
        <f t="shared" si="52"/>
        <v>2.1428571428571428</v>
      </c>
      <c r="X121" s="31">
        <f t="shared" si="49"/>
        <v>7</v>
      </c>
      <c r="Y121" s="32">
        <f t="shared" si="53"/>
        <v>4.2857142857142856</v>
      </c>
      <c r="Z121" s="31">
        <f t="shared" si="50"/>
        <v>3</v>
      </c>
      <c r="AA121" s="32">
        <f t="shared" si="54"/>
        <v>2.4285714285714284</v>
      </c>
      <c r="AB121" s="40">
        <f t="shared" si="68"/>
        <v>0.62068965517241381</v>
      </c>
      <c r="AC121" s="40">
        <f t="shared" si="69"/>
        <v>3.4482758620689655E-2</v>
      </c>
      <c r="AD121" s="40">
        <f t="shared" si="70"/>
        <v>0.2413793103448276</v>
      </c>
      <c r="AE121" s="45">
        <f t="shared" si="71"/>
        <v>0.10344827586206896</v>
      </c>
      <c r="AF121" s="40">
        <f t="shared" si="75"/>
        <v>0.56383394018861988</v>
      </c>
      <c r="AG121" s="40">
        <f t="shared" si="75"/>
        <v>0.11479666110207982</v>
      </c>
      <c r="AH121" s="40">
        <f t="shared" si="75"/>
        <v>0.21182710739360983</v>
      </c>
      <c r="AI121" s="45">
        <f t="shared" si="75"/>
        <v>0.10954229131569031</v>
      </c>
      <c r="AJ121" s="31">
        <v>0</v>
      </c>
      <c r="AK121" s="32">
        <f t="shared" si="54"/>
        <v>0</v>
      </c>
      <c r="AL121" s="31">
        <v>0</v>
      </c>
      <c r="AM121" s="32">
        <f t="shared" si="55"/>
        <v>0</v>
      </c>
      <c r="AN121" s="31">
        <v>0</v>
      </c>
      <c r="AO121" s="32">
        <f t="shared" si="56"/>
        <v>0</v>
      </c>
      <c r="AP121" s="31">
        <v>0</v>
      </c>
      <c r="AQ121" s="32">
        <f t="shared" si="57"/>
        <v>0</v>
      </c>
      <c r="AR121" s="31">
        <v>18</v>
      </c>
      <c r="AS121" s="32">
        <f t="shared" si="58"/>
        <v>11.285714285714286</v>
      </c>
      <c r="AT121" s="31">
        <v>1</v>
      </c>
      <c r="AU121" s="32">
        <f t="shared" si="59"/>
        <v>2.1428571428571428</v>
      </c>
      <c r="AV121" s="31">
        <v>7</v>
      </c>
      <c r="AW121" s="32">
        <f t="shared" si="60"/>
        <v>4.2857142857142856</v>
      </c>
      <c r="AX121" s="31">
        <v>3</v>
      </c>
      <c r="AY121" s="32">
        <f t="shared" si="61"/>
        <v>2.4285714285714284</v>
      </c>
    </row>
    <row r="122" spans="1:51" x14ac:dyDescent="0.25">
      <c r="A122" s="42">
        <f t="shared" si="51"/>
        <v>45881</v>
      </c>
      <c r="B122" s="32">
        <v>105</v>
      </c>
      <c r="C122" s="38">
        <f t="shared" si="62"/>
        <v>96</v>
      </c>
      <c r="D122" s="31">
        <f t="shared" si="45"/>
        <v>105</v>
      </c>
      <c r="E122" s="38">
        <f t="shared" si="62"/>
        <v>96</v>
      </c>
      <c r="F122" s="31">
        <v>104.71232877</v>
      </c>
      <c r="G122" s="38">
        <f t="shared" si="62"/>
        <v>95.736986303999984</v>
      </c>
      <c r="H122" s="31">
        <f t="shared" si="46"/>
        <v>105</v>
      </c>
      <c r="I122" s="38">
        <f t="shared" si="72"/>
        <v>96</v>
      </c>
      <c r="J122" s="31">
        <v>29</v>
      </c>
      <c r="K122" s="38">
        <f t="shared" si="72"/>
        <v>21.142857142857142</v>
      </c>
      <c r="L122" s="31">
        <v>76</v>
      </c>
      <c r="M122" s="38">
        <f t="shared" si="72"/>
        <v>74.857142857142861</v>
      </c>
      <c r="N122" s="31">
        <v>0</v>
      </c>
      <c r="O122" s="32">
        <f t="shared" si="73"/>
        <v>0</v>
      </c>
      <c r="P122" s="31">
        <v>0</v>
      </c>
      <c r="Q122" s="32">
        <f t="shared" si="73"/>
        <v>0</v>
      </c>
      <c r="R122" s="31">
        <v>0</v>
      </c>
      <c r="S122" s="32">
        <f t="shared" si="73"/>
        <v>0</v>
      </c>
      <c r="T122" s="31">
        <f t="shared" si="47"/>
        <v>16</v>
      </c>
      <c r="U122" s="32">
        <f t="shared" si="74"/>
        <v>11.571428571428571</v>
      </c>
      <c r="V122" s="31">
        <f t="shared" si="48"/>
        <v>5</v>
      </c>
      <c r="W122" s="32">
        <f t="shared" si="52"/>
        <v>2.5714285714285716</v>
      </c>
      <c r="X122" s="31">
        <f t="shared" si="49"/>
        <v>6</v>
      </c>
      <c r="Y122" s="32">
        <f t="shared" si="53"/>
        <v>4.7142857142857144</v>
      </c>
      <c r="Z122" s="31">
        <f t="shared" si="50"/>
        <v>2</v>
      </c>
      <c r="AA122" s="32">
        <f t="shared" si="54"/>
        <v>2.2857142857142856</v>
      </c>
      <c r="AB122" s="40">
        <f t="shared" si="68"/>
        <v>0.55172413793103448</v>
      </c>
      <c r="AC122" s="40">
        <f t="shared" si="69"/>
        <v>0.17241379310344829</v>
      </c>
      <c r="AD122" s="40">
        <f t="shared" si="70"/>
        <v>0.20689655172413793</v>
      </c>
      <c r="AE122" s="45">
        <f t="shared" si="71"/>
        <v>6.8965517241379309E-2</v>
      </c>
      <c r="AF122" s="40">
        <f t="shared" si="75"/>
        <v>0.55174258326967685</v>
      </c>
      <c r="AG122" s="40">
        <f t="shared" si="75"/>
        <v>0.126440189986988</v>
      </c>
      <c r="AH122" s="40">
        <f t="shared" si="75"/>
        <v>0.22190323815939578</v>
      </c>
      <c r="AI122" s="45">
        <f t="shared" si="75"/>
        <v>9.9913988583939309E-2</v>
      </c>
      <c r="AJ122" s="31">
        <v>0</v>
      </c>
      <c r="AK122" s="32">
        <f t="shared" si="54"/>
        <v>0</v>
      </c>
      <c r="AL122" s="31">
        <v>0</v>
      </c>
      <c r="AM122" s="32">
        <f t="shared" si="55"/>
        <v>0</v>
      </c>
      <c r="AN122" s="31">
        <v>0</v>
      </c>
      <c r="AO122" s="32">
        <f t="shared" si="56"/>
        <v>0</v>
      </c>
      <c r="AP122" s="31">
        <v>0</v>
      </c>
      <c r="AQ122" s="32">
        <f t="shared" si="57"/>
        <v>0</v>
      </c>
      <c r="AR122" s="31">
        <v>16</v>
      </c>
      <c r="AS122" s="32">
        <f t="shared" si="58"/>
        <v>11.571428571428571</v>
      </c>
      <c r="AT122" s="31">
        <v>5</v>
      </c>
      <c r="AU122" s="32">
        <f t="shared" si="59"/>
        <v>2.5714285714285716</v>
      </c>
      <c r="AV122" s="31">
        <v>6</v>
      </c>
      <c r="AW122" s="32">
        <f t="shared" si="60"/>
        <v>4.7142857142857144</v>
      </c>
      <c r="AX122" s="31">
        <v>2</v>
      </c>
      <c r="AY122" s="32">
        <f t="shared" si="61"/>
        <v>2.2857142857142856</v>
      </c>
    </row>
    <row r="123" spans="1:51" x14ac:dyDescent="0.25">
      <c r="A123" s="42">
        <f t="shared" si="51"/>
        <v>45882</v>
      </c>
      <c r="B123" s="32">
        <v>92</v>
      </c>
      <c r="C123" s="38">
        <f t="shared" si="62"/>
        <v>98.714285714285708</v>
      </c>
      <c r="D123" s="31">
        <f t="shared" si="45"/>
        <v>92</v>
      </c>
      <c r="E123" s="38">
        <f t="shared" si="62"/>
        <v>98.714285714285708</v>
      </c>
      <c r="F123" s="31">
        <v>91.74794520799999</v>
      </c>
      <c r="G123" s="38">
        <f t="shared" si="62"/>
        <v>98.44383561914286</v>
      </c>
      <c r="H123" s="31">
        <f t="shared" si="46"/>
        <v>92</v>
      </c>
      <c r="I123" s="38">
        <f t="shared" ref="I123:M124" si="76">AVERAGE(H117:H123)</f>
        <v>98.714285714285708</v>
      </c>
      <c r="J123" s="31">
        <v>20</v>
      </c>
      <c r="K123" s="38">
        <f t="shared" si="76"/>
        <v>22.142857142857142</v>
      </c>
      <c r="L123" s="31">
        <v>72</v>
      </c>
      <c r="M123" s="38">
        <f t="shared" si="76"/>
        <v>76.571428571428569</v>
      </c>
      <c r="N123" s="31">
        <v>0</v>
      </c>
      <c r="O123" s="32">
        <f t="shared" ref="O123:S124" si="77">AVERAGE(N117:N123)</f>
        <v>0</v>
      </c>
      <c r="P123" s="31">
        <v>0</v>
      </c>
      <c r="Q123" s="32">
        <f t="shared" si="77"/>
        <v>0</v>
      </c>
      <c r="R123" s="31">
        <v>0</v>
      </c>
      <c r="S123" s="32">
        <f t="shared" si="77"/>
        <v>0</v>
      </c>
      <c r="T123" s="31">
        <f t="shared" si="47"/>
        <v>13</v>
      </c>
      <c r="U123" s="32">
        <f t="shared" si="74"/>
        <v>12.428571428571429</v>
      </c>
      <c r="V123" s="31">
        <f t="shared" si="48"/>
        <v>2</v>
      </c>
      <c r="W123" s="32">
        <f t="shared" si="52"/>
        <v>2.5714285714285716</v>
      </c>
      <c r="X123" s="31">
        <f t="shared" si="49"/>
        <v>2</v>
      </c>
      <c r="Y123" s="32">
        <f t="shared" si="53"/>
        <v>4.4285714285714288</v>
      </c>
      <c r="Z123" s="31">
        <f t="shared" si="50"/>
        <v>3</v>
      </c>
      <c r="AA123" s="32">
        <f t="shared" si="54"/>
        <v>2.7142857142857144</v>
      </c>
      <c r="AB123" s="40">
        <f t="shared" si="68"/>
        <v>0.65</v>
      </c>
      <c r="AC123" s="40">
        <f t="shared" si="69"/>
        <v>0.1</v>
      </c>
      <c r="AD123" s="40">
        <f t="shared" si="70"/>
        <v>0.1</v>
      </c>
      <c r="AE123" s="45">
        <f t="shared" si="71"/>
        <v>0.15</v>
      </c>
      <c r="AF123" s="40">
        <f t="shared" si="75"/>
        <v>0.56767664920374272</v>
      </c>
      <c r="AG123" s="40">
        <f t="shared" si="75"/>
        <v>0.11874788229468032</v>
      </c>
      <c r="AH123" s="40">
        <f t="shared" si="75"/>
        <v>0.19223290848906613</v>
      </c>
      <c r="AI123" s="45">
        <f t="shared" si="75"/>
        <v>0.12134256001251074</v>
      </c>
      <c r="AJ123" s="31">
        <v>0</v>
      </c>
      <c r="AK123" s="32">
        <f t="shared" si="54"/>
        <v>0</v>
      </c>
      <c r="AL123" s="31">
        <v>0</v>
      </c>
      <c r="AM123" s="32">
        <f t="shared" si="55"/>
        <v>0</v>
      </c>
      <c r="AN123" s="31">
        <v>0</v>
      </c>
      <c r="AO123" s="32">
        <f t="shared" si="56"/>
        <v>0</v>
      </c>
      <c r="AP123" s="31">
        <v>0</v>
      </c>
      <c r="AQ123" s="32">
        <f t="shared" si="57"/>
        <v>0</v>
      </c>
      <c r="AR123" s="31">
        <v>13</v>
      </c>
      <c r="AS123" s="32">
        <f t="shared" si="58"/>
        <v>12.428571428571429</v>
      </c>
      <c r="AT123" s="31">
        <v>2</v>
      </c>
      <c r="AU123" s="32">
        <f t="shared" si="59"/>
        <v>2.5714285714285716</v>
      </c>
      <c r="AV123" s="31">
        <v>2</v>
      </c>
      <c r="AW123" s="32">
        <f t="shared" si="60"/>
        <v>4.4285714285714288</v>
      </c>
      <c r="AX123" s="31">
        <v>3</v>
      </c>
      <c r="AY123" s="32">
        <f t="shared" si="61"/>
        <v>2.7142857142857144</v>
      </c>
    </row>
    <row r="124" spans="1:51" x14ac:dyDescent="0.25">
      <c r="A124" s="42">
        <f t="shared" si="51"/>
        <v>45883</v>
      </c>
      <c r="B124" s="32">
        <v>103</v>
      </c>
      <c r="C124" s="38">
        <f t="shared" si="62"/>
        <v>102.42857142857143</v>
      </c>
      <c r="D124" s="31">
        <f t="shared" si="45"/>
        <v>103</v>
      </c>
      <c r="E124" s="38">
        <f t="shared" si="62"/>
        <v>102.42857142857143</v>
      </c>
      <c r="F124" s="31">
        <v>102.717808222</v>
      </c>
      <c r="G124" s="38">
        <f t="shared" si="62"/>
        <v>102.14794520828572</v>
      </c>
      <c r="H124" s="31">
        <f t="shared" si="46"/>
        <v>103</v>
      </c>
      <c r="I124" s="38">
        <f t="shared" si="76"/>
        <v>102.42857142857143</v>
      </c>
      <c r="J124" s="31">
        <v>22</v>
      </c>
      <c r="K124" s="38">
        <f t="shared" si="76"/>
        <v>23.142857142857142</v>
      </c>
      <c r="L124" s="31">
        <v>81</v>
      </c>
      <c r="M124" s="38">
        <f t="shared" si="76"/>
        <v>79.285714285714292</v>
      </c>
      <c r="N124" s="31">
        <v>0</v>
      </c>
      <c r="O124" s="32">
        <f t="shared" si="77"/>
        <v>0</v>
      </c>
      <c r="P124" s="31">
        <v>0</v>
      </c>
      <c r="Q124" s="32">
        <f t="shared" si="77"/>
        <v>0</v>
      </c>
      <c r="R124" s="31">
        <v>0</v>
      </c>
      <c r="S124" s="32">
        <f t="shared" si="77"/>
        <v>0</v>
      </c>
      <c r="T124" s="31">
        <f t="shared" si="47"/>
        <v>16</v>
      </c>
      <c r="U124" s="32">
        <f t="shared" si="74"/>
        <v>13.142857142857142</v>
      </c>
      <c r="V124" s="31">
        <f t="shared" si="48"/>
        <v>2</v>
      </c>
      <c r="W124" s="32">
        <f t="shared" si="52"/>
        <v>2.7142857142857144</v>
      </c>
      <c r="X124" s="31">
        <f t="shared" si="49"/>
        <v>4</v>
      </c>
      <c r="Y124" s="32">
        <f t="shared" si="53"/>
        <v>4.7142857142857144</v>
      </c>
      <c r="Z124" s="31">
        <f t="shared" si="50"/>
        <v>0</v>
      </c>
      <c r="AA124" s="32">
        <f t="shared" si="54"/>
        <v>2.5714285714285716</v>
      </c>
      <c r="AB124" s="40">
        <f t="shared" si="68"/>
        <v>0.72727272727272729</v>
      </c>
      <c r="AC124" s="40">
        <f t="shared" si="69"/>
        <v>9.0909090909090912E-2</v>
      </c>
      <c r="AD124" s="40">
        <f t="shared" si="70"/>
        <v>0.18181818181818182</v>
      </c>
      <c r="AE124" s="45">
        <f t="shared" si="71"/>
        <v>0</v>
      </c>
      <c r="AF124" s="40">
        <f t="shared" ref="AF124:AI124" si="78">AVERAGE(AB118:AB124)</f>
        <v>0.56681084833794182</v>
      </c>
      <c r="AG124" s="40">
        <f t="shared" si="78"/>
        <v>0.12221108575788378</v>
      </c>
      <c r="AH124" s="40">
        <f t="shared" si="78"/>
        <v>0.19915931541547308</v>
      </c>
      <c r="AI124" s="45">
        <f t="shared" si="78"/>
        <v>0.11181875048870124</v>
      </c>
      <c r="AJ124" s="31">
        <v>0</v>
      </c>
      <c r="AK124" s="32">
        <f t="shared" si="54"/>
        <v>0</v>
      </c>
      <c r="AL124" s="31">
        <v>0</v>
      </c>
      <c r="AM124" s="32">
        <f t="shared" si="55"/>
        <v>0</v>
      </c>
      <c r="AN124" s="31">
        <v>0</v>
      </c>
      <c r="AO124" s="32">
        <f t="shared" si="56"/>
        <v>0</v>
      </c>
      <c r="AP124" s="31">
        <v>0</v>
      </c>
      <c r="AQ124" s="32">
        <f t="shared" si="57"/>
        <v>0</v>
      </c>
      <c r="AR124" s="31">
        <v>16</v>
      </c>
      <c r="AS124" s="32">
        <f t="shared" si="58"/>
        <v>13.142857142857142</v>
      </c>
      <c r="AT124" s="31">
        <v>2</v>
      </c>
      <c r="AU124" s="32">
        <f t="shared" si="59"/>
        <v>2.7142857142857144</v>
      </c>
      <c r="AV124" s="31">
        <v>4</v>
      </c>
      <c r="AW124" s="32">
        <f t="shared" si="60"/>
        <v>4.7142857142857144</v>
      </c>
      <c r="AX124" s="31">
        <v>0</v>
      </c>
      <c r="AY124" s="32">
        <f t="shared" si="61"/>
        <v>2.5714285714285716</v>
      </c>
    </row>
    <row r="125" spans="1:51" x14ac:dyDescent="0.25">
      <c r="A125" s="42">
        <f t="shared" si="51"/>
        <v>45884</v>
      </c>
      <c r="B125" s="32">
        <v>138</v>
      </c>
      <c r="C125" s="38">
        <f t="shared" ref="C125:E125" si="79">AVERAGE(B119:B125)</f>
        <v>106.14285714285714</v>
      </c>
      <c r="D125" s="31">
        <f t="shared" si="45"/>
        <v>138</v>
      </c>
      <c r="E125" s="38">
        <f t="shared" si="79"/>
        <v>106.14285714285714</v>
      </c>
      <c r="F125" s="31">
        <v>137.62191781199999</v>
      </c>
      <c r="G125" s="38">
        <f t="shared" ref="G125" si="80">AVERAGE(F119:F125)</f>
        <v>105.85205479742856</v>
      </c>
      <c r="H125" s="31">
        <f t="shared" si="46"/>
        <v>138</v>
      </c>
      <c r="I125" s="38">
        <f t="shared" ref="I125" si="81">AVERAGE(H119:H125)</f>
        <v>106.14285714285714</v>
      </c>
      <c r="J125" s="31">
        <v>29</v>
      </c>
      <c r="K125" s="38">
        <f t="shared" ref="K125:M125" si="82">AVERAGE(J119:J125)</f>
        <v>23.428571428571427</v>
      </c>
      <c r="L125" s="31">
        <v>109</v>
      </c>
      <c r="M125" s="38">
        <f t="shared" si="82"/>
        <v>82.714285714285708</v>
      </c>
      <c r="N125" s="31">
        <v>0</v>
      </c>
      <c r="O125" s="32">
        <f t="shared" ref="O125" si="83">AVERAGE(N119:N125)</f>
        <v>0</v>
      </c>
      <c r="P125" s="31">
        <v>0</v>
      </c>
      <c r="Q125" s="32">
        <f t="shared" ref="Q125" si="84">AVERAGE(P119:P125)</f>
        <v>0</v>
      </c>
      <c r="R125" s="31">
        <v>0</v>
      </c>
      <c r="S125" s="32">
        <f t="shared" ref="S125" si="85">AVERAGE(R119:R125)</f>
        <v>0</v>
      </c>
      <c r="T125" s="31">
        <f t="shared" ref="T125" si="86">AJ125+AR125</f>
        <v>13</v>
      </c>
      <c r="U125" s="32">
        <f t="shared" ref="U125" si="87">AVERAGE(T119:T125)</f>
        <v>13.571428571428571</v>
      </c>
      <c r="V125" s="31">
        <f t="shared" ref="V125" si="88">AL125+AT125</f>
        <v>6</v>
      </c>
      <c r="W125" s="32">
        <f t="shared" ref="W125" si="89">AVERAGE(V119:V125)</f>
        <v>3</v>
      </c>
      <c r="X125" s="31">
        <f t="shared" ref="X125" si="90">AN125+AV125</f>
        <v>8</v>
      </c>
      <c r="Y125" s="32">
        <f t="shared" ref="Y125" si="91">AVERAGE(X119:X125)</f>
        <v>4.8571428571428568</v>
      </c>
      <c r="Z125" s="31">
        <f t="shared" ref="Z125" si="92">AP125+AX125</f>
        <v>2</v>
      </c>
      <c r="AA125" s="32">
        <f t="shared" ref="AA125" si="93">AVERAGE(Z119:Z125)</f>
        <v>2</v>
      </c>
      <c r="AB125" s="40">
        <f t="shared" ref="AB125" si="94">T125/SUM($T125,$V125,$X125,$Z125)</f>
        <v>0.44827586206896552</v>
      </c>
      <c r="AC125" s="40">
        <f t="shared" ref="AC125" si="95">V125/SUM($T125,$V125,$X125,$Z125)</f>
        <v>0.20689655172413793</v>
      </c>
      <c r="AD125" s="40">
        <f t="shared" ref="AD125" si="96">X125/SUM($T125,$V125,$X125,$Z125)</f>
        <v>0.27586206896551724</v>
      </c>
      <c r="AE125" s="45">
        <f t="shared" ref="AE125" si="97">Z125/SUM($T125,$V125,$X125,$Z125)</f>
        <v>6.8965517241379309E-2</v>
      </c>
      <c r="AF125" s="40">
        <f t="shared" ref="AF125" si="98">AVERAGE(AB119:AB125)</f>
        <v>0.57794020429488402</v>
      </c>
      <c r="AG125" s="40">
        <f t="shared" ref="AG125" si="99">AVERAGE(AC119:AC125)</f>
        <v>0.13060371484016803</v>
      </c>
      <c r="AH125" s="40">
        <f t="shared" ref="AH125" si="100">AVERAGE(AD119:AD125)</f>
        <v>0.20153114537350994</v>
      </c>
      <c r="AI125" s="45">
        <f t="shared" ref="AI125" si="101">AVERAGE(AE119:AE125)</f>
        <v>8.9924935491437957E-2</v>
      </c>
      <c r="AJ125" s="31">
        <v>0</v>
      </c>
      <c r="AK125" s="32">
        <f t="shared" ref="AK125" si="102">AVERAGE(AJ119:AJ125)</f>
        <v>0</v>
      </c>
      <c r="AL125" s="31">
        <v>0</v>
      </c>
      <c r="AM125" s="32">
        <f t="shared" ref="AM125" si="103">AVERAGE(AL119:AL125)</f>
        <v>0</v>
      </c>
      <c r="AN125" s="31">
        <v>0</v>
      </c>
      <c r="AO125" s="32">
        <f t="shared" ref="AO125" si="104">AVERAGE(AN119:AN125)</f>
        <v>0</v>
      </c>
      <c r="AP125" s="31">
        <v>0</v>
      </c>
      <c r="AQ125" s="32">
        <f t="shared" ref="AQ125" si="105">AVERAGE(AP119:AP125)</f>
        <v>0</v>
      </c>
      <c r="AR125" s="31">
        <v>13</v>
      </c>
      <c r="AS125" s="32">
        <f t="shared" ref="AS125" si="106">AVERAGE(AR119:AR125)</f>
        <v>13.571428571428571</v>
      </c>
      <c r="AT125" s="31">
        <v>6</v>
      </c>
      <c r="AU125" s="32">
        <f t="shared" ref="AU125" si="107">AVERAGE(AT119:AT125)</f>
        <v>3</v>
      </c>
      <c r="AV125" s="31">
        <v>8</v>
      </c>
      <c r="AW125" s="32">
        <f t="shared" ref="AW125" si="108">AVERAGE(AV119:AV125)</f>
        <v>4.8571428571428568</v>
      </c>
      <c r="AX125" s="31">
        <v>2</v>
      </c>
      <c r="AY125" s="32">
        <f t="shared" ref="AY125" si="109">AVERAGE(AX119:AX125)</f>
        <v>2</v>
      </c>
    </row>
  </sheetData>
  <phoneticPr fontId="1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BCFB-7D69-444A-9582-34841402A3DD}">
  <sheetPr codeName="Sheet21"/>
  <dimension ref="A1:BM126"/>
  <sheetViews>
    <sheetView zoomScale="70" zoomScaleNormal="70" workbookViewId="0">
      <selection activeCell="T8" sqref="T8"/>
    </sheetView>
  </sheetViews>
  <sheetFormatPr defaultRowHeight="15" x14ac:dyDescent="0.25"/>
  <cols>
    <col min="1" max="1" width="13" customWidth="1"/>
    <col min="2" max="4" width="12.5703125" style="32" customWidth="1"/>
    <col min="5" max="5" width="12.5703125" style="54" customWidth="1"/>
    <col min="6" max="8" width="12.5703125" style="32" customWidth="1"/>
    <col min="9" max="9" width="12.5703125" style="54" customWidth="1"/>
    <col min="10" max="12" width="12.5703125" style="32" customWidth="1"/>
    <col min="13" max="13" width="12.5703125" style="54" customWidth="1"/>
    <col min="14" max="16" width="12.5703125" style="32" customWidth="1"/>
    <col min="17" max="17" width="12.5703125" style="54" customWidth="1"/>
    <col min="18" max="20" width="12.5703125" style="32" customWidth="1"/>
    <col min="21" max="21" width="12.5703125" style="54" customWidth="1"/>
    <col min="22" max="24" width="12.5703125" style="32" customWidth="1"/>
    <col min="25" max="25" width="12.5703125" style="54" customWidth="1"/>
    <col min="26" max="28" width="12.5703125" style="32" customWidth="1"/>
    <col min="29" max="29" width="12.5703125" style="54" customWidth="1"/>
    <col min="30" max="32" width="12.5703125" style="32" customWidth="1"/>
    <col min="33" max="33" width="12.5703125" style="54" customWidth="1"/>
    <col min="34" max="34" width="27.42578125" style="32" bestFit="1" customWidth="1"/>
    <col min="35" max="35" width="28.85546875" style="32" bestFit="1" customWidth="1"/>
    <col min="36" max="36" width="24" bestFit="1" customWidth="1"/>
    <col min="37" max="37" width="25.42578125" bestFit="1" customWidth="1"/>
    <col min="38" max="38" width="23.42578125" bestFit="1" customWidth="1"/>
    <col min="39" max="39" width="25" bestFit="1" customWidth="1"/>
    <col min="40" max="49" width="25" customWidth="1"/>
    <col min="50" max="51" width="25.140625" customWidth="1"/>
    <col min="52" max="65" width="25" customWidth="1"/>
  </cols>
  <sheetData>
    <row r="1" spans="1:65" x14ac:dyDescent="0.25">
      <c r="A1" s="30"/>
      <c r="B1" s="32" t="s">
        <v>75</v>
      </c>
      <c r="D1" s="32" t="s">
        <v>75</v>
      </c>
      <c r="F1" s="66" t="s">
        <v>75</v>
      </c>
      <c r="G1" s="66"/>
      <c r="H1" s="66"/>
      <c r="I1" s="67"/>
      <c r="J1" s="32" t="s">
        <v>76</v>
      </c>
      <c r="N1" s="32" t="s">
        <v>71</v>
      </c>
      <c r="P1" s="32" t="s">
        <v>71</v>
      </c>
      <c r="R1" s="32" t="s">
        <v>454</v>
      </c>
      <c r="T1" s="32" t="s">
        <v>454</v>
      </c>
      <c r="V1" s="32" t="s">
        <v>72</v>
      </c>
      <c r="Z1" s="32" t="s">
        <v>72</v>
      </c>
      <c r="AB1" s="32" t="s">
        <v>72</v>
      </c>
      <c r="AD1" s="32" t="s">
        <v>72</v>
      </c>
      <c r="AF1" s="32" t="s">
        <v>72</v>
      </c>
      <c r="AH1" t="s">
        <v>77</v>
      </c>
      <c r="AJ1" s="32" t="s">
        <v>78</v>
      </c>
      <c r="AL1" t="s">
        <v>79</v>
      </c>
      <c r="AN1" t="s">
        <v>80</v>
      </c>
      <c r="AX1" t="s">
        <v>77</v>
      </c>
      <c r="AY1" s="32" t="s">
        <v>72</v>
      </c>
      <c r="AZ1" s="32" t="s">
        <v>78</v>
      </c>
      <c r="BA1" s="32" t="s">
        <v>72</v>
      </c>
      <c r="BB1" t="s">
        <v>79</v>
      </c>
      <c r="BC1" s="32" t="s">
        <v>72</v>
      </c>
      <c r="BD1" t="s">
        <v>80</v>
      </c>
      <c r="BE1" s="32" t="s">
        <v>72</v>
      </c>
      <c r="BF1" t="s">
        <v>77</v>
      </c>
      <c r="BG1" s="32" t="s">
        <v>71</v>
      </c>
      <c r="BH1" s="32" t="s">
        <v>78</v>
      </c>
      <c r="BI1" s="32" t="s">
        <v>71</v>
      </c>
      <c r="BJ1" t="s">
        <v>79</v>
      </c>
      <c r="BK1" s="32" t="s">
        <v>71</v>
      </c>
      <c r="BL1" t="s">
        <v>80</v>
      </c>
      <c r="BM1" s="32" t="s">
        <v>71</v>
      </c>
    </row>
    <row r="2" spans="1:65" x14ac:dyDescent="0.25">
      <c r="B2" s="34" t="s">
        <v>82</v>
      </c>
      <c r="C2" s="35"/>
      <c r="D2" s="33"/>
      <c r="E2" s="35"/>
      <c r="F2" s="68" t="s">
        <v>83</v>
      </c>
      <c r="G2" s="69"/>
      <c r="H2" s="70"/>
      <c r="I2" s="69"/>
      <c r="J2" s="34" t="s">
        <v>82</v>
      </c>
      <c r="K2" s="35"/>
      <c r="L2" s="33"/>
      <c r="M2" s="35"/>
      <c r="N2" s="34" t="s">
        <v>82</v>
      </c>
      <c r="O2" s="35"/>
      <c r="P2" s="33"/>
      <c r="Q2" s="35"/>
      <c r="R2" s="34" t="s">
        <v>82</v>
      </c>
      <c r="S2" s="35"/>
      <c r="T2" s="33"/>
      <c r="U2" s="35"/>
      <c r="V2" s="34" t="s">
        <v>82</v>
      </c>
      <c r="W2" s="35"/>
      <c r="X2" s="33"/>
      <c r="Y2" s="35"/>
      <c r="Z2" s="34" t="s">
        <v>83</v>
      </c>
      <c r="AA2" s="35"/>
      <c r="AB2" s="33"/>
      <c r="AC2" s="35"/>
      <c r="AD2" s="34" t="s">
        <v>81</v>
      </c>
      <c r="AE2" s="35"/>
      <c r="AF2" s="33"/>
      <c r="AG2" s="35"/>
      <c r="AH2" t="str">
        <f t="shared" ref="AH2" si="0">"Policy Count ("&amp;AH1&amp;")"</f>
        <v>Policy Count (Standard)</v>
      </c>
      <c r="AI2" t="str">
        <f t="shared" ref="AI2" si="1">"7 Day Average ("&amp;AH1&amp;")"</f>
        <v>7 Day Average (Standard)</v>
      </c>
      <c r="AJ2" t="str">
        <f t="shared" ref="AJ2" si="2">"Policy Count ("&amp;AJ1&amp;")"</f>
        <v>Policy Count (Plus)</v>
      </c>
      <c r="AK2" t="str">
        <f t="shared" ref="AK2" si="3">"7 Day Average ("&amp;AJ1&amp;")"</f>
        <v>7 Day Average (Plus)</v>
      </c>
      <c r="AL2" t="str">
        <f t="shared" ref="AL2" si="4">"Policy Count ("&amp;AL1&amp;")"</f>
        <v>Policy Count (Essentials)</v>
      </c>
      <c r="AM2" t="str">
        <f t="shared" ref="AM2" si="5">"7 Day Average ("&amp;AL1&amp;")"</f>
        <v>7 Day Average (Essentials)</v>
      </c>
      <c r="AN2" t="str">
        <f t="shared" ref="AN2" si="6">"Policy Count ("&amp;AN1&amp;")"</f>
        <v>Policy Count (Premium)</v>
      </c>
      <c r="AO2" t="str">
        <f t="shared" ref="AO2" si="7">"7 Day Average ("&amp;AN1&amp;")"</f>
        <v>7 Day Average (Premium)</v>
      </c>
      <c r="AX2" t="str">
        <f>"Policy Count ("&amp;AX1&amp;" - Monthly)"</f>
        <v>Policy Count (Standard - Monthly)</v>
      </c>
      <c r="AY2" t="str">
        <f>"7 Day Average ("&amp;AX1&amp;" - Monthly)"</f>
        <v>7 Day Average (Standard - Monthly)</v>
      </c>
      <c r="AZ2" t="str">
        <f>"Policy Count ("&amp;AZ1&amp;" - Monthly)"</f>
        <v>Policy Count (Plus - Monthly)</v>
      </c>
      <c r="BA2" t="str">
        <f>"7 Day Average ("&amp;AZ1&amp;" - Monthly)"</f>
        <v>7 Day Average (Plus - Monthly)</v>
      </c>
      <c r="BB2" t="str">
        <f>"Policy Count ("&amp;BB1&amp;" - Monthly)"</f>
        <v>Policy Count (Essentials - Monthly)</v>
      </c>
      <c r="BC2" t="str">
        <f>"7 Day Average ("&amp;BB1&amp;" - Monthly)"</f>
        <v>7 Day Average (Essentials - Monthly)</v>
      </c>
      <c r="BD2" t="str">
        <f>"Policy Count ("&amp;BD1&amp;" - Monthly)"</f>
        <v>Policy Count (Premium - Monthly)</v>
      </c>
      <c r="BE2" t="str">
        <f>"7 Day Average ("&amp;BD1&amp;" - Monthly)"</f>
        <v>7 Day Average (Premium - Monthly)</v>
      </c>
      <c r="BF2" t="str">
        <f>"Policy Count ("&amp;BF1&amp;" - Annual)"</f>
        <v>Policy Count (Standard - Annual)</v>
      </c>
      <c r="BG2" t="str">
        <f>"7 Day Average ("&amp;BF1&amp;" - Annual)"</f>
        <v>7 Day Average (Standard - Annual)</v>
      </c>
      <c r="BH2" t="str">
        <f>"Policy Count ("&amp;BH1&amp;" - Annual)"</f>
        <v>Policy Count (Plus - Annual)</v>
      </c>
      <c r="BI2" t="str">
        <f>"7 Day Average ("&amp;BH1&amp;" - Annual)"</f>
        <v>7 Day Average (Plus - Annual)</v>
      </c>
      <c r="BJ2" t="str">
        <f>"Policy Count ("&amp;BJ1&amp;" - Annual)"</f>
        <v>Policy Count (Essentials - Annual)</v>
      </c>
      <c r="BK2" t="str">
        <f>"7 Day Average ("&amp;BJ1&amp;" - Annual)"</f>
        <v>7 Day Average (Essentials - Annual)</v>
      </c>
      <c r="BL2" t="str">
        <f>"Policy Count ("&amp;BL1&amp;" - Annual)"</f>
        <v>Policy Count (Premium - Annual)</v>
      </c>
      <c r="BM2" t="str">
        <f>"7 Day Average ("&amp;BL1&amp;" - Annual)"</f>
        <v>7 Day Average (Premium - Annual)</v>
      </c>
    </row>
    <row r="3" spans="1:65" x14ac:dyDescent="0.25">
      <c r="B3" s="34" t="s">
        <v>211</v>
      </c>
      <c r="C3" s="33"/>
      <c r="D3" s="46" t="s">
        <v>212</v>
      </c>
      <c r="E3" s="47"/>
      <c r="F3" s="68" t="s">
        <v>211</v>
      </c>
      <c r="G3" s="70"/>
      <c r="H3" s="71" t="s">
        <v>212</v>
      </c>
      <c r="I3" s="72"/>
      <c r="J3" s="34" t="s">
        <v>211</v>
      </c>
      <c r="K3" s="33"/>
      <c r="L3" s="46" t="s">
        <v>212</v>
      </c>
      <c r="M3" s="47"/>
      <c r="N3" s="34" t="s">
        <v>211</v>
      </c>
      <c r="O3" s="33"/>
      <c r="P3" s="46" t="s">
        <v>212</v>
      </c>
      <c r="Q3" s="47"/>
      <c r="R3" s="34" t="s">
        <v>211</v>
      </c>
      <c r="S3" s="33"/>
      <c r="T3" s="46" t="s">
        <v>212</v>
      </c>
      <c r="U3" s="47"/>
      <c r="V3" s="34" t="s">
        <v>211</v>
      </c>
      <c r="W3" s="33"/>
      <c r="X3" s="46" t="s">
        <v>212</v>
      </c>
      <c r="Y3" s="47"/>
      <c r="Z3" s="34" t="s">
        <v>211</v>
      </c>
      <c r="AA3" s="33"/>
      <c r="AB3" s="46" t="s">
        <v>212</v>
      </c>
      <c r="AC3" s="47"/>
      <c r="AD3" s="34" t="s">
        <v>211</v>
      </c>
      <c r="AE3" s="33"/>
      <c r="AF3" s="46" t="s">
        <v>212</v>
      </c>
      <c r="AG3" s="47"/>
      <c r="AI3" s="47"/>
    </row>
    <row r="4" spans="1:65" x14ac:dyDescent="0.25">
      <c r="B4" s="53" t="str">
        <f>B3&amp;" Policy Count ("&amp;B1&amp;")"</f>
        <v>NB Policy Count (Boom (excl monthly rens))</v>
      </c>
      <c r="C4" s="36" t="str">
        <f>B3&amp;" 7 Day Average ("&amp;B1&amp;")"</f>
        <v>NB 7 Day Average (Boom (excl monthly rens))</v>
      </c>
      <c r="D4" s="53" t="str">
        <f>D3&amp;" Policy Count ("&amp;D1&amp;")"</f>
        <v>RN Policy Count (Boom (excl monthly rens))</v>
      </c>
      <c r="E4" s="55" t="str">
        <f>D3&amp;" 7 Day Average ("&amp;D1&amp;")"</f>
        <v>RN 7 Day Average (Boom (excl monthly rens))</v>
      </c>
      <c r="F4" s="73" t="str">
        <f>F3&amp;" Policy Count ("&amp;F1&amp;")"</f>
        <v>NB Policy Count (Boom (excl monthly rens))</v>
      </c>
      <c r="G4" s="74" t="str">
        <f>F3&amp;" 7 Day Average ("&amp;F1&amp;")"</f>
        <v>NB 7 Day Average (Boom (excl monthly rens))</v>
      </c>
      <c r="H4" s="73" t="str">
        <f>H3&amp;" Policy Count ("&amp;H1&amp;")"</f>
        <v>RN Policy Count ()</v>
      </c>
      <c r="I4" s="75" t="str">
        <f>H3&amp;" 7 Day Average ("&amp;H1&amp;")"</f>
        <v>RN 7 Day Average ()</v>
      </c>
      <c r="J4" s="53" t="str">
        <f>J3&amp;" Policy Count ("&amp;J1&amp;")"</f>
        <v>NB Policy Count (Boom (incl monthly rens))</v>
      </c>
      <c r="K4" s="36" t="str">
        <f>J3&amp;" 7 Day Average ("&amp;J1&amp;")"</f>
        <v>NB 7 Day Average (Boom (incl monthly rens))</v>
      </c>
      <c r="L4" s="53" t="str">
        <f>L3&amp;" Policy Count ("&amp;L1&amp;")"</f>
        <v>RN Policy Count ()</v>
      </c>
      <c r="M4" s="55" t="str">
        <f>L3&amp;" 7 Day Average ("&amp;L1&amp;")"</f>
        <v>RN 7 Day Average ()</v>
      </c>
      <c r="N4" s="53" t="str">
        <f>N3&amp;" Policy Count ("&amp;N1&amp;")"</f>
        <v>NB Policy Count (Boom Annual)</v>
      </c>
      <c r="O4" s="36" t="str">
        <f>N3&amp;" 7 Day Average ("&amp;N1&amp;")"</f>
        <v>NB 7 Day Average (Boom Annual)</v>
      </c>
      <c r="P4" s="53" t="str">
        <f>P3&amp;" Policy Count ("&amp;P1&amp;")"</f>
        <v>RN Policy Count (Boom Annual)</v>
      </c>
      <c r="Q4" s="55" t="str">
        <f>P3&amp;" 7 Day Average ("&amp;P1&amp;")"</f>
        <v>RN 7 Day Average (Boom Annual)</v>
      </c>
      <c r="R4" s="53" t="str">
        <f>R3&amp;" Policy Count ("&amp;R1&amp;")"</f>
        <v>NB Policy Count (Boom Premium Finance)</v>
      </c>
      <c r="S4" s="36" t="str">
        <f>R3&amp;" 7 Day Average ("&amp;R1&amp;")"</f>
        <v>NB 7 Day Average (Boom Premium Finance)</v>
      </c>
      <c r="T4" s="53" t="str">
        <f>T3&amp;" Policy Count ("&amp;T1&amp;")"</f>
        <v>RN Policy Count (Boom Premium Finance)</v>
      </c>
      <c r="U4" s="55" t="str">
        <f>T3&amp;" 7 Day Average ("&amp;T1&amp;")"</f>
        <v>RN 7 Day Average (Boom Premium Finance)</v>
      </c>
      <c r="V4" s="53" t="str">
        <f>V3&amp;" Policy Count ("&amp;V1&amp;")"</f>
        <v>NB Policy Count (Boom Subscription)</v>
      </c>
      <c r="W4" s="36" t="str">
        <f>V3&amp;" 7 Day Average ("&amp;V1&amp;")"</f>
        <v>NB 7 Day Average (Boom Subscription)</v>
      </c>
      <c r="X4" s="53" t="str">
        <f>X3&amp;" Policy Count ("&amp;X1&amp;")"</f>
        <v>RN Policy Count ()</v>
      </c>
      <c r="Y4" s="55" t="str">
        <f>X3&amp;" 7 Day Average ("&amp;X1&amp;")"</f>
        <v>RN 7 Day Average ()</v>
      </c>
      <c r="Z4" s="53" t="str">
        <f>Z3&amp;" Policy Count ("&amp;Z1&amp;")"</f>
        <v>NB Policy Count (Boom Subscription)</v>
      </c>
      <c r="AA4" s="36" t="str">
        <f>Z3&amp;" 7 Day Average ("&amp;Z1&amp;")"</f>
        <v>NB 7 Day Average (Boom Subscription)</v>
      </c>
      <c r="AB4" s="53" t="str">
        <f>AB3&amp;" Policy Count ("&amp;AB1&amp;")"</f>
        <v>RN Policy Count (Boom Subscription)</v>
      </c>
      <c r="AC4" s="55" t="str">
        <f>AB3&amp;" 7 Day Average ("&amp;AB1&amp;")"</f>
        <v>RN 7 Day Average (Boom Subscription)</v>
      </c>
      <c r="AD4" s="53" t="str">
        <f>AD3&amp;" Policy Count ("&amp;AD1&amp;")"</f>
        <v>NB Policy Count (Boom Subscription)</v>
      </c>
      <c r="AE4" s="36" t="str">
        <f>AD3&amp;" 7 Day Average ("&amp;AD1&amp;")"</f>
        <v>NB 7 Day Average (Boom Subscription)</v>
      </c>
      <c r="AF4" s="53" t="str">
        <f>AF3&amp;" Policy Count ("&amp;AF1&amp;")"</f>
        <v>RN Policy Count (Boom Subscription)</v>
      </c>
      <c r="AG4" s="55" t="str">
        <f>AF3&amp;" 7 Day Average ("&amp;AF1&amp;")"</f>
        <v>RN 7 Day Average (Boom Subscription)</v>
      </c>
      <c r="AI4" s="36"/>
      <c r="AJ4" s="32"/>
      <c r="AT4" t="s">
        <v>90</v>
      </c>
      <c r="AU4" t="s">
        <v>91</v>
      </c>
      <c r="AV4" t="s">
        <v>92</v>
      </c>
      <c r="AW4" t="s">
        <v>93</v>
      </c>
    </row>
    <row r="5" spans="1:65" x14ac:dyDescent="0.25">
      <c r="A5" s="37" t="s">
        <v>94</v>
      </c>
      <c r="B5" s="53" t="s">
        <v>213</v>
      </c>
      <c r="C5" s="36" t="s">
        <v>214</v>
      </c>
      <c r="D5" s="53" t="s">
        <v>215</v>
      </c>
      <c r="E5" s="55" t="s">
        <v>216</v>
      </c>
      <c r="F5" s="53" t="s">
        <v>217</v>
      </c>
      <c r="G5" s="36" t="s">
        <v>218</v>
      </c>
      <c r="H5" s="53" t="s">
        <v>219</v>
      </c>
      <c r="I5" s="55" t="s">
        <v>220</v>
      </c>
      <c r="J5" s="53" t="s">
        <v>221</v>
      </c>
      <c r="K5" s="36" t="s">
        <v>222</v>
      </c>
      <c r="L5" s="53" t="s">
        <v>223</v>
      </c>
      <c r="M5" s="55" t="s">
        <v>224</v>
      </c>
      <c r="N5" s="53" t="s">
        <v>225</v>
      </c>
      <c r="O5" s="36" t="s">
        <v>226</v>
      </c>
      <c r="P5" s="53" t="s">
        <v>227</v>
      </c>
      <c r="Q5" s="55" t="s">
        <v>228</v>
      </c>
      <c r="R5" s="53" t="s">
        <v>457</v>
      </c>
      <c r="S5" s="36" t="s">
        <v>458</v>
      </c>
      <c r="T5" s="53" t="s">
        <v>459</v>
      </c>
      <c r="U5" s="55" t="s">
        <v>460</v>
      </c>
      <c r="V5" s="53" t="s">
        <v>229</v>
      </c>
      <c r="W5" s="36" t="s">
        <v>230</v>
      </c>
      <c r="X5" s="53" t="s">
        <v>231</v>
      </c>
      <c r="Y5" s="55" t="s">
        <v>232</v>
      </c>
      <c r="Z5" s="53" t="s">
        <v>233</v>
      </c>
      <c r="AA5" s="36" t="s">
        <v>234</v>
      </c>
      <c r="AB5" s="53" t="s">
        <v>235</v>
      </c>
      <c r="AC5" s="55" t="s">
        <v>236</v>
      </c>
      <c r="AD5" s="53" t="s">
        <v>237</v>
      </c>
      <c r="AE5" s="36" t="s">
        <v>238</v>
      </c>
      <c r="AF5" s="53" t="s">
        <v>239</v>
      </c>
      <c r="AG5" s="55" t="s">
        <v>240</v>
      </c>
      <c r="AH5" t="s">
        <v>103</v>
      </c>
      <c r="AI5" t="s">
        <v>104</v>
      </c>
      <c r="AJ5" s="39" t="s">
        <v>105</v>
      </c>
      <c r="AK5" s="39" t="s">
        <v>106</v>
      </c>
      <c r="AL5" s="39" t="s">
        <v>107</v>
      </c>
      <c r="AM5" s="39" t="s">
        <v>108</v>
      </c>
      <c r="AN5" s="39" t="s">
        <v>109</v>
      </c>
      <c r="AO5" s="39" t="s">
        <v>110</v>
      </c>
      <c r="AP5" s="39" t="s">
        <v>111</v>
      </c>
      <c r="AQ5" s="39" t="s">
        <v>112</v>
      </c>
      <c r="AR5" s="39" t="s">
        <v>113</v>
      </c>
      <c r="AS5" s="39" t="s">
        <v>114</v>
      </c>
      <c r="AT5" t="s">
        <v>90</v>
      </c>
      <c r="AU5" t="s">
        <v>91</v>
      </c>
      <c r="AV5" t="s">
        <v>92</v>
      </c>
      <c r="AW5" s="39" t="s">
        <v>93</v>
      </c>
      <c r="AX5" s="39" t="s">
        <v>115</v>
      </c>
      <c r="AY5" s="39" t="s">
        <v>116</v>
      </c>
      <c r="AZ5" s="39" t="s">
        <v>117</v>
      </c>
      <c r="BA5" s="39" t="s">
        <v>118</v>
      </c>
      <c r="BB5" s="39" t="s">
        <v>119</v>
      </c>
      <c r="BC5" s="39" t="s">
        <v>120</v>
      </c>
      <c r="BD5" s="39" t="s">
        <v>121</v>
      </c>
      <c r="BE5" s="39" t="s">
        <v>122</v>
      </c>
      <c r="BF5" s="39" t="s">
        <v>123</v>
      </c>
      <c r="BG5" s="39" t="s">
        <v>124</v>
      </c>
      <c r="BH5" s="39" t="s">
        <v>125</v>
      </c>
      <c r="BI5" s="39" t="s">
        <v>126</v>
      </c>
      <c r="BJ5" s="39" t="s">
        <v>127</v>
      </c>
      <c r="BK5" s="39" t="s">
        <v>128</v>
      </c>
      <c r="BL5" s="39" t="s">
        <v>129</v>
      </c>
      <c r="BM5" s="39" t="s">
        <v>130</v>
      </c>
    </row>
    <row r="6" spans="1:65" x14ac:dyDescent="0.25">
      <c r="A6" s="30">
        <v>45764</v>
      </c>
      <c r="B6" s="31">
        <f>N6+R6+V6</f>
        <v>103</v>
      </c>
      <c r="C6" s="38"/>
      <c r="D6" s="31">
        <f>P6+T6+X6</f>
        <v>32</v>
      </c>
      <c r="E6" s="57"/>
      <c r="F6" s="31">
        <v>7.9780821920000005</v>
      </c>
      <c r="G6" s="38"/>
      <c r="H6" s="31">
        <v>7.9780821920000005</v>
      </c>
      <c r="I6" s="57"/>
      <c r="J6" s="31">
        <f>N6+R6+AD6</f>
        <v>103</v>
      </c>
      <c r="K6" s="38"/>
      <c r="L6" s="31">
        <f>P6+T6+AF6</f>
        <v>32</v>
      </c>
      <c r="M6" s="57"/>
      <c r="N6" s="31">
        <v>8</v>
      </c>
      <c r="O6" s="38"/>
      <c r="P6" s="31">
        <v>8</v>
      </c>
      <c r="Q6" s="57"/>
      <c r="R6" s="31">
        <v>95</v>
      </c>
      <c r="S6" s="38"/>
      <c r="T6" s="31">
        <v>24</v>
      </c>
      <c r="U6" s="57"/>
      <c r="V6" s="31">
        <v>0</v>
      </c>
      <c r="W6" s="38"/>
      <c r="X6" s="31">
        <v>0</v>
      </c>
      <c r="Y6" s="57"/>
      <c r="Z6" s="63">
        <v>0</v>
      </c>
      <c r="AA6" s="64"/>
      <c r="AB6" s="63">
        <v>0</v>
      </c>
      <c r="AC6" s="65"/>
      <c r="AD6" s="31">
        <v>0</v>
      </c>
      <c r="AE6" s="38"/>
      <c r="AF6" s="31">
        <v>0</v>
      </c>
      <c r="AG6" s="57"/>
      <c r="AH6" s="31">
        <f>AX6+BF6</f>
        <v>5</v>
      </c>
      <c r="AI6" s="38"/>
      <c r="AJ6" s="31">
        <f>AZ6+BH6</f>
        <v>0</v>
      </c>
      <c r="AK6" s="38"/>
      <c r="AL6" s="31">
        <f>BB6+BJ6</f>
        <v>2</v>
      </c>
      <c r="AM6" s="38"/>
      <c r="AN6" s="31">
        <f>BD6+BL6</f>
        <v>1</v>
      </c>
      <c r="AO6" s="38"/>
      <c r="AP6" s="40">
        <f t="shared" ref="AP6:AP69" si="8">AH6/SUM($AH6,$AJ6,$AL6,$AN6)</f>
        <v>0.625</v>
      </c>
      <c r="AQ6" s="40">
        <f t="shared" ref="AQ6:AQ69" si="9">AJ6/SUM($AH6,$AJ6,$AL6,$AN6)</f>
        <v>0</v>
      </c>
      <c r="AR6" s="40">
        <f t="shared" ref="AR6:AR69" si="10">AL6/SUM($AH6,$AJ6,$AL6,$AN6)</f>
        <v>0.25</v>
      </c>
      <c r="AS6" s="41">
        <f t="shared" ref="AS6:AS69" si="11">AN6/SUM($AH6,$AJ6,$AL6,$AN6)</f>
        <v>0.125</v>
      </c>
      <c r="AT6" s="31"/>
      <c r="AU6" s="31"/>
      <c r="AV6" s="31"/>
      <c r="AW6" s="41"/>
      <c r="AX6" s="31">
        <v>0</v>
      </c>
      <c r="AY6" s="38"/>
      <c r="AZ6" s="31">
        <v>0</v>
      </c>
      <c r="BA6" s="38"/>
      <c r="BB6" s="31">
        <v>0</v>
      </c>
      <c r="BC6" s="38"/>
      <c r="BD6" s="31">
        <v>0</v>
      </c>
      <c r="BE6" s="38"/>
      <c r="BF6" s="31">
        <v>5</v>
      </c>
      <c r="BG6" s="38"/>
      <c r="BH6" s="31">
        <v>0</v>
      </c>
      <c r="BI6" s="38"/>
      <c r="BJ6" s="31">
        <v>2</v>
      </c>
      <c r="BK6" s="38"/>
      <c r="BL6" s="31">
        <v>1</v>
      </c>
      <c r="BM6" s="38"/>
    </row>
    <row r="7" spans="1:65" x14ac:dyDescent="0.25">
      <c r="A7" s="42">
        <f>A6+1</f>
        <v>45765</v>
      </c>
      <c r="B7" s="31">
        <f t="shared" ref="B7:B70" si="12">N7+R7+V7</f>
        <v>140</v>
      </c>
      <c r="C7" s="38"/>
      <c r="D7" s="31">
        <f t="shared" ref="D7:D70" si="13">P7+T7+X7</f>
        <v>34</v>
      </c>
      <c r="E7" s="57"/>
      <c r="F7" s="31">
        <v>15.956164384000001</v>
      </c>
      <c r="G7" s="38"/>
      <c r="H7" s="31">
        <v>15.956164384000001</v>
      </c>
      <c r="I7" s="57"/>
      <c r="J7" s="31">
        <f t="shared" ref="J7:J70" si="14">N7+R7+AD7</f>
        <v>140</v>
      </c>
      <c r="K7" s="38"/>
      <c r="L7" s="31">
        <f t="shared" ref="L7:L70" si="15">P7+T7+AF7</f>
        <v>34</v>
      </c>
      <c r="M7" s="57"/>
      <c r="N7" s="31">
        <v>16</v>
      </c>
      <c r="O7" s="38"/>
      <c r="P7" s="31">
        <v>18</v>
      </c>
      <c r="Q7" s="57"/>
      <c r="R7" s="31">
        <v>124</v>
      </c>
      <c r="S7" s="38"/>
      <c r="T7" s="31">
        <v>16</v>
      </c>
      <c r="U7" s="57"/>
      <c r="V7" s="31">
        <v>0</v>
      </c>
      <c r="W7" s="38"/>
      <c r="X7" s="31">
        <v>0</v>
      </c>
      <c r="Y7" s="57"/>
      <c r="Z7" s="63">
        <v>0</v>
      </c>
      <c r="AA7" s="64"/>
      <c r="AB7" s="63">
        <v>0</v>
      </c>
      <c r="AC7" s="65"/>
      <c r="AD7" s="31">
        <v>0</v>
      </c>
      <c r="AE7" s="38"/>
      <c r="AF7" s="31">
        <v>0</v>
      </c>
      <c r="AG7" s="57"/>
      <c r="AH7" s="31">
        <f t="shared" ref="AH7:AH70" si="16">AX7+BF7</f>
        <v>10</v>
      </c>
      <c r="AI7" s="38"/>
      <c r="AJ7" s="31">
        <f t="shared" ref="AJ7:AJ70" si="17">AZ7+BH7</f>
        <v>0</v>
      </c>
      <c r="AK7" s="38"/>
      <c r="AL7" s="31">
        <f t="shared" ref="AL7:AL70" si="18">BB7+BJ7</f>
        <v>3</v>
      </c>
      <c r="AM7" s="38"/>
      <c r="AN7" s="31">
        <f t="shared" ref="AN7:AN70" si="19">BD7+BL7</f>
        <v>3</v>
      </c>
      <c r="AO7" s="38"/>
      <c r="AP7" s="40">
        <f t="shared" si="8"/>
        <v>0.625</v>
      </c>
      <c r="AQ7" s="40">
        <f t="shared" si="9"/>
        <v>0</v>
      </c>
      <c r="AR7" s="40">
        <f t="shared" si="10"/>
        <v>0.1875</v>
      </c>
      <c r="AS7" s="41">
        <f t="shared" si="11"/>
        <v>0.1875</v>
      </c>
      <c r="AT7" s="31"/>
      <c r="AU7" s="31"/>
      <c r="AV7" s="31"/>
      <c r="AW7" s="41"/>
      <c r="AX7" s="31">
        <v>0</v>
      </c>
      <c r="AY7" s="38"/>
      <c r="AZ7" s="31">
        <v>0</v>
      </c>
      <c r="BA7" s="38"/>
      <c r="BB7" s="31">
        <v>0</v>
      </c>
      <c r="BC7" s="38"/>
      <c r="BD7" s="31">
        <v>0</v>
      </c>
      <c r="BE7" s="38"/>
      <c r="BF7" s="31">
        <v>10</v>
      </c>
      <c r="BG7" s="38"/>
      <c r="BH7" s="31">
        <v>0</v>
      </c>
      <c r="BI7" s="38"/>
      <c r="BJ7" s="31">
        <v>3</v>
      </c>
      <c r="BK7" s="38"/>
      <c r="BL7" s="31">
        <v>3</v>
      </c>
      <c r="BM7" s="38"/>
    </row>
    <row r="8" spans="1:65" x14ac:dyDescent="0.25">
      <c r="A8" s="42">
        <f t="shared" ref="A8:A71" si="20">A7+1</f>
        <v>45766</v>
      </c>
      <c r="B8" s="31">
        <f t="shared" si="12"/>
        <v>92</v>
      </c>
      <c r="C8" s="38"/>
      <c r="D8" s="31">
        <f t="shared" si="13"/>
        <v>45</v>
      </c>
      <c r="E8" s="57"/>
      <c r="F8" s="31">
        <v>20.942465754000001</v>
      </c>
      <c r="G8" s="38"/>
      <c r="H8" s="31">
        <v>20.942465754000001</v>
      </c>
      <c r="I8" s="57"/>
      <c r="J8" s="31">
        <f t="shared" si="14"/>
        <v>92</v>
      </c>
      <c r="K8" s="38"/>
      <c r="L8" s="31">
        <f t="shared" si="15"/>
        <v>45</v>
      </c>
      <c r="M8" s="57"/>
      <c r="N8" s="31">
        <v>21</v>
      </c>
      <c r="O8" s="38"/>
      <c r="P8" s="31">
        <v>9</v>
      </c>
      <c r="Q8" s="57"/>
      <c r="R8" s="31">
        <v>71</v>
      </c>
      <c r="S8" s="38"/>
      <c r="T8" s="31">
        <v>36</v>
      </c>
      <c r="U8" s="57"/>
      <c r="V8" s="31">
        <v>0</v>
      </c>
      <c r="W8" s="38"/>
      <c r="X8" s="31">
        <v>0</v>
      </c>
      <c r="Y8" s="57"/>
      <c r="Z8" s="63">
        <v>0</v>
      </c>
      <c r="AA8" s="64"/>
      <c r="AB8" s="63">
        <v>0</v>
      </c>
      <c r="AC8" s="65"/>
      <c r="AD8" s="31">
        <v>0</v>
      </c>
      <c r="AE8" s="38"/>
      <c r="AF8" s="31">
        <v>0</v>
      </c>
      <c r="AG8" s="57"/>
      <c r="AH8" s="31">
        <f t="shared" si="16"/>
        <v>9</v>
      </c>
      <c r="AI8" s="38"/>
      <c r="AJ8" s="31">
        <f t="shared" si="17"/>
        <v>3</v>
      </c>
      <c r="AK8" s="38"/>
      <c r="AL8" s="31">
        <f t="shared" si="18"/>
        <v>6</v>
      </c>
      <c r="AM8" s="38"/>
      <c r="AN8" s="31">
        <f t="shared" si="19"/>
        <v>3</v>
      </c>
      <c r="AO8" s="38"/>
      <c r="AP8" s="40">
        <f t="shared" si="8"/>
        <v>0.42857142857142855</v>
      </c>
      <c r="AQ8" s="40">
        <f t="shared" si="9"/>
        <v>0.14285714285714285</v>
      </c>
      <c r="AR8" s="40">
        <f t="shared" si="10"/>
        <v>0.2857142857142857</v>
      </c>
      <c r="AS8" s="41">
        <f t="shared" si="11"/>
        <v>0.14285714285714285</v>
      </c>
      <c r="AT8" s="31"/>
      <c r="AU8" s="31"/>
      <c r="AV8" s="31"/>
      <c r="AW8" s="41"/>
      <c r="AX8" s="31">
        <v>0</v>
      </c>
      <c r="AY8" s="38"/>
      <c r="AZ8" s="31">
        <v>0</v>
      </c>
      <c r="BA8" s="38"/>
      <c r="BB8" s="31">
        <v>0</v>
      </c>
      <c r="BC8" s="38"/>
      <c r="BD8" s="31">
        <v>0</v>
      </c>
      <c r="BE8" s="38"/>
      <c r="BF8" s="31">
        <v>9</v>
      </c>
      <c r="BG8" s="38"/>
      <c r="BH8" s="31">
        <v>3</v>
      </c>
      <c r="BI8" s="38"/>
      <c r="BJ8" s="31">
        <v>6</v>
      </c>
      <c r="BK8" s="38"/>
      <c r="BL8" s="31">
        <v>3</v>
      </c>
      <c r="BM8" s="38"/>
    </row>
    <row r="9" spans="1:65" x14ac:dyDescent="0.25">
      <c r="A9" s="42">
        <f t="shared" si="20"/>
        <v>45767</v>
      </c>
      <c r="B9" s="31">
        <f t="shared" si="12"/>
        <v>72</v>
      </c>
      <c r="C9" s="38"/>
      <c r="D9" s="31">
        <f t="shared" si="13"/>
        <v>41</v>
      </c>
      <c r="E9" s="57"/>
      <c r="F9" s="31">
        <v>13.961643836</v>
      </c>
      <c r="G9" s="38"/>
      <c r="H9" s="31">
        <v>13.961643836</v>
      </c>
      <c r="I9" s="57"/>
      <c r="J9" s="31">
        <f t="shared" si="14"/>
        <v>72</v>
      </c>
      <c r="K9" s="38"/>
      <c r="L9" s="31">
        <f t="shared" si="15"/>
        <v>41</v>
      </c>
      <c r="M9" s="57"/>
      <c r="N9" s="31">
        <v>14</v>
      </c>
      <c r="O9" s="38"/>
      <c r="P9" s="31">
        <v>12</v>
      </c>
      <c r="Q9" s="57"/>
      <c r="R9" s="31">
        <v>58</v>
      </c>
      <c r="S9" s="38"/>
      <c r="T9" s="31">
        <v>29</v>
      </c>
      <c r="U9" s="57"/>
      <c r="V9" s="31">
        <v>0</v>
      </c>
      <c r="W9" s="38"/>
      <c r="X9" s="31">
        <v>0</v>
      </c>
      <c r="Y9" s="57"/>
      <c r="Z9" s="63">
        <v>0</v>
      </c>
      <c r="AA9" s="64"/>
      <c r="AB9" s="63">
        <v>0</v>
      </c>
      <c r="AC9" s="65"/>
      <c r="AD9" s="31">
        <v>0</v>
      </c>
      <c r="AE9" s="38"/>
      <c r="AF9" s="31">
        <v>0</v>
      </c>
      <c r="AG9" s="57"/>
      <c r="AH9" s="31">
        <f t="shared" si="16"/>
        <v>8</v>
      </c>
      <c r="AI9" s="38"/>
      <c r="AJ9" s="31">
        <f t="shared" si="17"/>
        <v>2</v>
      </c>
      <c r="AK9" s="38"/>
      <c r="AL9" s="31">
        <f t="shared" si="18"/>
        <v>3</v>
      </c>
      <c r="AM9" s="38"/>
      <c r="AN9" s="31">
        <f t="shared" si="19"/>
        <v>1</v>
      </c>
      <c r="AO9" s="38"/>
      <c r="AP9" s="40">
        <f t="shared" si="8"/>
        <v>0.5714285714285714</v>
      </c>
      <c r="AQ9" s="40">
        <f t="shared" si="9"/>
        <v>0.14285714285714285</v>
      </c>
      <c r="AR9" s="40">
        <f t="shared" si="10"/>
        <v>0.21428571428571427</v>
      </c>
      <c r="AS9" s="41">
        <f t="shared" si="11"/>
        <v>7.1428571428571425E-2</v>
      </c>
      <c r="AT9" s="31"/>
      <c r="AU9" s="31"/>
      <c r="AV9" s="31"/>
      <c r="AW9" s="41"/>
      <c r="AX9" s="31">
        <v>0</v>
      </c>
      <c r="AY9" s="38"/>
      <c r="AZ9" s="31">
        <v>0</v>
      </c>
      <c r="BA9" s="38"/>
      <c r="BB9" s="31">
        <v>0</v>
      </c>
      <c r="BC9" s="38"/>
      <c r="BD9" s="31">
        <v>0</v>
      </c>
      <c r="BE9" s="38"/>
      <c r="BF9" s="31">
        <v>8</v>
      </c>
      <c r="BG9" s="38"/>
      <c r="BH9" s="31">
        <v>2</v>
      </c>
      <c r="BI9" s="38"/>
      <c r="BJ9" s="31">
        <v>3</v>
      </c>
      <c r="BK9" s="38"/>
      <c r="BL9" s="31">
        <v>1</v>
      </c>
      <c r="BM9" s="38"/>
    </row>
    <row r="10" spans="1:65" x14ac:dyDescent="0.25">
      <c r="A10" s="42">
        <f t="shared" si="20"/>
        <v>45768</v>
      </c>
      <c r="B10" s="31">
        <f t="shared" si="12"/>
        <v>97</v>
      </c>
      <c r="C10" s="38"/>
      <c r="D10" s="31">
        <f t="shared" si="13"/>
        <v>24</v>
      </c>
      <c r="E10" s="57"/>
      <c r="F10" s="31">
        <v>12.964383562</v>
      </c>
      <c r="G10" s="38"/>
      <c r="H10" s="31">
        <v>12.964383562</v>
      </c>
      <c r="I10" s="57"/>
      <c r="J10" s="31">
        <f t="shared" si="14"/>
        <v>97</v>
      </c>
      <c r="K10" s="38"/>
      <c r="L10" s="31">
        <f t="shared" si="15"/>
        <v>24</v>
      </c>
      <c r="M10" s="57"/>
      <c r="N10" s="31">
        <v>13</v>
      </c>
      <c r="O10" s="38"/>
      <c r="P10" s="31">
        <v>11</v>
      </c>
      <c r="Q10" s="57"/>
      <c r="R10" s="31">
        <v>84</v>
      </c>
      <c r="S10" s="38"/>
      <c r="T10" s="31">
        <v>13</v>
      </c>
      <c r="U10" s="57"/>
      <c r="V10" s="31">
        <v>0</v>
      </c>
      <c r="W10" s="38"/>
      <c r="X10" s="31">
        <v>0</v>
      </c>
      <c r="Y10" s="57"/>
      <c r="Z10" s="63">
        <v>0</v>
      </c>
      <c r="AA10" s="64"/>
      <c r="AB10" s="63">
        <v>0</v>
      </c>
      <c r="AC10" s="65"/>
      <c r="AD10" s="31">
        <v>0</v>
      </c>
      <c r="AE10" s="38"/>
      <c r="AF10" s="31">
        <v>0</v>
      </c>
      <c r="AG10" s="57"/>
      <c r="AH10" s="31">
        <f t="shared" si="16"/>
        <v>12</v>
      </c>
      <c r="AI10" s="38"/>
      <c r="AJ10" s="31">
        <f t="shared" si="17"/>
        <v>1</v>
      </c>
      <c r="AK10" s="38"/>
      <c r="AL10" s="31">
        <f t="shared" si="18"/>
        <v>0</v>
      </c>
      <c r="AM10" s="38"/>
      <c r="AN10" s="31">
        <f t="shared" si="19"/>
        <v>0</v>
      </c>
      <c r="AO10" s="38"/>
      <c r="AP10" s="40">
        <f t="shared" si="8"/>
        <v>0.92307692307692313</v>
      </c>
      <c r="AQ10" s="40">
        <f t="shared" si="9"/>
        <v>7.6923076923076927E-2</v>
      </c>
      <c r="AR10" s="40">
        <f t="shared" si="10"/>
        <v>0</v>
      </c>
      <c r="AS10" s="41">
        <f t="shared" si="11"/>
        <v>0</v>
      </c>
      <c r="AT10" s="31"/>
      <c r="AU10" s="31"/>
      <c r="AV10" s="31"/>
      <c r="AW10" s="41"/>
      <c r="AX10" s="31">
        <v>0</v>
      </c>
      <c r="AY10" s="38"/>
      <c r="AZ10" s="31">
        <v>0</v>
      </c>
      <c r="BA10" s="38"/>
      <c r="BB10" s="31">
        <v>0</v>
      </c>
      <c r="BC10" s="38"/>
      <c r="BD10" s="31">
        <v>0</v>
      </c>
      <c r="BE10" s="38"/>
      <c r="BF10" s="31">
        <v>12</v>
      </c>
      <c r="BG10" s="38"/>
      <c r="BH10" s="31">
        <v>1</v>
      </c>
      <c r="BI10" s="38"/>
      <c r="BJ10" s="31">
        <v>0</v>
      </c>
      <c r="BK10" s="38"/>
      <c r="BL10" s="31">
        <v>0</v>
      </c>
      <c r="BM10" s="38"/>
    </row>
    <row r="11" spans="1:65" x14ac:dyDescent="0.25">
      <c r="A11" s="42">
        <f t="shared" si="20"/>
        <v>45769</v>
      </c>
      <c r="B11" s="31">
        <f t="shared" si="12"/>
        <v>94</v>
      </c>
      <c r="C11" s="38"/>
      <c r="D11" s="31">
        <f t="shared" si="13"/>
        <v>35</v>
      </c>
      <c r="E11" s="57"/>
      <c r="F11" s="31">
        <v>15.956164384000001</v>
      </c>
      <c r="G11" s="38"/>
      <c r="H11" s="31">
        <v>15.956164384000001</v>
      </c>
      <c r="I11" s="57"/>
      <c r="J11" s="31">
        <f t="shared" si="14"/>
        <v>94</v>
      </c>
      <c r="K11" s="38"/>
      <c r="L11" s="31">
        <f t="shared" si="15"/>
        <v>35</v>
      </c>
      <c r="M11" s="57"/>
      <c r="N11" s="31">
        <v>16</v>
      </c>
      <c r="O11" s="38"/>
      <c r="P11" s="31">
        <v>12</v>
      </c>
      <c r="Q11" s="57"/>
      <c r="R11" s="31">
        <v>78</v>
      </c>
      <c r="S11" s="38"/>
      <c r="T11" s="31">
        <v>23</v>
      </c>
      <c r="U11" s="57"/>
      <c r="V11" s="31">
        <v>0</v>
      </c>
      <c r="W11" s="38"/>
      <c r="X11" s="31">
        <v>0</v>
      </c>
      <c r="Y11" s="57"/>
      <c r="Z11" s="63">
        <v>0</v>
      </c>
      <c r="AA11" s="64"/>
      <c r="AB11" s="63">
        <v>0</v>
      </c>
      <c r="AC11" s="65"/>
      <c r="AD11" s="31">
        <v>0</v>
      </c>
      <c r="AE11" s="38"/>
      <c r="AF11" s="31">
        <v>0</v>
      </c>
      <c r="AG11" s="57"/>
      <c r="AH11" s="31">
        <f t="shared" si="16"/>
        <v>14</v>
      </c>
      <c r="AI11" s="38"/>
      <c r="AJ11" s="31">
        <f t="shared" si="17"/>
        <v>0</v>
      </c>
      <c r="AK11" s="38"/>
      <c r="AL11" s="31">
        <f t="shared" si="18"/>
        <v>1</v>
      </c>
      <c r="AM11" s="38"/>
      <c r="AN11" s="31">
        <f t="shared" si="19"/>
        <v>1</v>
      </c>
      <c r="AO11" s="38"/>
      <c r="AP11" s="40">
        <f t="shared" si="8"/>
        <v>0.875</v>
      </c>
      <c r="AQ11" s="40">
        <f t="shared" si="9"/>
        <v>0</v>
      </c>
      <c r="AR11" s="40">
        <f t="shared" si="10"/>
        <v>6.25E-2</v>
      </c>
      <c r="AS11" s="41">
        <f t="shared" si="11"/>
        <v>6.25E-2</v>
      </c>
      <c r="AT11" s="31"/>
      <c r="AU11" s="31"/>
      <c r="AV11" s="31"/>
      <c r="AW11" s="41"/>
      <c r="AX11" s="31">
        <v>0</v>
      </c>
      <c r="AY11" s="38"/>
      <c r="AZ11" s="31">
        <v>0</v>
      </c>
      <c r="BA11" s="38"/>
      <c r="BB11" s="31">
        <v>0</v>
      </c>
      <c r="BC11" s="38"/>
      <c r="BD11" s="31">
        <v>0</v>
      </c>
      <c r="BE11" s="38"/>
      <c r="BF11" s="31">
        <v>14</v>
      </c>
      <c r="BG11" s="38"/>
      <c r="BH11" s="31">
        <v>0</v>
      </c>
      <c r="BI11" s="38"/>
      <c r="BJ11" s="31">
        <v>1</v>
      </c>
      <c r="BK11" s="38"/>
      <c r="BL11" s="31">
        <v>1</v>
      </c>
      <c r="BM11" s="38"/>
    </row>
    <row r="12" spans="1:65" x14ac:dyDescent="0.25">
      <c r="A12" s="42">
        <f t="shared" si="20"/>
        <v>45770</v>
      </c>
      <c r="B12" s="31">
        <f t="shared" si="12"/>
        <v>101</v>
      </c>
      <c r="C12" s="38">
        <f>AVERAGE(B6:B12)</f>
        <v>99.857142857142861</v>
      </c>
      <c r="D12" s="31">
        <f t="shared" si="13"/>
        <v>24</v>
      </c>
      <c r="E12" s="57">
        <f>AVERAGE(D6:D12)</f>
        <v>33.571428571428569</v>
      </c>
      <c r="F12" s="31">
        <v>19.945205480000002</v>
      </c>
      <c r="G12" s="38">
        <f>AVERAGE(F6:F12)</f>
        <v>15.386301370285716</v>
      </c>
      <c r="H12" s="31">
        <v>19.945205480000002</v>
      </c>
      <c r="I12" s="57">
        <f>AVERAGE(H6:H12)</f>
        <v>15.386301370285716</v>
      </c>
      <c r="J12" s="31">
        <f t="shared" si="14"/>
        <v>101</v>
      </c>
      <c r="K12" s="38">
        <f>AVERAGE(J6:J12)</f>
        <v>99.857142857142861</v>
      </c>
      <c r="L12" s="31">
        <f t="shared" si="15"/>
        <v>24</v>
      </c>
      <c r="M12" s="57">
        <f>AVERAGE(L6:L12)</f>
        <v>33.571428571428569</v>
      </c>
      <c r="N12" s="31">
        <v>20</v>
      </c>
      <c r="O12" s="38">
        <f>AVERAGE(N6:N12)</f>
        <v>15.428571428571429</v>
      </c>
      <c r="P12" s="31">
        <v>8</v>
      </c>
      <c r="Q12" s="57">
        <f>AVERAGE(P6:P12)</f>
        <v>11.142857142857142</v>
      </c>
      <c r="R12" s="31">
        <v>81</v>
      </c>
      <c r="S12" s="38">
        <f>AVERAGE(R6:R12)</f>
        <v>84.428571428571431</v>
      </c>
      <c r="T12" s="31">
        <v>16</v>
      </c>
      <c r="U12" s="57">
        <f>AVERAGE(T6:T12)</f>
        <v>22.428571428571427</v>
      </c>
      <c r="V12" s="31">
        <v>0</v>
      </c>
      <c r="W12" s="38">
        <f>AVERAGE(V6:V12)</f>
        <v>0</v>
      </c>
      <c r="X12" s="31">
        <v>0</v>
      </c>
      <c r="Y12" s="57">
        <f>AVERAGE(X6:X12)</f>
        <v>0</v>
      </c>
      <c r="Z12" s="63">
        <v>0</v>
      </c>
      <c r="AA12" s="64">
        <f>AVERAGE(Z6:Z12)</f>
        <v>0</v>
      </c>
      <c r="AB12" s="63">
        <v>0</v>
      </c>
      <c r="AC12" s="65">
        <f>AVERAGE(AB6:AB12)</f>
        <v>0</v>
      </c>
      <c r="AD12" s="31">
        <v>0</v>
      </c>
      <c r="AE12" s="38">
        <f>AVERAGE(AD6:AD12)</f>
        <v>0</v>
      </c>
      <c r="AF12" s="31">
        <v>0</v>
      </c>
      <c r="AG12" s="57">
        <f>AVERAGE(AF6:AF12)</f>
        <v>0</v>
      </c>
      <c r="AH12" s="31">
        <f t="shared" si="16"/>
        <v>12</v>
      </c>
      <c r="AI12" s="38">
        <f>AVERAGE(AH6:AH12)</f>
        <v>10</v>
      </c>
      <c r="AJ12" s="31">
        <f t="shared" si="17"/>
        <v>1</v>
      </c>
      <c r="AK12" s="38">
        <f t="shared" ref="AK12:AK75" si="21">AVERAGE(AJ6:AJ12)</f>
        <v>1</v>
      </c>
      <c r="AL12" s="31">
        <f t="shared" si="18"/>
        <v>5</v>
      </c>
      <c r="AM12" s="38">
        <f t="shared" ref="AM12:AM75" si="22">AVERAGE(AL6:AL12)</f>
        <v>2.8571428571428572</v>
      </c>
      <c r="AN12" s="31">
        <f t="shared" si="19"/>
        <v>2</v>
      </c>
      <c r="AO12" s="38">
        <f t="shared" ref="AO12:AY75" si="23">AVERAGE(AN6:AN12)</f>
        <v>1.5714285714285714</v>
      </c>
      <c r="AP12" s="40">
        <f t="shared" si="8"/>
        <v>0.6</v>
      </c>
      <c r="AQ12" s="40">
        <f t="shared" si="9"/>
        <v>0.05</v>
      </c>
      <c r="AR12" s="40">
        <f t="shared" si="10"/>
        <v>0.25</v>
      </c>
      <c r="AS12" s="41">
        <f t="shared" si="11"/>
        <v>0.1</v>
      </c>
      <c r="AT12" s="40">
        <f>AVERAGE(AP6:AP12)</f>
        <v>0.66401098901098898</v>
      </c>
      <c r="AU12" s="40">
        <f>AVERAGE(AQ6:AQ12)</f>
        <v>5.8948194662480372E-2</v>
      </c>
      <c r="AV12" s="40">
        <f>AVERAGE(AR6:AR12)</f>
        <v>0.17857142857142858</v>
      </c>
      <c r="AW12" s="41">
        <f>AVERAGE(AS6:AS12)</f>
        <v>9.8469387755102042E-2</v>
      </c>
      <c r="AX12" s="31">
        <v>0</v>
      </c>
      <c r="AY12" s="38">
        <f t="shared" si="23"/>
        <v>0</v>
      </c>
      <c r="AZ12" s="31">
        <v>0</v>
      </c>
      <c r="BA12" s="38">
        <f t="shared" ref="BA12:BA75" si="24">AVERAGE(AZ6:AZ12)</f>
        <v>0</v>
      </c>
      <c r="BB12" s="31">
        <v>0</v>
      </c>
      <c r="BC12" s="38">
        <f t="shared" ref="BC12:BC75" si="25">AVERAGE(BB6:BB12)</f>
        <v>0</v>
      </c>
      <c r="BD12" s="31">
        <v>0</v>
      </c>
      <c r="BE12" s="38">
        <f t="shared" ref="BE12:BE75" si="26">AVERAGE(BD6:BD12)</f>
        <v>0</v>
      </c>
      <c r="BF12" s="31">
        <v>12</v>
      </c>
      <c r="BG12" s="38">
        <f t="shared" ref="BG12:BG75" si="27">AVERAGE(BF6:BF12)</f>
        <v>10</v>
      </c>
      <c r="BH12" s="31">
        <v>1</v>
      </c>
      <c r="BI12" s="38">
        <f t="shared" ref="BI12:BI75" si="28">AVERAGE(BH6:BH12)</f>
        <v>1</v>
      </c>
      <c r="BJ12" s="31">
        <v>5</v>
      </c>
      <c r="BK12" s="38">
        <f t="shared" ref="BK12:BK75" si="29">AVERAGE(BJ6:BJ12)</f>
        <v>2.8571428571428572</v>
      </c>
      <c r="BL12" s="31">
        <v>2</v>
      </c>
      <c r="BM12" s="38">
        <f t="shared" ref="BM12:BM75" si="30">AVERAGE(BL6:BL12)</f>
        <v>1.5714285714285714</v>
      </c>
    </row>
    <row r="13" spans="1:65" x14ac:dyDescent="0.25">
      <c r="A13" s="42">
        <f t="shared" si="20"/>
        <v>45771</v>
      </c>
      <c r="B13" s="31">
        <f t="shared" si="12"/>
        <v>110</v>
      </c>
      <c r="C13" s="38">
        <f t="shared" ref="C13:G76" si="31">AVERAGE(B7:B13)</f>
        <v>100.85714285714286</v>
      </c>
      <c r="D13" s="31">
        <f t="shared" si="13"/>
        <v>41</v>
      </c>
      <c r="E13" s="57">
        <f t="shared" si="31"/>
        <v>34.857142857142854</v>
      </c>
      <c r="F13" s="31">
        <v>25.928767124</v>
      </c>
      <c r="G13" s="38">
        <f t="shared" si="31"/>
        <v>17.950684932000001</v>
      </c>
      <c r="H13" s="31">
        <v>25.928767124</v>
      </c>
      <c r="I13" s="57">
        <f t="shared" ref="I13:I76" si="32">AVERAGE(H7:H13)</f>
        <v>17.950684932000001</v>
      </c>
      <c r="J13" s="31">
        <f t="shared" si="14"/>
        <v>110</v>
      </c>
      <c r="K13" s="38">
        <f t="shared" ref="K13:O76" si="33">AVERAGE(J7:J13)</f>
        <v>100.85714285714286</v>
      </c>
      <c r="L13" s="31">
        <f t="shared" si="15"/>
        <v>41</v>
      </c>
      <c r="M13" s="57">
        <f t="shared" ref="M13:M76" si="34">AVERAGE(L7:L13)</f>
        <v>34.857142857142854</v>
      </c>
      <c r="N13" s="31">
        <v>26</v>
      </c>
      <c r="O13" s="38">
        <f t="shared" si="33"/>
        <v>18</v>
      </c>
      <c r="P13" s="31">
        <v>14</v>
      </c>
      <c r="Q13" s="57">
        <f t="shared" ref="Q13:Q76" si="35">AVERAGE(P7:P13)</f>
        <v>12</v>
      </c>
      <c r="R13" s="31">
        <v>84</v>
      </c>
      <c r="S13" s="38">
        <f t="shared" ref="S13:S76" si="36">AVERAGE(R7:R13)</f>
        <v>82.857142857142861</v>
      </c>
      <c r="T13" s="31">
        <v>27</v>
      </c>
      <c r="U13" s="57">
        <f t="shared" ref="U13:U76" si="37">AVERAGE(T7:T13)</f>
        <v>22.857142857142858</v>
      </c>
      <c r="V13" s="31">
        <v>0</v>
      </c>
      <c r="W13" s="38">
        <f t="shared" ref="W13:AG76" si="38">AVERAGE(V7:V13)</f>
        <v>0</v>
      </c>
      <c r="X13" s="31">
        <v>0</v>
      </c>
      <c r="Y13" s="57">
        <f t="shared" ref="Y13:Y76" si="39">AVERAGE(X7:X13)</f>
        <v>0</v>
      </c>
      <c r="Z13" s="63">
        <v>0</v>
      </c>
      <c r="AA13" s="64">
        <f t="shared" si="38"/>
        <v>0</v>
      </c>
      <c r="AB13" s="63">
        <v>0</v>
      </c>
      <c r="AC13" s="65">
        <f t="shared" ref="AC13:AC76" si="40">AVERAGE(AB7:AB13)</f>
        <v>0</v>
      </c>
      <c r="AD13" s="31">
        <v>0</v>
      </c>
      <c r="AE13" s="38">
        <f t="shared" si="38"/>
        <v>0</v>
      </c>
      <c r="AF13" s="31">
        <v>0</v>
      </c>
      <c r="AG13" s="57">
        <f t="shared" si="38"/>
        <v>0</v>
      </c>
      <c r="AH13" s="31">
        <f t="shared" si="16"/>
        <v>10</v>
      </c>
      <c r="AI13" s="38">
        <f t="shared" ref="AI13:AI76" si="41">AVERAGE(AH7:AH13)</f>
        <v>10.714285714285714</v>
      </c>
      <c r="AJ13" s="31">
        <f t="shared" si="17"/>
        <v>2</v>
      </c>
      <c r="AK13" s="38">
        <f t="shared" si="21"/>
        <v>1.2857142857142858</v>
      </c>
      <c r="AL13" s="31">
        <f t="shared" si="18"/>
        <v>8</v>
      </c>
      <c r="AM13" s="38">
        <f t="shared" si="22"/>
        <v>3.7142857142857144</v>
      </c>
      <c r="AN13" s="31">
        <f t="shared" si="19"/>
        <v>6</v>
      </c>
      <c r="AO13" s="38">
        <f t="shared" si="23"/>
        <v>2.2857142857142856</v>
      </c>
      <c r="AP13" s="40">
        <f t="shared" si="8"/>
        <v>0.38461538461538464</v>
      </c>
      <c r="AQ13" s="40">
        <f t="shared" si="9"/>
        <v>7.6923076923076927E-2</v>
      </c>
      <c r="AR13" s="40">
        <f t="shared" si="10"/>
        <v>0.30769230769230771</v>
      </c>
      <c r="AS13" s="41">
        <f t="shared" si="11"/>
        <v>0.23076923076923078</v>
      </c>
      <c r="AT13" s="40">
        <f t="shared" ref="AT13:AW28" si="42">AVERAGE(AP7:AP13)</f>
        <v>0.62967032967032976</v>
      </c>
      <c r="AU13" s="40">
        <f t="shared" si="42"/>
        <v>6.9937205651491363E-2</v>
      </c>
      <c r="AV13" s="40">
        <f t="shared" si="42"/>
        <v>0.18681318681318682</v>
      </c>
      <c r="AW13" s="41">
        <f t="shared" si="42"/>
        <v>0.11357927786499215</v>
      </c>
      <c r="AX13" s="31">
        <v>0</v>
      </c>
      <c r="AY13" s="38">
        <f t="shared" si="23"/>
        <v>0</v>
      </c>
      <c r="AZ13" s="31">
        <v>0</v>
      </c>
      <c r="BA13" s="38">
        <f t="shared" si="24"/>
        <v>0</v>
      </c>
      <c r="BB13" s="31">
        <v>0</v>
      </c>
      <c r="BC13" s="38">
        <f t="shared" si="25"/>
        <v>0</v>
      </c>
      <c r="BD13" s="31">
        <v>0</v>
      </c>
      <c r="BE13" s="38">
        <f t="shared" si="26"/>
        <v>0</v>
      </c>
      <c r="BF13" s="31">
        <v>10</v>
      </c>
      <c r="BG13" s="38">
        <f t="shared" si="27"/>
        <v>10.714285714285714</v>
      </c>
      <c r="BH13" s="31">
        <v>2</v>
      </c>
      <c r="BI13" s="38">
        <f t="shared" si="28"/>
        <v>1.2857142857142858</v>
      </c>
      <c r="BJ13" s="31">
        <v>8</v>
      </c>
      <c r="BK13" s="38">
        <f t="shared" si="29"/>
        <v>3.7142857142857144</v>
      </c>
      <c r="BL13" s="31">
        <v>6</v>
      </c>
      <c r="BM13" s="38">
        <f t="shared" si="30"/>
        <v>2.2857142857142856</v>
      </c>
    </row>
    <row r="14" spans="1:65" x14ac:dyDescent="0.25">
      <c r="A14" s="42">
        <f t="shared" si="20"/>
        <v>45772</v>
      </c>
      <c r="B14" s="31">
        <f t="shared" si="12"/>
        <v>150</v>
      </c>
      <c r="C14" s="38">
        <f t="shared" si="31"/>
        <v>102.28571428571429</v>
      </c>
      <c r="D14" s="31">
        <f t="shared" si="13"/>
        <v>43</v>
      </c>
      <c r="E14" s="57">
        <f t="shared" si="31"/>
        <v>36.142857142857146</v>
      </c>
      <c r="F14" s="31">
        <v>14.958904109999999</v>
      </c>
      <c r="G14" s="38">
        <f t="shared" si="31"/>
        <v>17.808219178571427</v>
      </c>
      <c r="H14" s="31">
        <v>14.958904109999999</v>
      </c>
      <c r="I14" s="57">
        <f t="shared" si="32"/>
        <v>17.808219178571427</v>
      </c>
      <c r="J14" s="31">
        <f t="shared" si="14"/>
        <v>150</v>
      </c>
      <c r="K14" s="38">
        <f t="shared" si="33"/>
        <v>102.28571428571429</v>
      </c>
      <c r="L14" s="31">
        <f t="shared" si="15"/>
        <v>43</v>
      </c>
      <c r="M14" s="57">
        <f t="shared" si="34"/>
        <v>36.142857142857146</v>
      </c>
      <c r="N14" s="31">
        <v>15</v>
      </c>
      <c r="O14" s="38">
        <f t="shared" si="33"/>
        <v>17.857142857142858</v>
      </c>
      <c r="P14" s="31">
        <v>13</v>
      </c>
      <c r="Q14" s="57">
        <f t="shared" si="35"/>
        <v>11.285714285714286</v>
      </c>
      <c r="R14" s="31">
        <v>135</v>
      </c>
      <c r="S14" s="38">
        <f t="shared" si="36"/>
        <v>84.428571428571431</v>
      </c>
      <c r="T14" s="31">
        <v>30</v>
      </c>
      <c r="U14" s="57">
        <f t="shared" si="37"/>
        <v>24.857142857142858</v>
      </c>
      <c r="V14" s="31">
        <v>0</v>
      </c>
      <c r="W14" s="38">
        <f t="shared" si="38"/>
        <v>0</v>
      </c>
      <c r="X14" s="31">
        <v>0</v>
      </c>
      <c r="Y14" s="57">
        <f t="shared" si="39"/>
        <v>0</v>
      </c>
      <c r="Z14" s="63">
        <v>0</v>
      </c>
      <c r="AA14" s="64">
        <f t="shared" si="38"/>
        <v>0</v>
      </c>
      <c r="AB14" s="63">
        <v>0</v>
      </c>
      <c r="AC14" s="65">
        <f t="shared" si="40"/>
        <v>0</v>
      </c>
      <c r="AD14" s="31">
        <v>0</v>
      </c>
      <c r="AE14" s="38">
        <f t="shared" si="38"/>
        <v>0</v>
      </c>
      <c r="AF14" s="31">
        <v>0</v>
      </c>
      <c r="AG14" s="57">
        <f t="shared" si="38"/>
        <v>0</v>
      </c>
      <c r="AH14" s="31">
        <f t="shared" si="16"/>
        <v>10</v>
      </c>
      <c r="AI14" s="38">
        <f t="shared" si="41"/>
        <v>10.714285714285714</v>
      </c>
      <c r="AJ14" s="31">
        <f t="shared" si="17"/>
        <v>0</v>
      </c>
      <c r="AK14" s="38">
        <f t="shared" si="21"/>
        <v>1.2857142857142858</v>
      </c>
      <c r="AL14" s="31">
        <f t="shared" si="18"/>
        <v>2</v>
      </c>
      <c r="AM14" s="38">
        <f t="shared" si="22"/>
        <v>3.5714285714285716</v>
      </c>
      <c r="AN14" s="31">
        <f t="shared" si="19"/>
        <v>3</v>
      </c>
      <c r="AO14" s="38">
        <f t="shared" si="23"/>
        <v>2.2857142857142856</v>
      </c>
      <c r="AP14" s="40">
        <f t="shared" si="8"/>
        <v>0.66666666666666663</v>
      </c>
      <c r="AQ14" s="40">
        <f t="shared" si="9"/>
        <v>0</v>
      </c>
      <c r="AR14" s="40">
        <f t="shared" si="10"/>
        <v>0.13333333333333333</v>
      </c>
      <c r="AS14" s="41">
        <f t="shared" si="11"/>
        <v>0.2</v>
      </c>
      <c r="AT14" s="40">
        <f t="shared" si="42"/>
        <v>0.6356227106227107</v>
      </c>
      <c r="AU14" s="40">
        <f t="shared" si="42"/>
        <v>6.9937205651491363E-2</v>
      </c>
      <c r="AV14" s="40">
        <f t="shared" si="42"/>
        <v>0.17907509157509158</v>
      </c>
      <c r="AW14" s="41">
        <f t="shared" si="42"/>
        <v>0.11536499215070643</v>
      </c>
      <c r="AX14" s="31">
        <v>0</v>
      </c>
      <c r="AY14" s="38">
        <f t="shared" si="23"/>
        <v>0</v>
      </c>
      <c r="AZ14" s="31">
        <v>0</v>
      </c>
      <c r="BA14" s="38">
        <f t="shared" si="24"/>
        <v>0</v>
      </c>
      <c r="BB14" s="31">
        <v>0</v>
      </c>
      <c r="BC14" s="38">
        <f t="shared" si="25"/>
        <v>0</v>
      </c>
      <c r="BD14" s="31">
        <v>0</v>
      </c>
      <c r="BE14" s="38">
        <f t="shared" si="26"/>
        <v>0</v>
      </c>
      <c r="BF14" s="31">
        <v>10</v>
      </c>
      <c r="BG14" s="38">
        <f t="shared" si="27"/>
        <v>10.714285714285714</v>
      </c>
      <c r="BH14" s="31">
        <v>0</v>
      </c>
      <c r="BI14" s="38">
        <f t="shared" si="28"/>
        <v>1.2857142857142858</v>
      </c>
      <c r="BJ14" s="31">
        <v>2</v>
      </c>
      <c r="BK14" s="38">
        <f t="shared" si="29"/>
        <v>3.5714285714285716</v>
      </c>
      <c r="BL14" s="31">
        <v>3</v>
      </c>
      <c r="BM14" s="38">
        <f t="shared" si="30"/>
        <v>2.2857142857142856</v>
      </c>
    </row>
    <row r="15" spans="1:65" x14ac:dyDescent="0.25">
      <c r="A15" s="42">
        <f t="shared" si="20"/>
        <v>45773</v>
      </c>
      <c r="B15" s="31">
        <f t="shared" si="12"/>
        <v>103</v>
      </c>
      <c r="C15" s="38">
        <f t="shared" si="31"/>
        <v>103.85714285714286</v>
      </c>
      <c r="D15" s="31">
        <f t="shared" si="13"/>
        <v>36</v>
      </c>
      <c r="E15" s="57">
        <f t="shared" si="31"/>
        <v>34.857142857142854</v>
      </c>
      <c r="F15" s="31">
        <v>12.964383562</v>
      </c>
      <c r="G15" s="38">
        <f t="shared" si="31"/>
        <v>16.668493151142858</v>
      </c>
      <c r="H15" s="31">
        <v>12.964383562</v>
      </c>
      <c r="I15" s="57">
        <f t="shared" si="32"/>
        <v>16.668493151142858</v>
      </c>
      <c r="J15" s="31">
        <f t="shared" si="14"/>
        <v>103</v>
      </c>
      <c r="K15" s="38">
        <f t="shared" si="33"/>
        <v>103.85714285714286</v>
      </c>
      <c r="L15" s="31">
        <f t="shared" si="15"/>
        <v>36</v>
      </c>
      <c r="M15" s="57">
        <f t="shared" si="34"/>
        <v>34.857142857142854</v>
      </c>
      <c r="N15" s="31">
        <v>13</v>
      </c>
      <c r="O15" s="38">
        <f t="shared" si="33"/>
        <v>16.714285714285715</v>
      </c>
      <c r="P15" s="31">
        <v>10</v>
      </c>
      <c r="Q15" s="57">
        <f t="shared" si="35"/>
        <v>11.428571428571429</v>
      </c>
      <c r="R15" s="31">
        <v>90</v>
      </c>
      <c r="S15" s="38">
        <f t="shared" si="36"/>
        <v>87.142857142857139</v>
      </c>
      <c r="T15" s="31">
        <v>26</v>
      </c>
      <c r="U15" s="57">
        <f t="shared" si="37"/>
        <v>23.428571428571427</v>
      </c>
      <c r="V15" s="31">
        <v>0</v>
      </c>
      <c r="W15" s="38">
        <f t="shared" si="38"/>
        <v>0</v>
      </c>
      <c r="X15" s="31">
        <v>0</v>
      </c>
      <c r="Y15" s="57">
        <f t="shared" si="39"/>
        <v>0</v>
      </c>
      <c r="Z15" s="63">
        <v>0</v>
      </c>
      <c r="AA15" s="64">
        <f t="shared" si="38"/>
        <v>0</v>
      </c>
      <c r="AB15" s="63">
        <v>0</v>
      </c>
      <c r="AC15" s="65">
        <f t="shared" si="40"/>
        <v>0</v>
      </c>
      <c r="AD15" s="31">
        <v>0</v>
      </c>
      <c r="AE15" s="38">
        <f t="shared" si="38"/>
        <v>0</v>
      </c>
      <c r="AF15" s="31">
        <v>0</v>
      </c>
      <c r="AG15" s="57">
        <f t="shared" si="38"/>
        <v>0</v>
      </c>
      <c r="AH15" s="31">
        <f t="shared" si="16"/>
        <v>6</v>
      </c>
      <c r="AI15" s="38">
        <f t="shared" si="41"/>
        <v>10.285714285714286</v>
      </c>
      <c r="AJ15" s="31">
        <f t="shared" si="17"/>
        <v>0</v>
      </c>
      <c r="AK15" s="38">
        <f t="shared" si="21"/>
        <v>0.8571428571428571</v>
      </c>
      <c r="AL15" s="31">
        <f t="shared" si="18"/>
        <v>2</v>
      </c>
      <c r="AM15" s="38">
        <f t="shared" si="22"/>
        <v>3</v>
      </c>
      <c r="AN15" s="31">
        <f t="shared" si="19"/>
        <v>5</v>
      </c>
      <c r="AO15" s="38">
        <f t="shared" si="23"/>
        <v>2.5714285714285716</v>
      </c>
      <c r="AP15" s="40">
        <f t="shared" si="8"/>
        <v>0.46153846153846156</v>
      </c>
      <c r="AQ15" s="40">
        <f t="shared" si="9"/>
        <v>0</v>
      </c>
      <c r="AR15" s="40">
        <f t="shared" si="10"/>
        <v>0.15384615384615385</v>
      </c>
      <c r="AS15" s="41">
        <f t="shared" si="11"/>
        <v>0.38461538461538464</v>
      </c>
      <c r="AT15" s="40">
        <f t="shared" si="42"/>
        <v>0.64033228676085829</v>
      </c>
      <c r="AU15" s="40">
        <f t="shared" si="42"/>
        <v>4.9529042386185239E-2</v>
      </c>
      <c r="AV15" s="40">
        <f t="shared" si="42"/>
        <v>0.1602367870225013</v>
      </c>
      <c r="AW15" s="41">
        <f t="shared" si="42"/>
        <v>0.14990188383045527</v>
      </c>
      <c r="AX15" s="31">
        <v>0</v>
      </c>
      <c r="AY15" s="38">
        <f t="shared" si="23"/>
        <v>0</v>
      </c>
      <c r="AZ15" s="31">
        <v>0</v>
      </c>
      <c r="BA15" s="38">
        <f t="shared" si="24"/>
        <v>0</v>
      </c>
      <c r="BB15" s="31">
        <v>0</v>
      </c>
      <c r="BC15" s="38">
        <f t="shared" si="25"/>
        <v>0</v>
      </c>
      <c r="BD15" s="31">
        <v>0</v>
      </c>
      <c r="BE15" s="38">
        <f t="shared" si="26"/>
        <v>0</v>
      </c>
      <c r="BF15" s="31">
        <v>6</v>
      </c>
      <c r="BG15" s="38">
        <f t="shared" si="27"/>
        <v>10.285714285714286</v>
      </c>
      <c r="BH15" s="31">
        <v>0</v>
      </c>
      <c r="BI15" s="38">
        <f t="shared" si="28"/>
        <v>0.8571428571428571</v>
      </c>
      <c r="BJ15" s="31">
        <v>2</v>
      </c>
      <c r="BK15" s="38">
        <f t="shared" si="29"/>
        <v>3</v>
      </c>
      <c r="BL15" s="31">
        <v>5</v>
      </c>
      <c r="BM15" s="38">
        <f t="shared" si="30"/>
        <v>2.5714285714285716</v>
      </c>
    </row>
    <row r="16" spans="1:65" x14ac:dyDescent="0.25">
      <c r="A16" s="42">
        <f t="shared" si="20"/>
        <v>45774</v>
      </c>
      <c r="B16" s="31">
        <f t="shared" si="12"/>
        <v>89</v>
      </c>
      <c r="C16" s="38">
        <f t="shared" si="31"/>
        <v>106.28571428571429</v>
      </c>
      <c r="D16" s="31">
        <f t="shared" si="13"/>
        <v>31</v>
      </c>
      <c r="E16" s="57">
        <f t="shared" si="31"/>
        <v>33.428571428571431</v>
      </c>
      <c r="F16" s="31">
        <v>22.936986301999998</v>
      </c>
      <c r="G16" s="38">
        <f t="shared" si="31"/>
        <v>17.950684931999998</v>
      </c>
      <c r="H16" s="31">
        <v>22.936986301999998</v>
      </c>
      <c r="I16" s="57">
        <f t="shared" si="32"/>
        <v>17.950684931999998</v>
      </c>
      <c r="J16" s="31">
        <f t="shared" si="14"/>
        <v>89</v>
      </c>
      <c r="K16" s="38">
        <f t="shared" si="33"/>
        <v>106.28571428571429</v>
      </c>
      <c r="L16" s="31">
        <f t="shared" si="15"/>
        <v>31</v>
      </c>
      <c r="M16" s="57">
        <f t="shared" si="34"/>
        <v>33.428571428571431</v>
      </c>
      <c r="N16" s="31">
        <v>23</v>
      </c>
      <c r="O16" s="38">
        <f t="shared" si="33"/>
        <v>18</v>
      </c>
      <c r="P16" s="31">
        <v>12</v>
      </c>
      <c r="Q16" s="57">
        <f t="shared" si="35"/>
        <v>11.428571428571429</v>
      </c>
      <c r="R16" s="31">
        <v>66</v>
      </c>
      <c r="S16" s="38">
        <f t="shared" si="36"/>
        <v>88.285714285714292</v>
      </c>
      <c r="T16" s="31">
        <v>19</v>
      </c>
      <c r="U16" s="57">
        <f t="shared" si="37"/>
        <v>22</v>
      </c>
      <c r="V16" s="31">
        <v>0</v>
      </c>
      <c r="W16" s="38">
        <f t="shared" si="38"/>
        <v>0</v>
      </c>
      <c r="X16" s="31">
        <v>0</v>
      </c>
      <c r="Y16" s="57">
        <f t="shared" si="39"/>
        <v>0</v>
      </c>
      <c r="Z16" s="63">
        <v>0</v>
      </c>
      <c r="AA16" s="64">
        <f t="shared" si="38"/>
        <v>0</v>
      </c>
      <c r="AB16" s="63">
        <v>0</v>
      </c>
      <c r="AC16" s="65">
        <f t="shared" si="40"/>
        <v>0</v>
      </c>
      <c r="AD16" s="31">
        <v>0</v>
      </c>
      <c r="AE16" s="38">
        <f t="shared" si="38"/>
        <v>0</v>
      </c>
      <c r="AF16" s="31">
        <v>0</v>
      </c>
      <c r="AG16" s="57">
        <f t="shared" si="38"/>
        <v>0</v>
      </c>
      <c r="AH16" s="31">
        <f t="shared" si="16"/>
        <v>12</v>
      </c>
      <c r="AI16" s="38">
        <f t="shared" si="41"/>
        <v>10.857142857142858</v>
      </c>
      <c r="AJ16" s="31">
        <f t="shared" si="17"/>
        <v>2</v>
      </c>
      <c r="AK16" s="38">
        <f t="shared" si="21"/>
        <v>0.8571428571428571</v>
      </c>
      <c r="AL16" s="31">
        <f t="shared" si="18"/>
        <v>8</v>
      </c>
      <c r="AM16" s="38">
        <f t="shared" si="22"/>
        <v>3.7142857142857144</v>
      </c>
      <c r="AN16" s="31">
        <f t="shared" si="19"/>
        <v>1</v>
      </c>
      <c r="AO16" s="38">
        <f t="shared" si="23"/>
        <v>2.5714285714285716</v>
      </c>
      <c r="AP16" s="40">
        <f t="shared" si="8"/>
        <v>0.52173913043478259</v>
      </c>
      <c r="AQ16" s="40">
        <f t="shared" si="9"/>
        <v>8.6956521739130432E-2</v>
      </c>
      <c r="AR16" s="40">
        <f t="shared" si="10"/>
        <v>0.34782608695652173</v>
      </c>
      <c r="AS16" s="41">
        <f t="shared" si="11"/>
        <v>4.3478260869565216E-2</v>
      </c>
      <c r="AT16" s="40">
        <f t="shared" si="42"/>
        <v>0.63323379519031686</v>
      </c>
      <c r="AU16" s="40">
        <f t="shared" si="42"/>
        <v>4.1543239369326322E-2</v>
      </c>
      <c r="AV16" s="40">
        <f t="shared" si="42"/>
        <v>0.17931398311833094</v>
      </c>
      <c r="AW16" s="41">
        <f t="shared" si="42"/>
        <v>0.14590898232202582</v>
      </c>
      <c r="AX16" s="31">
        <v>0</v>
      </c>
      <c r="AY16" s="38">
        <f t="shared" si="23"/>
        <v>0</v>
      </c>
      <c r="AZ16" s="31">
        <v>0</v>
      </c>
      <c r="BA16" s="38">
        <f t="shared" si="24"/>
        <v>0</v>
      </c>
      <c r="BB16" s="31">
        <v>0</v>
      </c>
      <c r="BC16" s="38">
        <f t="shared" si="25"/>
        <v>0</v>
      </c>
      <c r="BD16" s="31">
        <v>0</v>
      </c>
      <c r="BE16" s="38">
        <f t="shared" si="26"/>
        <v>0</v>
      </c>
      <c r="BF16" s="31">
        <v>12</v>
      </c>
      <c r="BG16" s="38">
        <f t="shared" si="27"/>
        <v>10.857142857142858</v>
      </c>
      <c r="BH16" s="31">
        <v>2</v>
      </c>
      <c r="BI16" s="38">
        <f t="shared" si="28"/>
        <v>0.8571428571428571</v>
      </c>
      <c r="BJ16" s="31">
        <v>8</v>
      </c>
      <c r="BK16" s="38">
        <f t="shared" si="29"/>
        <v>3.7142857142857144</v>
      </c>
      <c r="BL16" s="31">
        <v>1</v>
      </c>
      <c r="BM16" s="38">
        <f t="shared" si="30"/>
        <v>2.5714285714285716</v>
      </c>
    </row>
    <row r="17" spans="1:65" x14ac:dyDescent="0.25">
      <c r="A17" s="42">
        <f t="shared" si="20"/>
        <v>45775</v>
      </c>
      <c r="B17" s="31">
        <f t="shared" si="12"/>
        <v>141</v>
      </c>
      <c r="C17" s="38">
        <f t="shared" si="31"/>
        <v>112.57142857142857</v>
      </c>
      <c r="D17" s="31">
        <f t="shared" si="13"/>
        <v>41</v>
      </c>
      <c r="E17" s="57">
        <f t="shared" si="31"/>
        <v>35.857142857142854</v>
      </c>
      <c r="F17" s="31">
        <v>17.950684931999998</v>
      </c>
      <c r="G17" s="38">
        <f t="shared" si="31"/>
        <v>18.663013699142855</v>
      </c>
      <c r="H17" s="31">
        <v>17.950684931999998</v>
      </c>
      <c r="I17" s="57">
        <f t="shared" si="32"/>
        <v>18.663013699142855</v>
      </c>
      <c r="J17" s="31">
        <f t="shared" si="14"/>
        <v>141</v>
      </c>
      <c r="K17" s="38">
        <f t="shared" si="33"/>
        <v>112.57142857142857</v>
      </c>
      <c r="L17" s="31">
        <f t="shared" si="15"/>
        <v>41</v>
      </c>
      <c r="M17" s="57">
        <f t="shared" si="34"/>
        <v>35.857142857142854</v>
      </c>
      <c r="N17" s="31">
        <v>18</v>
      </c>
      <c r="O17" s="38">
        <f t="shared" si="33"/>
        <v>18.714285714285715</v>
      </c>
      <c r="P17" s="31">
        <v>12</v>
      </c>
      <c r="Q17" s="57">
        <f t="shared" si="35"/>
        <v>11.571428571428571</v>
      </c>
      <c r="R17" s="31">
        <v>123</v>
      </c>
      <c r="S17" s="38">
        <f t="shared" si="36"/>
        <v>93.857142857142861</v>
      </c>
      <c r="T17" s="31">
        <v>29</v>
      </c>
      <c r="U17" s="57">
        <f t="shared" si="37"/>
        <v>24.285714285714285</v>
      </c>
      <c r="V17" s="31">
        <v>0</v>
      </c>
      <c r="W17" s="38">
        <f t="shared" si="38"/>
        <v>0</v>
      </c>
      <c r="X17" s="31">
        <v>0</v>
      </c>
      <c r="Y17" s="57">
        <f t="shared" si="39"/>
        <v>0</v>
      </c>
      <c r="Z17" s="63">
        <v>0</v>
      </c>
      <c r="AA17" s="64">
        <f t="shared" si="38"/>
        <v>0</v>
      </c>
      <c r="AB17" s="63">
        <v>0</v>
      </c>
      <c r="AC17" s="65">
        <f t="shared" si="40"/>
        <v>0</v>
      </c>
      <c r="AD17" s="31">
        <v>0</v>
      </c>
      <c r="AE17" s="38">
        <f t="shared" si="38"/>
        <v>0</v>
      </c>
      <c r="AF17" s="31">
        <v>0</v>
      </c>
      <c r="AG17" s="57">
        <f t="shared" si="38"/>
        <v>0</v>
      </c>
      <c r="AH17" s="31">
        <f t="shared" si="16"/>
        <v>7</v>
      </c>
      <c r="AI17" s="38">
        <f t="shared" si="41"/>
        <v>10.142857142857142</v>
      </c>
      <c r="AJ17" s="31">
        <f t="shared" si="17"/>
        <v>1</v>
      </c>
      <c r="AK17" s="38">
        <f t="shared" si="21"/>
        <v>0.8571428571428571</v>
      </c>
      <c r="AL17" s="31">
        <f t="shared" si="18"/>
        <v>6</v>
      </c>
      <c r="AM17" s="38">
        <f t="shared" si="22"/>
        <v>4.5714285714285712</v>
      </c>
      <c r="AN17" s="31">
        <f t="shared" si="19"/>
        <v>4</v>
      </c>
      <c r="AO17" s="38">
        <f t="shared" si="23"/>
        <v>3.1428571428571428</v>
      </c>
      <c r="AP17" s="40">
        <f t="shared" si="8"/>
        <v>0.3888888888888889</v>
      </c>
      <c r="AQ17" s="40">
        <f t="shared" si="9"/>
        <v>5.5555555555555552E-2</v>
      </c>
      <c r="AR17" s="40">
        <f t="shared" si="10"/>
        <v>0.33333333333333331</v>
      </c>
      <c r="AS17" s="41">
        <f t="shared" si="11"/>
        <v>0.22222222222222221</v>
      </c>
      <c r="AT17" s="40">
        <f t="shared" si="42"/>
        <v>0.5569212188777406</v>
      </c>
      <c r="AU17" s="40">
        <f t="shared" si="42"/>
        <v>3.8490736316823267E-2</v>
      </c>
      <c r="AV17" s="40">
        <f t="shared" si="42"/>
        <v>0.22693303073737853</v>
      </c>
      <c r="AW17" s="41">
        <f t="shared" si="42"/>
        <v>0.17765501406805756</v>
      </c>
      <c r="AX17" s="31">
        <v>0</v>
      </c>
      <c r="AY17" s="38">
        <f t="shared" si="23"/>
        <v>0</v>
      </c>
      <c r="AZ17" s="31">
        <v>0</v>
      </c>
      <c r="BA17" s="38">
        <f t="shared" si="24"/>
        <v>0</v>
      </c>
      <c r="BB17" s="31">
        <v>0</v>
      </c>
      <c r="BC17" s="38">
        <f t="shared" si="25"/>
        <v>0</v>
      </c>
      <c r="BD17" s="31">
        <v>0</v>
      </c>
      <c r="BE17" s="38">
        <f t="shared" si="26"/>
        <v>0</v>
      </c>
      <c r="BF17" s="31">
        <v>7</v>
      </c>
      <c r="BG17" s="38">
        <f t="shared" si="27"/>
        <v>10.142857142857142</v>
      </c>
      <c r="BH17" s="31">
        <v>1</v>
      </c>
      <c r="BI17" s="38">
        <f t="shared" si="28"/>
        <v>0.8571428571428571</v>
      </c>
      <c r="BJ17" s="31">
        <v>6</v>
      </c>
      <c r="BK17" s="38">
        <f t="shared" si="29"/>
        <v>4.5714285714285712</v>
      </c>
      <c r="BL17" s="31">
        <v>4</v>
      </c>
      <c r="BM17" s="38">
        <f t="shared" si="30"/>
        <v>3.1428571428571428</v>
      </c>
    </row>
    <row r="18" spans="1:65" x14ac:dyDescent="0.25">
      <c r="A18" s="42">
        <f t="shared" si="20"/>
        <v>45776</v>
      </c>
      <c r="B18" s="31">
        <f t="shared" si="12"/>
        <v>118</v>
      </c>
      <c r="C18" s="38">
        <f t="shared" si="31"/>
        <v>116</v>
      </c>
      <c r="D18" s="31">
        <f t="shared" si="13"/>
        <v>30</v>
      </c>
      <c r="E18" s="57">
        <f t="shared" si="31"/>
        <v>35.142857142857146</v>
      </c>
      <c r="F18" s="31">
        <v>18.947945206</v>
      </c>
      <c r="G18" s="38">
        <f t="shared" si="31"/>
        <v>19.090410959428571</v>
      </c>
      <c r="H18" s="31">
        <v>18.947945206</v>
      </c>
      <c r="I18" s="57">
        <f t="shared" si="32"/>
        <v>19.090410959428571</v>
      </c>
      <c r="J18" s="31">
        <f t="shared" si="14"/>
        <v>118</v>
      </c>
      <c r="K18" s="38">
        <f t="shared" si="33"/>
        <v>116</v>
      </c>
      <c r="L18" s="31">
        <f t="shared" si="15"/>
        <v>30</v>
      </c>
      <c r="M18" s="57">
        <f t="shared" si="34"/>
        <v>35.142857142857146</v>
      </c>
      <c r="N18" s="31">
        <v>19</v>
      </c>
      <c r="O18" s="38">
        <f t="shared" si="33"/>
        <v>19.142857142857142</v>
      </c>
      <c r="P18" s="31">
        <v>9</v>
      </c>
      <c r="Q18" s="57">
        <f t="shared" si="35"/>
        <v>11.142857142857142</v>
      </c>
      <c r="R18" s="31">
        <v>99</v>
      </c>
      <c r="S18" s="38">
        <f t="shared" si="36"/>
        <v>96.857142857142861</v>
      </c>
      <c r="T18" s="31">
        <v>21</v>
      </c>
      <c r="U18" s="57">
        <f t="shared" si="37"/>
        <v>24</v>
      </c>
      <c r="V18" s="31">
        <v>0</v>
      </c>
      <c r="W18" s="38">
        <f t="shared" si="38"/>
        <v>0</v>
      </c>
      <c r="X18" s="31">
        <v>0</v>
      </c>
      <c r="Y18" s="57">
        <f t="shared" si="39"/>
        <v>0</v>
      </c>
      <c r="Z18" s="63">
        <v>0</v>
      </c>
      <c r="AA18" s="64">
        <f t="shared" si="38"/>
        <v>0</v>
      </c>
      <c r="AB18" s="63">
        <v>0</v>
      </c>
      <c r="AC18" s="65">
        <f t="shared" si="40"/>
        <v>0</v>
      </c>
      <c r="AD18" s="31">
        <v>0</v>
      </c>
      <c r="AE18" s="38">
        <f t="shared" si="38"/>
        <v>0</v>
      </c>
      <c r="AF18" s="31">
        <v>0</v>
      </c>
      <c r="AG18" s="57">
        <f t="shared" si="38"/>
        <v>0</v>
      </c>
      <c r="AH18" s="31">
        <f t="shared" si="16"/>
        <v>11</v>
      </c>
      <c r="AI18" s="38">
        <f t="shared" si="41"/>
        <v>9.7142857142857135</v>
      </c>
      <c r="AJ18" s="31">
        <f t="shared" si="17"/>
        <v>3</v>
      </c>
      <c r="AK18" s="38">
        <f t="shared" si="21"/>
        <v>1.2857142857142858</v>
      </c>
      <c r="AL18" s="31">
        <f t="shared" si="18"/>
        <v>4</v>
      </c>
      <c r="AM18" s="38">
        <f t="shared" si="22"/>
        <v>5</v>
      </c>
      <c r="AN18" s="31">
        <f t="shared" si="19"/>
        <v>1</v>
      </c>
      <c r="AO18" s="38">
        <f t="shared" si="23"/>
        <v>3.1428571428571428</v>
      </c>
      <c r="AP18" s="40">
        <f t="shared" si="8"/>
        <v>0.57894736842105265</v>
      </c>
      <c r="AQ18" s="40">
        <f t="shared" si="9"/>
        <v>0.15789473684210525</v>
      </c>
      <c r="AR18" s="40">
        <f t="shared" si="10"/>
        <v>0.21052631578947367</v>
      </c>
      <c r="AS18" s="41">
        <f t="shared" si="11"/>
        <v>5.2631578947368418E-2</v>
      </c>
      <c r="AT18" s="40">
        <f t="shared" si="42"/>
        <v>0.51462798579503388</v>
      </c>
      <c r="AU18" s="40">
        <f t="shared" si="42"/>
        <v>6.1047127294266874E-2</v>
      </c>
      <c r="AV18" s="40">
        <f t="shared" si="42"/>
        <v>0.24807964727873191</v>
      </c>
      <c r="AW18" s="41">
        <f t="shared" si="42"/>
        <v>0.17624523963196734</v>
      </c>
      <c r="AX18" s="31">
        <v>0</v>
      </c>
      <c r="AY18" s="38">
        <f t="shared" si="23"/>
        <v>0</v>
      </c>
      <c r="AZ18" s="31">
        <v>0</v>
      </c>
      <c r="BA18" s="38">
        <f t="shared" si="24"/>
        <v>0</v>
      </c>
      <c r="BB18" s="31">
        <v>0</v>
      </c>
      <c r="BC18" s="38">
        <f t="shared" si="25"/>
        <v>0</v>
      </c>
      <c r="BD18" s="31">
        <v>0</v>
      </c>
      <c r="BE18" s="38">
        <f t="shared" si="26"/>
        <v>0</v>
      </c>
      <c r="BF18" s="31">
        <v>11</v>
      </c>
      <c r="BG18" s="38">
        <f t="shared" si="27"/>
        <v>9.7142857142857135</v>
      </c>
      <c r="BH18" s="31">
        <v>3</v>
      </c>
      <c r="BI18" s="38">
        <f t="shared" si="28"/>
        <v>1.2857142857142858</v>
      </c>
      <c r="BJ18" s="31">
        <v>4</v>
      </c>
      <c r="BK18" s="38">
        <f t="shared" si="29"/>
        <v>5</v>
      </c>
      <c r="BL18" s="31">
        <v>1</v>
      </c>
      <c r="BM18" s="38">
        <f t="shared" si="30"/>
        <v>3.1428571428571428</v>
      </c>
    </row>
    <row r="19" spans="1:65" x14ac:dyDescent="0.25">
      <c r="A19" s="42">
        <f t="shared" si="20"/>
        <v>45777</v>
      </c>
      <c r="B19" s="31">
        <f t="shared" si="12"/>
        <v>143</v>
      </c>
      <c r="C19" s="38">
        <f t="shared" si="31"/>
        <v>122</v>
      </c>
      <c r="D19" s="31">
        <f t="shared" si="13"/>
        <v>47</v>
      </c>
      <c r="E19" s="57">
        <f t="shared" si="31"/>
        <v>38.428571428571431</v>
      </c>
      <c r="F19" s="31">
        <v>24.931506849999998</v>
      </c>
      <c r="G19" s="38">
        <f t="shared" si="31"/>
        <v>19.802739726571428</v>
      </c>
      <c r="H19" s="31">
        <v>24.931506849999998</v>
      </c>
      <c r="I19" s="57">
        <f t="shared" si="32"/>
        <v>19.802739726571428</v>
      </c>
      <c r="J19" s="31">
        <f t="shared" si="14"/>
        <v>143</v>
      </c>
      <c r="K19" s="38">
        <f t="shared" si="33"/>
        <v>122</v>
      </c>
      <c r="L19" s="31">
        <f t="shared" si="15"/>
        <v>47</v>
      </c>
      <c r="M19" s="57">
        <f t="shared" si="34"/>
        <v>38.428571428571431</v>
      </c>
      <c r="N19" s="31">
        <v>25</v>
      </c>
      <c r="O19" s="38">
        <f t="shared" si="33"/>
        <v>19.857142857142858</v>
      </c>
      <c r="P19" s="31">
        <v>10</v>
      </c>
      <c r="Q19" s="57">
        <f t="shared" si="35"/>
        <v>11.428571428571429</v>
      </c>
      <c r="R19" s="31">
        <v>118</v>
      </c>
      <c r="S19" s="38">
        <f t="shared" si="36"/>
        <v>102.14285714285714</v>
      </c>
      <c r="T19" s="31">
        <v>37</v>
      </c>
      <c r="U19" s="57">
        <f t="shared" si="37"/>
        <v>27</v>
      </c>
      <c r="V19" s="31">
        <v>0</v>
      </c>
      <c r="W19" s="38">
        <f t="shared" si="38"/>
        <v>0</v>
      </c>
      <c r="X19" s="31">
        <v>0</v>
      </c>
      <c r="Y19" s="57">
        <f t="shared" si="39"/>
        <v>0</v>
      </c>
      <c r="Z19" s="63">
        <v>0</v>
      </c>
      <c r="AA19" s="64">
        <f t="shared" si="38"/>
        <v>0</v>
      </c>
      <c r="AB19" s="63">
        <v>0</v>
      </c>
      <c r="AC19" s="65">
        <f t="shared" si="40"/>
        <v>0</v>
      </c>
      <c r="AD19" s="31">
        <v>0</v>
      </c>
      <c r="AE19" s="38">
        <f t="shared" si="38"/>
        <v>0</v>
      </c>
      <c r="AF19" s="31">
        <v>0</v>
      </c>
      <c r="AG19" s="57">
        <f t="shared" si="38"/>
        <v>0</v>
      </c>
      <c r="AH19" s="31">
        <f t="shared" si="16"/>
        <v>17</v>
      </c>
      <c r="AI19" s="38">
        <f t="shared" si="41"/>
        <v>10.428571428571429</v>
      </c>
      <c r="AJ19" s="31">
        <f t="shared" si="17"/>
        <v>2</v>
      </c>
      <c r="AK19" s="38">
        <f t="shared" si="21"/>
        <v>1.4285714285714286</v>
      </c>
      <c r="AL19" s="31">
        <f t="shared" si="18"/>
        <v>3</v>
      </c>
      <c r="AM19" s="38">
        <f t="shared" si="22"/>
        <v>4.7142857142857144</v>
      </c>
      <c r="AN19" s="31">
        <f t="shared" si="19"/>
        <v>3</v>
      </c>
      <c r="AO19" s="38">
        <f t="shared" si="23"/>
        <v>3.2857142857142856</v>
      </c>
      <c r="AP19" s="40">
        <f t="shared" si="8"/>
        <v>0.68</v>
      </c>
      <c r="AQ19" s="40">
        <f t="shared" si="9"/>
        <v>0.08</v>
      </c>
      <c r="AR19" s="40">
        <f t="shared" si="10"/>
        <v>0.12</v>
      </c>
      <c r="AS19" s="41">
        <f t="shared" si="11"/>
        <v>0.12</v>
      </c>
      <c r="AT19" s="40">
        <f t="shared" si="42"/>
        <v>0.52605655722360534</v>
      </c>
      <c r="AU19" s="40">
        <f t="shared" si="42"/>
        <v>6.5332841579981163E-2</v>
      </c>
      <c r="AV19" s="40">
        <f t="shared" si="42"/>
        <v>0.22950821870730337</v>
      </c>
      <c r="AW19" s="41">
        <f t="shared" si="42"/>
        <v>0.17910238248911017</v>
      </c>
      <c r="AX19" s="31">
        <v>0</v>
      </c>
      <c r="AY19" s="38">
        <f t="shared" si="23"/>
        <v>0</v>
      </c>
      <c r="AZ19" s="31">
        <v>0</v>
      </c>
      <c r="BA19" s="38">
        <f t="shared" si="24"/>
        <v>0</v>
      </c>
      <c r="BB19" s="31">
        <v>0</v>
      </c>
      <c r="BC19" s="38">
        <f t="shared" si="25"/>
        <v>0</v>
      </c>
      <c r="BD19" s="31">
        <v>0</v>
      </c>
      <c r="BE19" s="38">
        <f t="shared" si="26"/>
        <v>0</v>
      </c>
      <c r="BF19" s="31">
        <v>17</v>
      </c>
      <c r="BG19" s="38">
        <f t="shared" si="27"/>
        <v>10.428571428571429</v>
      </c>
      <c r="BH19" s="31">
        <v>2</v>
      </c>
      <c r="BI19" s="38">
        <f t="shared" si="28"/>
        <v>1.4285714285714286</v>
      </c>
      <c r="BJ19" s="31">
        <v>3</v>
      </c>
      <c r="BK19" s="38">
        <f t="shared" si="29"/>
        <v>4.7142857142857144</v>
      </c>
      <c r="BL19" s="31">
        <v>3</v>
      </c>
      <c r="BM19" s="38">
        <f t="shared" si="30"/>
        <v>3.2857142857142856</v>
      </c>
    </row>
    <row r="20" spans="1:65" x14ac:dyDescent="0.25">
      <c r="A20" s="42">
        <f t="shared" si="20"/>
        <v>45778</v>
      </c>
      <c r="B20" s="31">
        <f t="shared" si="12"/>
        <v>197</v>
      </c>
      <c r="C20" s="38">
        <f t="shared" si="31"/>
        <v>134.42857142857142</v>
      </c>
      <c r="D20" s="31">
        <f t="shared" si="13"/>
        <v>75</v>
      </c>
      <c r="E20" s="57">
        <f t="shared" si="31"/>
        <v>43.285714285714285</v>
      </c>
      <c r="F20" s="31">
        <v>42.882191782</v>
      </c>
      <c r="G20" s="38">
        <f t="shared" si="31"/>
        <v>22.22465753485714</v>
      </c>
      <c r="H20" s="31">
        <v>42.882191782</v>
      </c>
      <c r="I20" s="57">
        <f t="shared" si="32"/>
        <v>22.22465753485714</v>
      </c>
      <c r="J20" s="31">
        <f t="shared" si="14"/>
        <v>197</v>
      </c>
      <c r="K20" s="38">
        <f t="shared" si="33"/>
        <v>134.42857142857142</v>
      </c>
      <c r="L20" s="31">
        <f t="shared" si="15"/>
        <v>75</v>
      </c>
      <c r="M20" s="57">
        <f t="shared" si="34"/>
        <v>43.285714285714285</v>
      </c>
      <c r="N20" s="31">
        <v>43</v>
      </c>
      <c r="O20" s="38">
        <f t="shared" si="33"/>
        <v>22.285714285714285</v>
      </c>
      <c r="P20" s="31">
        <v>31</v>
      </c>
      <c r="Q20" s="57">
        <f t="shared" si="35"/>
        <v>13.857142857142858</v>
      </c>
      <c r="R20" s="31">
        <v>154</v>
      </c>
      <c r="S20" s="38">
        <f t="shared" si="36"/>
        <v>112.14285714285714</v>
      </c>
      <c r="T20" s="31">
        <v>44</v>
      </c>
      <c r="U20" s="57">
        <f t="shared" si="37"/>
        <v>29.428571428571427</v>
      </c>
      <c r="V20" s="31">
        <v>0</v>
      </c>
      <c r="W20" s="38">
        <f t="shared" si="38"/>
        <v>0</v>
      </c>
      <c r="X20" s="31">
        <v>0</v>
      </c>
      <c r="Y20" s="57">
        <f t="shared" si="39"/>
        <v>0</v>
      </c>
      <c r="Z20" s="63">
        <v>0</v>
      </c>
      <c r="AA20" s="64">
        <f t="shared" si="38"/>
        <v>0</v>
      </c>
      <c r="AB20" s="63">
        <v>0</v>
      </c>
      <c r="AC20" s="65">
        <f t="shared" si="40"/>
        <v>0</v>
      </c>
      <c r="AD20" s="31">
        <v>0</v>
      </c>
      <c r="AE20" s="38">
        <f t="shared" si="38"/>
        <v>0</v>
      </c>
      <c r="AF20" s="31">
        <v>0</v>
      </c>
      <c r="AG20" s="57">
        <f t="shared" si="38"/>
        <v>0</v>
      </c>
      <c r="AH20" s="31">
        <f t="shared" si="16"/>
        <v>29</v>
      </c>
      <c r="AI20" s="38">
        <f t="shared" si="41"/>
        <v>13.142857142857142</v>
      </c>
      <c r="AJ20" s="31">
        <f t="shared" si="17"/>
        <v>3</v>
      </c>
      <c r="AK20" s="38">
        <f t="shared" si="21"/>
        <v>1.5714285714285714</v>
      </c>
      <c r="AL20" s="31">
        <f t="shared" si="18"/>
        <v>9</v>
      </c>
      <c r="AM20" s="38">
        <f t="shared" si="22"/>
        <v>4.8571428571428568</v>
      </c>
      <c r="AN20" s="31">
        <f t="shared" si="19"/>
        <v>2</v>
      </c>
      <c r="AO20" s="38">
        <f t="shared" si="23"/>
        <v>2.7142857142857144</v>
      </c>
      <c r="AP20" s="40">
        <f t="shared" si="8"/>
        <v>0.67441860465116277</v>
      </c>
      <c r="AQ20" s="40">
        <f t="shared" si="9"/>
        <v>6.9767441860465115E-2</v>
      </c>
      <c r="AR20" s="40">
        <f t="shared" si="10"/>
        <v>0.20930232558139536</v>
      </c>
      <c r="AS20" s="41">
        <f t="shared" si="11"/>
        <v>4.6511627906976744E-2</v>
      </c>
      <c r="AT20" s="40">
        <f t="shared" si="42"/>
        <v>0.56745701722871644</v>
      </c>
      <c r="AU20" s="40">
        <f t="shared" si="42"/>
        <v>6.4310607999608055E-2</v>
      </c>
      <c r="AV20" s="40">
        <f t="shared" si="42"/>
        <v>0.21545250697717305</v>
      </c>
      <c r="AW20" s="41">
        <f t="shared" si="42"/>
        <v>0.15277986779450245</v>
      </c>
      <c r="AX20" s="31">
        <v>0</v>
      </c>
      <c r="AY20" s="38">
        <f t="shared" si="23"/>
        <v>0</v>
      </c>
      <c r="AZ20" s="31">
        <v>0</v>
      </c>
      <c r="BA20" s="38">
        <f t="shared" si="24"/>
        <v>0</v>
      </c>
      <c r="BB20" s="31">
        <v>0</v>
      </c>
      <c r="BC20" s="38">
        <f t="shared" si="25"/>
        <v>0</v>
      </c>
      <c r="BD20" s="31">
        <v>0</v>
      </c>
      <c r="BE20" s="38">
        <f t="shared" si="26"/>
        <v>0</v>
      </c>
      <c r="BF20" s="31">
        <v>29</v>
      </c>
      <c r="BG20" s="38">
        <f t="shared" si="27"/>
        <v>13.142857142857142</v>
      </c>
      <c r="BH20" s="31">
        <v>3</v>
      </c>
      <c r="BI20" s="38">
        <f t="shared" si="28"/>
        <v>1.5714285714285714</v>
      </c>
      <c r="BJ20" s="31">
        <v>9</v>
      </c>
      <c r="BK20" s="38">
        <f t="shared" si="29"/>
        <v>4.8571428571428568</v>
      </c>
      <c r="BL20" s="31">
        <v>2</v>
      </c>
      <c r="BM20" s="38">
        <f t="shared" si="30"/>
        <v>2.7142857142857144</v>
      </c>
    </row>
    <row r="21" spans="1:65" x14ac:dyDescent="0.25">
      <c r="A21" s="42">
        <f t="shared" si="20"/>
        <v>45779</v>
      </c>
      <c r="B21" s="31">
        <f t="shared" si="12"/>
        <v>131</v>
      </c>
      <c r="C21" s="38">
        <f t="shared" si="31"/>
        <v>131.71428571428572</v>
      </c>
      <c r="D21" s="31">
        <f t="shared" si="13"/>
        <v>33</v>
      </c>
      <c r="E21" s="57">
        <f t="shared" si="31"/>
        <v>41.857142857142854</v>
      </c>
      <c r="F21" s="31">
        <v>17.950684932000001</v>
      </c>
      <c r="G21" s="38">
        <f t="shared" si="31"/>
        <v>22.652054795142856</v>
      </c>
      <c r="H21" s="31">
        <v>17.950684932000001</v>
      </c>
      <c r="I21" s="57">
        <f t="shared" si="32"/>
        <v>22.652054795142856</v>
      </c>
      <c r="J21" s="31">
        <f t="shared" si="14"/>
        <v>131</v>
      </c>
      <c r="K21" s="38">
        <f t="shared" si="33"/>
        <v>131.71428571428572</v>
      </c>
      <c r="L21" s="31">
        <f t="shared" si="15"/>
        <v>33</v>
      </c>
      <c r="M21" s="57">
        <f t="shared" si="34"/>
        <v>41.857142857142854</v>
      </c>
      <c r="N21" s="31">
        <v>18</v>
      </c>
      <c r="O21" s="38">
        <f t="shared" si="33"/>
        <v>22.714285714285715</v>
      </c>
      <c r="P21" s="31">
        <v>10</v>
      </c>
      <c r="Q21" s="57">
        <f t="shared" si="35"/>
        <v>13.428571428571429</v>
      </c>
      <c r="R21" s="31">
        <v>113</v>
      </c>
      <c r="S21" s="38">
        <f t="shared" si="36"/>
        <v>109</v>
      </c>
      <c r="T21" s="31">
        <v>23</v>
      </c>
      <c r="U21" s="57">
        <f t="shared" si="37"/>
        <v>28.428571428571427</v>
      </c>
      <c r="V21" s="31">
        <v>0</v>
      </c>
      <c r="W21" s="38">
        <f t="shared" si="38"/>
        <v>0</v>
      </c>
      <c r="X21" s="31">
        <v>0</v>
      </c>
      <c r="Y21" s="57">
        <f t="shared" si="39"/>
        <v>0</v>
      </c>
      <c r="Z21" s="63">
        <v>0</v>
      </c>
      <c r="AA21" s="64">
        <f t="shared" si="38"/>
        <v>0</v>
      </c>
      <c r="AB21" s="63">
        <v>0</v>
      </c>
      <c r="AC21" s="65">
        <f t="shared" si="40"/>
        <v>0</v>
      </c>
      <c r="AD21" s="31">
        <v>0</v>
      </c>
      <c r="AE21" s="38">
        <f t="shared" si="38"/>
        <v>0</v>
      </c>
      <c r="AF21" s="31">
        <v>0</v>
      </c>
      <c r="AG21" s="57">
        <f t="shared" si="38"/>
        <v>0</v>
      </c>
      <c r="AH21" s="31">
        <f t="shared" si="16"/>
        <v>7</v>
      </c>
      <c r="AI21" s="38">
        <f t="shared" si="41"/>
        <v>12.714285714285714</v>
      </c>
      <c r="AJ21" s="31">
        <f t="shared" si="17"/>
        <v>1</v>
      </c>
      <c r="AK21" s="38">
        <f t="shared" si="21"/>
        <v>1.7142857142857142</v>
      </c>
      <c r="AL21" s="31">
        <f t="shared" si="18"/>
        <v>6</v>
      </c>
      <c r="AM21" s="38">
        <f t="shared" si="22"/>
        <v>5.4285714285714288</v>
      </c>
      <c r="AN21" s="31">
        <f t="shared" si="19"/>
        <v>4</v>
      </c>
      <c r="AO21" s="38">
        <f t="shared" si="23"/>
        <v>2.8571428571428572</v>
      </c>
      <c r="AP21" s="40">
        <f t="shared" si="8"/>
        <v>0.3888888888888889</v>
      </c>
      <c r="AQ21" s="40">
        <f t="shared" si="9"/>
        <v>5.5555555555555552E-2</v>
      </c>
      <c r="AR21" s="40">
        <f t="shared" si="10"/>
        <v>0.33333333333333331</v>
      </c>
      <c r="AS21" s="41">
        <f t="shared" si="11"/>
        <v>0.22222222222222221</v>
      </c>
      <c r="AT21" s="40">
        <f t="shared" si="42"/>
        <v>0.52777447754617668</v>
      </c>
      <c r="AU21" s="40">
        <f t="shared" si="42"/>
        <v>7.2247115936115991E-2</v>
      </c>
      <c r="AV21" s="40">
        <f t="shared" si="42"/>
        <v>0.24402393554860161</v>
      </c>
      <c r="AW21" s="41">
        <f t="shared" si="42"/>
        <v>0.15595447096910561</v>
      </c>
      <c r="AX21" s="31">
        <v>0</v>
      </c>
      <c r="AY21" s="38">
        <f t="shared" si="23"/>
        <v>0</v>
      </c>
      <c r="AZ21" s="31">
        <v>0</v>
      </c>
      <c r="BA21" s="38">
        <f t="shared" si="24"/>
        <v>0</v>
      </c>
      <c r="BB21" s="31">
        <v>0</v>
      </c>
      <c r="BC21" s="38">
        <f t="shared" si="25"/>
        <v>0</v>
      </c>
      <c r="BD21" s="31">
        <v>0</v>
      </c>
      <c r="BE21" s="38">
        <f t="shared" si="26"/>
        <v>0</v>
      </c>
      <c r="BF21" s="31">
        <v>7</v>
      </c>
      <c r="BG21" s="38">
        <f t="shared" si="27"/>
        <v>12.714285714285714</v>
      </c>
      <c r="BH21" s="31">
        <v>1</v>
      </c>
      <c r="BI21" s="38">
        <f t="shared" si="28"/>
        <v>1.7142857142857142</v>
      </c>
      <c r="BJ21" s="31">
        <v>6</v>
      </c>
      <c r="BK21" s="38">
        <f t="shared" si="29"/>
        <v>5.4285714285714288</v>
      </c>
      <c r="BL21" s="31">
        <v>4</v>
      </c>
      <c r="BM21" s="38">
        <f t="shared" si="30"/>
        <v>2.8571428571428572</v>
      </c>
    </row>
    <row r="22" spans="1:65" x14ac:dyDescent="0.25">
      <c r="A22" s="42">
        <f t="shared" si="20"/>
        <v>45780</v>
      </c>
      <c r="B22" s="31">
        <f t="shared" si="12"/>
        <v>113</v>
      </c>
      <c r="C22" s="38">
        <f t="shared" si="31"/>
        <v>133.14285714285714</v>
      </c>
      <c r="D22" s="31">
        <f t="shared" si="13"/>
        <v>40</v>
      </c>
      <c r="E22" s="57">
        <f t="shared" si="31"/>
        <v>42.428571428571431</v>
      </c>
      <c r="F22" s="31">
        <v>18.947945206</v>
      </c>
      <c r="G22" s="38">
        <f t="shared" si="31"/>
        <v>23.506849315714287</v>
      </c>
      <c r="H22" s="31">
        <v>18.947945206</v>
      </c>
      <c r="I22" s="57">
        <f t="shared" si="32"/>
        <v>23.506849315714287</v>
      </c>
      <c r="J22" s="31">
        <f t="shared" si="14"/>
        <v>113</v>
      </c>
      <c r="K22" s="38">
        <f t="shared" si="33"/>
        <v>133.14285714285714</v>
      </c>
      <c r="L22" s="31">
        <f t="shared" si="15"/>
        <v>40</v>
      </c>
      <c r="M22" s="57">
        <f t="shared" si="34"/>
        <v>42.428571428571431</v>
      </c>
      <c r="N22" s="31">
        <v>19</v>
      </c>
      <c r="O22" s="38">
        <f t="shared" si="33"/>
        <v>23.571428571428573</v>
      </c>
      <c r="P22" s="31">
        <v>14</v>
      </c>
      <c r="Q22" s="57">
        <f t="shared" si="35"/>
        <v>14</v>
      </c>
      <c r="R22" s="31">
        <v>94</v>
      </c>
      <c r="S22" s="38">
        <f t="shared" si="36"/>
        <v>109.57142857142857</v>
      </c>
      <c r="T22" s="31">
        <v>26</v>
      </c>
      <c r="U22" s="57">
        <f t="shared" si="37"/>
        <v>28.428571428571427</v>
      </c>
      <c r="V22" s="31">
        <v>0</v>
      </c>
      <c r="W22" s="38">
        <f t="shared" si="38"/>
        <v>0</v>
      </c>
      <c r="X22" s="31">
        <v>0</v>
      </c>
      <c r="Y22" s="57">
        <f t="shared" si="39"/>
        <v>0</v>
      </c>
      <c r="Z22" s="63">
        <v>0</v>
      </c>
      <c r="AA22" s="64">
        <f t="shared" si="38"/>
        <v>0</v>
      </c>
      <c r="AB22" s="63">
        <v>0</v>
      </c>
      <c r="AC22" s="65">
        <f t="shared" si="40"/>
        <v>0</v>
      </c>
      <c r="AD22" s="31">
        <v>0</v>
      </c>
      <c r="AE22" s="38">
        <f t="shared" si="38"/>
        <v>0</v>
      </c>
      <c r="AF22" s="31">
        <v>0</v>
      </c>
      <c r="AG22" s="57">
        <f t="shared" si="38"/>
        <v>0</v>
      </c>
      <c r="AH22" s="31">
        <f t="shared" si="16"/>
        <v>8</v>
      </c>
      <c r="AI22" s="38">
        <f t="shared" si="41"/>
        <v>13</v>
      </c>
      <c r="AJ22" s="31">
        <f t="shared" si="17"/>
        <v>5</v>
      </c>
      <c r="AK22" s="38">
        <f t="shared" si="21"/>
        <v>2.4285714285714284</v>
      </c>
      <c r="AL22" s="31">
        <f t="shared" si="18"/>
        <v>4</v>
      </c>
      <c r="AM22" s="38">
        <f t="shared" si="22"/>
        <v>5.7142857142857144</v>
      </c>
      <c r="AN22" s="31">
        <f t="shared" si="19"/>
        <v>2</v>
      </c>
      <c r="AO22" s="38">
        <f t="shared" si="23"/>
        <v>2.4285714285714284</v>
      </c>
      <c r="AP22" s="40">
        <f t="shared" si="8"/>
        <v>0.42105263157894735</v>
      </c>
      <c r="AQ22" s="40">
        <f t="shared" si="9"/>
        <v>0.26315789473684209</v>
      </c>
      <c r="AR22" s="40">
        <f t="shared" si="10"/>
        <v>0.21052631578947367</v>
      </c>
      <c r="AS22" s="41">
        <f t="shared" si="11"/>
        <v>0.10526315789473684</v>
      </c>
      <c r="AT22" s="40">
        <f t="shared" si="42"/>
        <v>0.52199078755196049</v>
      </c>
      <c r="AU22" s="40">
        <f t="shared" si="42"/>
        <v>0.10984110089852199</v>
      </c>
      <c r="AV22" s="40">
        <f t="shared" si="42"/>
        <v>0.25212110154050438</v>
      </c>
      <c r="AW22" s="41">
        <f t="shared" si="42"/>
        <v>0.11604701000901309</v>
      </c>
      <c r="AX22" s="31">
        <v>0</v>
      </c>
      <c r="AY22" s="38">
        <f t="shared" si="23"/>
        <v>0</v>
      </c>
      <c r="AZ22" s="31">
        <v>0</v>
      </c>
      <c r="BA22" s="38">
        <f t="shared" si="24"/>
        <v>0</v>
      </c>
      <c r="BB22" s="31">
        <v>0</v>
      </c>
      <c r="BC22" s="38">
        <f t="shared" si="25"/>
        <v>0</v>
      </c>
      <c r="BD22" s="31">
        <v>0</v>
      </c>
      <c r="BE22" s="38">
        <f t="shared" si="26"/>
        <v>0</v>
      </c>
      <c r="BF22" s="31">
        <v>8</v>
      </c>
      <c r="BG22" s="38">
        <f t="shared" si="27"/>
        <v>13</v>
      </c>
      <c r="BH22" s="31">
        <v>5</v>
      </c>
      <c r="BI22" s="38">
        <f t="shared" si="28"/>
        <v>2.4285714285714284</v>
      </c>
      <c r="BJ22" s="31">
        <v>4</v>
      </c>
      <c r="BK22" s="38">
        <f t="shared" si="29"/>
        <v>5.7142857142857144</v>
      </c>
      <c r="BL22" s="31">
        <v>2</v>
      </c>
      <c r="BM22" s="38">
        <f t="shared" si="30"/>
        <v>2.4285714285714284</v>
      </c>
    </row>
    <row r="23" spans="1:65" x14ac:dyDescent="0.25">
      <c r="A23" s="42">
        <f t="shared" si="20"/>
        <v>45781</v>
      </c>
      <c r="B23" s="31">
        <f t="shared" si="12"/>
        <v>90</v>
      </c>
      <c r="C23" s="38">
        <f t="shared" si="31"/>
        <v>133.28571428571428</v>
      </c>
      <c r="D23" s="31">
        <f t="shared" si="13"/>
        <v>45</v>
      </c>
      <c r="E23" s="57">
        <f t="shared" si="31"/>
        <v>44.428571428571431</v>
      </c>
      <c r="F23" s="31">
        <v>18.947945206</v>
      </c>
      <c r="G23" s="38">
        <f t="shared" si="31"/>
        <v>22.936986301999998</v>
      </c>
      <c r="H23" s="31">
        <v>18.947945206</v>
      </c>
      <c r="I23" s="57">
        <f t="shared" si="32"/>
        <v>22.936986301999998</v>
      </c>
      <c r="J23" s="31">
        <f t="shared" si="14"/>
        <v>90</v>
      </c>
      <c r="K23" s="38">
        <f t="shared" si="33"/>
        <v>133.28571428571428</v>
      </c>
      <c r="L23" s="31">
        <f t="shared" si="15"/>
        <v>45</v>
      </c>
      <c r="M23" s="57">
        <f t="shared" si="34"/>
        <v>44.428571428571431</v>
      </c>
      <c r="N23" s="31">
        <v>19</v>
      </c>
      <c r="O23" s="38">
        <f t="shared" si="33"/>
        <v>23</v>
      </c>
      <c r="P23" s="31">
        <v>14</v>
      </c>
      <c r="Q23" s="57">
        <f t="shared" si="35"/>
        <v>14.285714285714286</v>
      </c>
      <c r="R23" s="31">
        <v>71</v>
      </c>
      <c r="S23" s="38">
        <f t="shared" si="36"/>
        <v>110.28571428571429</v>
      </c>
      <c r="T23" s="31">
        <v>31</v>
      </c>
      <c r="U23" s="57">
        <f t="shared" si="37"/>
        <v>30.142857142857142</v>
      </c>
      <c r="V23" s="31">
        <v>0</v>
      </c>
      <c r="W23" s="38">
        <f t="shared" si="38"/>
        <v>0</v>
      </c>
      <c r="X23" s="31">
        <v>0</v>
      </c>
      <c r="Y23" s="57">
        <f t="shared" si="39"/>
        <v>0</v>
      </c>
      <c r="Z23" s="63">
        <v>0</v>
      </c>
      <c r="AA23" s="64">
        <f t="shared" si="38"/>
        <v>0</v>
      </c>
      <c r="AB23" s="63">
        <v>0</v>
      </c>
      <c r="AC23" s="65">
        <f t="shared" si="40"/>
        <v>0</v>
      </c>
      <c r="AD23" s="31">
        <v>0</v>
      </c>
      <c r="AE23" s="38">
        <f t="shared" si="38"/>
        <v>0</v>
      </c>
      <c r="AF23" s="31">
        <v>0</v>
      </c>
      <c r="AG23" s="57">
        <f t="shared" si="38"/>
        <v>0</v>
      </c>
      <c r="AH23" s="31">
        <f t="shared" si="16"/>
        <v>10</v>
      </c>
      <c r="AI23" s="38">
        <f t="shared" si="41"/>
        <v>12.714285714285714</v>
      </c>
      <c r="AJ23" s="31">
        <f t="shared" si="17"/>
        <v>3</v>
      </c>
      <c r="AK23" s="38">
        <f t="shared" si="21"/>
        <v>2.5714285714285716</v>
      </c>
      <c r="AL23" s="31">
        <f t="shared" si="18"/>
        <v>3</v>
      </c>
      <c r="AM23" s="38">
        <f t="shared" si="22"/>
        <v>5</v>
      </c>
      <c r="AN23" s="31">
        <f t="shared" si="19"/>
        <v>3</v>
      </c>
      <c r="AO23" s="38">
        <f t="shared" si="23"/>
        <v>2.7142857142857144</v>
      </c>
      <c r="AP23" s="40">
        <f t="shared" si="8"/>
        <v>0.52631578947368418</v>
      </c>
      <c r="AQ23" s="40">
        <f t="shared" si="9"/>
        <v>0.15789473684210525</v>
      </c>
      <c r="AR23" s="40">
        <f t="shared" si="10"/>
        <v>0.15789473684210525</v>
      </c>
      <c r="AS23" s="41">
        <f t="shared" si="11"/>
        <v>0.15789473684210525</v>
      </c>
      <c r="AT23" s="40">
        <f t="shared" si="42"/>
        <v>0.52264459598608926</v>
      </c>
      <c r="AU23" s="40">
        <f t="shared" si="42"/>
        <v>0.11997513162751841</v>
      </c>
      <c r="AV23" s="40">
        <f t="shared" si="42"/>
        <v>0.22498805152415921</v>
      </c>
      <c r="AW23" s="41">
        <f t="shared" si="42"/>
        <v>0.1323922208622331</v>
      </c>
      <c r="AX23" s="31">
        <v>0</v>
      </c>
      <c r="AY23" s="38">
        <f t="shared" si="23"/>
        <v>0</v>
      </c>
      <c r="AZ23" s="31">
        <v>0</v>
      </c>
      <c r="BA23" s="38">
        <f t="shared" si="24"/>
        <v>0</v>
      </c>
      <c r="BB23" s="31">
        <v>0</v>
      </c>
      <c r="BC23" s="38">
        <f t="shared" si="25"/>
        <v>0</v>
      </c>
      <c r="BD23" s="31">
        <v>0</v>
      </c>
      <c r="BE23" s="38">
        <f t="shared" si="26"/>
        <v>0</v>
      </c>
      <c r="BF23" s="31">
        <v>10</v>
      </c>
      <c r="BG23" s="38">
        <f t="shared" si="27"/>
        <v>12.714285714285714</v>
      </c>
      <c r="BH23" s="31">
        <v>3</v>
      </c>
      <c r="BI23" s="38">
        <f t="shared" si="28"/>
        <v>2.5714285714285716</v>
      </c>
      <c r="BJ23" s="31">
        <v>3</v>
      </c>
      <c r="BK23" s="38">
        <f t="shared" si="29"/>
        <v>5</v>
      </c>
      <c r="BL23" s="31">
        <v>3</v>
      </c>
      <c r="BM23" s="38">
        <f t="shared" si="30"/>
        <v>2.7142857142857144</v>
      </c>
    </row>
    <row r="24" spans="1:65" x14ac:dyDescent="0.25">
      <c r="A24" s="42">
        <f t="shared" si="20"/>
        <v>45782</v>
      </c>
      <c r="B24" s="31">
        <f t="shared" si="12"/>
        <v>92</v>
      </c>
      <c r="C24" s="38">
        <f t="shared" si="31"/>
        <v>126.28571428571429</v>
      </c>
      <c r="D24" s="31">
        <f t="shared" si="13"/>
        <v>32</v>
      </c>
      <c r="E24" s="57">
        <f t="shared" si="31"/>
        <v>43.142857142857146</v>
      </c>
      <c r="F24" s="31">
        <v>20.942465753999997</v>
      </c>
      <c r="G24" s="38">
        <f t="shared" si="31"/>
        <v>23.364383562285713</v>
      </c>
      <c r="H24" s="31">
        <v>20.942465753999997</v>
      </c>
      <c r="I24" s="57">
        <f t="shared" si="32"/>
        <v>23.364383562285713</v>
      </c>
      <c r="J24" s="31">
        <f t="shared" si="14"/>
        <v>92</v>
      </c>
      <c r="K24" s="38">
        <f t="shared" si="33"/>
        <v>126.28571428571429</v>
      </c>
      <c r="L24" s="31">
        <f t="shared" si="15"/>
        <v>32</v>
      </c>
      <c r="M24" s="57">
        <f t="shared" si="34"/>
        <v>43.142857142857146</v>
      </c>
      <c r="N24" s="31">
        <v>21</v>
      </c>
      <c r="O24" s="38">
        <f t="shared" si="33"/>
        <v>23.428571428571427</v>
      </c>
      <c r="P24" s="31">
        <v>11</v>
      </c>
      <c r="Q24" s="57">
        <f t="shared" si="35"/>
        <v>14.142857142857142</v>
      </c>
      <c r="R24" s="31">
        <v>71</v>
      </c>
      <c r="S24" s="38">
        <f t="shared" si="36"/>
        <v>102.85714285714286</v>
      </c>
      <c r="T24" s="31">
        <v>21</v>
      </c>
      <c r="U24" s="57">
        <f t="shared" si="37"/>
        <v>29</v>
      </c>
      <c r="V24" s="31">
        <v>0</v>
      </c>
      <c r="W24" s="38">
        <f t="shared" si="38"/>
        <v>0</v>
      </c>
      <c r="X24" s="31">
        <v>0</v>
      </c>
      <c r="Y24" s="57">
        <f t="shared" si="39"/>
        <v>0</v>
      </c>
      <c r="Z24" s="63">
        <v>0</v>
      </c>
      <c r="AA24" s="64">
        <f t="shared" si="38"/>
        <v>0</v>
      </c>
      <c r="AB24" s="63">
        <v>0</v>
      </c>
      <c r="AC24" s="65">
        <f t="shared" si="40"/>
        <v>0</v>
      </c>
      <c r="AD24" s="31">
        <v>0</v>
      </c>
      <c r="AE24" s="38">
        <f t="shared" si="38"/>
        <v>0</v>
      </c>
      <c r="AF24" s="31">
        <v>0</v>
      </c>
      <c r="AG24" s="57">
        <f t="shared" si="38"/>
        <v>0</v>
      </c>
      <c r="AH24" s="31">
        <f t="shared" si="16"/>
        <v>14</v>
      </c>
      <c r="AI24" s="38">
        <f t="shared" si="41"/>
        <v>13.714285714285714</v>
      </c>
      <c r="AJ24" s="31">
        <f t="shared" si="17"/>
        <v>0</v>
      </c>
      <c r="AK24" s="38">
        <f t="shared" si="21"/>
        <v>2.4285714285714284</v>
      </c>
      <c r="AL24" s="31">
        <f t="shared" si="18"/>
        <v>5</v>
      </c>
      <c r="AM24" s="38">
        <f t="shared" si="22"/>
        <v>4.8571428571428568</v>
      </c>
      <c r="AN24" s="31">
        <f t="shared" si="19"/>
        <v>2</v>
      </c>
      <c r="AO24" s="38">
        <f t="shared" si="23"/>
        <v>2.4285714285714284</v>
      </c>
      <c r="AP24" s="40">
        <f t="shared" si="8"/>
        <v>0.66666666666666663</v>
      </c>
      <c r="AQ24" s="40">
        <f t="shared" si="9"/>
        <v>0</v>
      </c>
      <c r="AR24" s="40">
        <f t="shared" si="10"/>
        <v>0.23809523809523808</v>
      </c>
      <c r="AS24" s="41">
        <f t="shared" si="11"/>
        <v>9.5238095238095233E-2</v>
      </c>
      <c r="AT24" s="40">
        <f t="shared" si="42"/>
        <v>0.56232713566862891</v>
      </c>
      <c r="AU24" s="40">
        <f t="shared" si="42"/>
        <v>0.11203862369101047</v>
      </c>
      <c r="AV24" s="40">
        <f t="shared" si="42"/>
        <v>0.2113826093472885</v>
      </c>
      <c r="AW24" s="41">
        <f t="shared" si="42"/>
        <v>0.1142516312930721</v>
      </c>
      <c r="AX24" s="31">
        <v>0</v>
      </c>
      <c r="AY24" s="38">
        <f t="shared" si="23"/>
        <v>0</v>
      </c>
      <c r="AZ24" s="31">
        <v>0</v>
      </c>
      <c r="BA24" s="38">
        <f t="shared" si="24"/>
        <v>0</v>
      </c>
      <c r="BB24" s="31">
        <v>0</v>
      </c>
      <c r="BC24" s="38">
        <f t="shared" si="25"/>
        <v>0</v>
      </c>
      <c r="BD24" s="31">
        <v>0</v>
      </c>
      <c r="BE24" s="38">
        <f t="shared" si="26"/>
        <v>0</v>
      </c>
      <c r="BF24" s="31">
        <v>14</v>
      </c>
      <c r="BG24" s="38">
        <f t="shared" si="27"/>
        <v>13.714285714285714</v>
      </c>
      <c r="BH24" s="31">
        <v>0</v>
      </c>
      <c r="BI24" s="38">
        <f t="shared" si="28"/>
        <v>2.4285714285714284</v>
      </c>
      <c r="BJ24" s="31">
        <v>5</v>
      </c>
      <c r="BK24" s="38">
        <f t="shared" si="29"/>
        <v>4.8571428571428568</v>
      </c>
      <c r="BL24" s="31">
        <v>2</v>
      </c>
      <c r="BM24" s="38">
        <f t="shared" si="30"/>
        <v>2.4285714285714284</v>
      </c>
    </row>
    <row r="25" spans="1:65" x14ac:dyDescent="0.25">
      <c r="A25" s="42">
        <f t="shared" si="20"/>
        <v>45783</v>
      </c>
      <c r="B25" s="31">
        <f t="shared" si="12"/>
        <v>102</v>
      </c>
      <c r="C25" s="38">
        <f t="shared" si="31"/>
        <v>124</v>
      </c>
      <c r="D25" s="31">
        <f t="shared" si="13"/>
        <v>39</v>
      </c>
      <c r="E25" s="57">
        <f t="shared" si="31"/>
        <v>44.428571428571431</v>
      </c>
      <c r="F25" s="31">
        <v>14.958904109999999</v>
      </c>
      <c r="G25" s="38">
        <f t="shared" si="31"/>
        <v>22.794520548571427</v>
      </c>
      <c r="H25" s="31">
        <v>14.958904109999999</v>
      </c>
      <c r="I25" s="57">
        <f t="shared" si="32"/>
        <v>22.794520548571427</v>
      </c>
      <c r="J25" s="31">
        <f t="shared" si="14"/>
        <v>102</v>
      </c>
      <c r="K25" s="38">
        <f t="shared" si="33"/>
        <v>124</v>
      </c>
      <c r="L25" s="31">
        <f t="shared" si="15"/>
        <v>39</v>
      </c>
      <c r="M25" s="57">
        <f t="shared" si="34"/>
        <v>44.428571428571431</v>
      </c>
      <c r="N25" s="31">
        <v>15</v>
      </c>
      <c r="O25" s="38">
        <f t="shared" si="33"/>
        <v>22.857142857142858</v>
      </c>
      <c r="P25" s="31">
        <v>13</v>
      </c>
      <c r="Q25" s="57">
        <f t="shared" si="35"/>
        <v>14.714285714285714</v>
      </c>
      <c r="R25" s="31">
        <v>87</v>
      </c>
      <c r="S25" s="38">
        <f t="shared" si="36"/>
        <v>101.14285714285714</v>
      </c>
      <c r="T25" s="31">
        <v>26</v>
      </c>
      <c r="U25" s="57">
        <f t="shared" si="37"/>
        <v>29.714285714285715</v>
      </c>
      <c r="V25" s="31">
        <v>0</v>
      </c>
      <c r="W25" s="38">
        <f t="shared" si="38"/>
        <v>0</v>
      </c>
      <c r="X25" s="31">
        <v>0</v>
      </c>
      <c r="Y25" s="57">
        <f t="shared" si="39"/>
        <v>0</v>
      </c>
      <c r="Z25" s="63">
        <v>0</v>
      </c>
      <c r="AA25" s="64">
        <f t="shared" si="38"/>
        <v>0</v>
      </c>
      <c r="AB25" s="63">
        <v>0</v>
      </c>
      <c r="AC25" s="65">
        <f t="shared" si="40"/>
        <v>0</v>
      </c>
      <c r="AD25" s="31">
        <v>0</v>
      </c>
      <c r="AE25" s="38">
        <f t="shared" si="38"/>
        <v>0</v>
      </c>
      <c r="AF25" s="31">
        <v>0</v>
      </c>
      <c r="AG25" s="57">
        <f t="shared" si="38"/>
        <v>0</v>
      </c>
      <c r="AH25" s="31">
        <f t="shared" si="16"/>
        <v>7</v>
      </c>
      <c r="AI25" s="38">
        <f t="shared" si="41"/>
        <v>13.142857142857142</v>
      </c>
      <c r="AJ25" s="31">
        <f t="shared" si="17"/>
        <v>0</v>
      </c>
      <c r="AK25" s="38">
        <f t="shared" si="21"/>
        <v>2</v>
      </c>
      <c r="AL25" s="31">
        <f t="shared" si="18"/>
        <v>6</v>
      </c>
      <c r="AM25" s="38">
        <f t="shared" si="22"/>
        <v>5.1428571428571432</v>
      </c>
      <c r="AN25" s="31">
        <f t="shared" si="19"/>
        <v>2</v>
      </c>
      <c r="AO25" s="38">
        <f t="shared" si="23"/>
        <v>2.5714285714285716</v>
      </c>
      <c r="AP25" s="40">
        <f t="shared" si="8"/>
        <v>0.46666666666666667</v>
      </c>
      <c r="AQ25" s="40">
        <f t="shared" si="9"/>
        <v>0</v>
      </c>
      <c r="AR25" s="40">
        <f t="shared" si="10"/>
        <v>0.4</v>
      </c>
      <c r="AS25" s="41">
        <f t="shared" si="11"/>
        <v>0.13333333333333333</v>
      </c>
      <c r="AT25" s="40">
        <f t="shared" si="42"/>
        <v>0.54628703541800239</v>
      </c>
      <c r="AU25" s="40">
        <f t="shared" si="42"/>
        <v>8.9482232713566853E-2</v>
      </c>
      <c r="AV25" s="40">
        <f t="shared" si="42"/>
        <v>0.2384502785202208</v>
      </c>
      <c r="AW25" s="41">
        <f t="shared" si="42"/>
        <v>0.12578045334820995</v>
      </c>
      <c r="AX25" s="31">
        <v>0</v>
      </c>
      <c r="AY25" s="38">
        <f t="shared" si="23"/>
        <v>0</v>
      </c>
      <c r="AZ25" s="31">
        <v>0</v>
      </c>
      <c r="BA25" s="38">
        <f t="shared" si="24"/>
        <v>0</v>
      </c>
      <c r="BB25" s="31">
        <v>0</v>
      </c>
      <c r="BC25" s="38">
        <f t="shared" si="25"/>
        <v>0</v>
      </c>
      <c r="BD25" s="31">
        <v>0</v>
      </c>
      <c r="BE25" s="38">
        <f t="shared" si="26"/>
        <v>0</v>
      </c>
      <c r="BF25" s="31">
        <v>7</v>
      </c>
      <c r="BG25" s="38">
        <f t="shared" si="27"/>
        <v>13.142857142857142</v>
      </c>
      <c r="BH25" s="31">
        <v>0</v>
      </c>
      <c r="BI25" s="38">
        <f t="shared" si="28"/>
        <v>2</v>
      </c>
      <c r="BJ25" s="31">
        <v>6</v>
      </c>
      <c r="BK25" s="38">
        <f t="shared" si="29"/>
        <v>5.1428571428571432</v>
      </c>
      <c r="BL25" s="31">
        <v>2</v>
      </c>
      <c r="BM25" s="38">
        <f t="shared" si="30"/>
        <v>2.5714285714285716</v>
      </c>
    </row>
    <row r="26" spans="1:65" x14ac:dyDescent="0.25">
      <c r="A26" s="42">
        <f t="shared" si="20"/>
        <v>45784</v>
      </c>
      <c r="B26" s="31">
        <f t="shared" si="12"/>
        <v>97</v>
      </c>
      <c r="C26" s="38">
        <f t="shared" si="31"/>
        <v>117.42857142857143</v>
      </c>
      <c r="D26" s="31">
        <f t="shared" si="13"/>
        <v>33</v>
      </c>
      <c r="E26" s="57">
        <f t="shared" si="31"/>
        <v>42.428571428571431</v>
      </c>
      <c r="F26" s="31">
        <v>19.945205479999998</v>
      </c>
      <c r="G26" s="38">
        <f t="shared" si="31"/>
        <v>22.08219178142857</v>
      </c>
      <c r="H26" s="31">
        <v>19.945205479999998</v>
      </c>
      <c r="I26" s="57">
        <f t="shared" si="32"/>
        <v>22.08219178142857</v>
      </c>
      <c r="J26" s="31">
        <f t="shared" si="14"/>
        <v>97</v>
      </c>
      <c r="K26" s="38">
        <f t="shared" si="33"/>
        <v>117.42857142857143</v>
      </c>
      <c r="L26" s="31">
        <f t="shared" si="15"/>
        <v>33</v>
      </c>
      <c r="M26" s="57">
        <f t="shared" si="34"/>
        <v>42.428571428571431</v>
      </c>
      <c r="N26" s="31">
        <v>20</v>
      </c>
      <c r="O26" s="38">
        <f t="shared" si="33"/>
        <v>22.142857142857142</v>
      </c>
      <c r="P26" s="31">
        <v>8</v>
      </c>
      <c r="Q26" s="57">
        <f t="shared" si="35"/>
        <v>14.428571428571429</v>
      </c>
      <c r="R26" s="31">
        <v>77</v>
      </c>
      <c r="S26" s="38">
        <f t="shared" si="36"/>
        <v>95.285714285714292</v>
      </c>
      <c r="T26" s="31">
        <v>25</v>
      </c>
      <c r="U26" s="57">
        <f t="shared" si="37"/>
        <v>28</v>
      </c>
      <c r="V26" s="31">
        <v>0</v>
      </c>
      <c r="W26" s="38">
        <f t="shared" si="38"/>
        <v>0</v>
      </c>
      <c r="X26" s="31">
        <v>0</v>
      </c>
      <c r="Y26" s="57">
        <f t="shared" si="39"/>
        <v>0</v>
      </c>
      <c r="Z26" s="63">
        <v>0</v>
      </c>
      <c r="AA26" s="64">
        <f t="shared" si="38"/>
        <v>0</v>
      </c>
      <c r="AB26" s="63">
        <v>0</v>
      </c>
      <c r="AC26" s="65">
        <f t="shared" si="40"/>
        <v>0</v>
      </c>
      <c r="AD26" s="31">
        <v>0</v>
      </c>
      <c r="AE26" s="38">
        <f t="shared" si="38"/>
        <v>0</v>
      </c>
      <c r="AF26" s="31">
        <v>0</v>
      </c>
      <c r="AG26" s="57">
        <f t="shared" si="38"/>
        <v>0</v>
      </c>
      <c r="AH26" s="31">
        <f t="shared" si="16"/>
        <v>11</v>
      </c>
      <c r="AI26" s="38">
        <f t="shared" si="41"/>
        <v>12.285714285714286</v>
      </c>
      <c r="AJ26" s="31">
        <f t="shared" si="17"/>
        <v>4</v>
      </c>
      <c r="AK26" s="38">
        <f t="shared" si="21"/>
        <v>2.2857142857142856</v>
      </c>
      <c r="AL26" s="31">
        <f t="shared" si="18"/>
        <v>4</v>
      </c>
      <c r="AM26" s="38">
        <f t="shared" si="22"/>
        <v>5.2857142857142856</v>
      </c>
      <c r="AN26" s="31">
        <f t="shared" si="19"/>
        <v>1</v>
      </c>
      <c r="AO26" s="38">
        <f t="shared" si="23"/>
        <v>2.2857142857142856</v>
      </c>
      <c r="AP26" s="40">
        <f t="shared" si="8"/>
        <v>0.55000000000000004</v>
      </c>
      <c r="AQ26" s="40">
        <f t="shared" si="9"/>
        <v>0.2</v>
      </c>
      <c r="AR26" s="40">
        <f t="shared" si="10"/>
        <v>0.2</v>
      </c>
      <c r="AS26" s="41">
        <f t="shared" si="11"/>
        <v>0.05</v>
      </c>
      <c r="AT26" s="40">
        <f t="shared" si="42"/>
        <v>0.52771560684657381</v>
      </c>
      <c r="AU26" s="40">
        <f t="shared" si="42"/>
        <v>0.10662508985642398</v>
      </c>
      <c r="AV26" s="40">
        <f t="shared" si="42"/>
        <v>0.24987884994879223</v>
      </c>
      <c r="AW26" s="41">
        <f t="shared" si="42"/>
        <v>0.11578045334820994</v>
      </c>
      <c r="AX26" s="31">
        <v>0</v>
      </c>
      <c r="AY26" s="38">
        <f t="shared" si="23"/>
        <v>0</v>
      </c>
      <c r="AZ26" s="31">
        <v>0</v>
      </c>
      <c r="BA26" s="38">
        <f t="shared" si="24"/>
        <v>0</v>
      </c>
      <c r="BB26" s="31">
        <v>0</v>
      </c>
      <c r="BC26" s="38">
        <f t="shared" si="25"/>
        <v>0</v>
      </c>
      <c r="BD26" s="31">
        <v>0</v>
      </c>
      <c r="BE26" s="38">
        <f t="shared" si="26"/>
        <v>0</v>
      </c>
      <c r="BF26" s="31">
        <v>11</v>
      </c>
      <c r="BG26" s="38">
        <f t="shared" si="27"/>
        <v>12.285714285714286</v>
      </c>
      <c r="BH26" s="31">
        <v>4</v>
      </c>
      <c r="BI26" s="38">
        <f t="shared" si="28"/>
        <v>2.2857142857142856</v>
      </c>
      <c r="BJ26" s="31">
        <v>4</v>
      </c>
      <c r="BK26" s="38">
        <f t="shared" si="29"/>
        <v>5.2857142857142856</v>
      </c>
      <c r="BL26" s="31">
        <v>1</v>
      </c>
      <c r="BM26" s="38">
        <f t="shared" si="30"/>
        <v>2.2857142857142856</v>
      </c>
    </row>
    <row r="27" spans="1:65" x14ac:dyDescent="0.25">
      <c r="A27" s="42">
        <f t="shared" si="20"/>
        <v>45785</v>
      </c>
      <c r="B27" s="31">
        <f t="shared" si="12"/>
        <v>111</v>
      </c>
      <c r="C27" s="38">
        <f t="shared" si="31"/>
        <v>105.14285714285714</v>
      </c>
      <c r="D27" s="31">
        <f t="shared" si="13"/>
        <v>1</v>
      </c>
      <c r="E27" s="57">
        <f t="shared" si="31"/>
        <v>31.857142857142858</v>
      </c>
      <c r="F27" s="31">
        <v>18.947945206</v>
      </c>
      <c r="G27" s="38">
        <f t="shared" si="31"/>
        <v>18.663013699142855</v>
      </c>
      <c r="H27" s="31">
        <v>18.947945206</v>
      </c>
      <c r="I27" s="57">
        <f t="shared" si="32"/>
        <v>18.663013699142855</v>
      </c>
      <c r="J27" s="31">
        <f t="shared" si="14"/>
        <v>111</v>
      </c>
      <c r="K27" s="38">
        <f t="shared" si="33"/>
        <v>105.14285714285714</v>
      </c>
      <c r="L27" s="31">
        <f t="shared" si="15"/>
        <v>1</v>
      </c>
      <c r="M27" s="57">
        <f t="shared" si="34"/>
        <v>31.857142857142858</v>
      </c>
      <c r="N27" s="31">
        <v>19</v>
      </c>
      <c r="O27" s="38">
        <f t="shared" si="33"/>
        <v>18.714285714285715</v>
      </c>
      <c r="P27" s="31">
        <v>0</v>
      </c>
      <c r="Q27" s="57">
        <f t="shared" si="35"/>
        <v>10</v>
      </c>
      <c r="R27" s="31">
        <v>92</v>
      </c>
      <c r="S27" s="38">
        <f t="shared" si="36"/>
        <v>86.428571428571431</v>
      </c>
      <c r="T27" s="31">
        <v>1</v>
      </c>
      <c r="U27" s="57">
        <f t="shared" si="37"/>
        <v>21.857142857142858</v>
      </c>
      <c r="V27" s="31">
        <v>0</v>
      </c>
      <c r="W27" s="38">
        <f t="shared" si="38"/>
        <v>0</v>
      </c>
      <c r="X27" s="31">
        <v>0</v>
      </c>
      <c r="Y27" s="57">
        <f t="shared" si="39"/>
        <v>0</v>
      </c>
      <c r="Z27" s="63">
        <v>0</v>
      </c>
      <c r="AA27" s="64">
        <f t="shared" si="38"/>
        <v>0</v>
      </c>
      <c r="AB27" s="63">
        <v>0</v>
      </c>
      <c r="AC27" s="65">
        <f t="shared" si="40"/>
        <v>0</v>
      </c>
      <c r="AD27" s="31">
        <v>0</v>
      </c>
      <c r="AE27" s="38">
        <f t="shared" si="38"/>
        <v>0</v>
      </c>
      <c r="AF27" s="31">
        <v>0</v>
      </c>
      <c r="AG27" s="57">
        <f t="shared" si="38"/>
        <v>0</v>
      </c>
      <c r="AH27" s="31">
        <f t="shared" si="16"/>
        <v>12</v>
      </c>
      <c r="AI27" s="38">
        <f t="shared" si="41"/>
        <v>9.8571428571428577</v>
      </c>
      <c r="AJ27" s="31">
        <f t="shared" si="17"/>
        <v>3</v>
      </c>
      <c r="AK27" s="38">
        <f t="shared" si="21"/>
        <v>2.2857142857142856</v>
      </c>
      <c r="AL27" s="31">
        <f t="shared" si="18"/>
        <v>2</v>
      </c>
      <c r="AM27" s="38">
        <f t="shared" si="22"/>
        <v>4.2857142857142856</v>
      </c>
      <c r="AN27" s="31">
        <f t="shared" si="19"/>
        <v>2</v>
      </c>
      <c r="AO27" s="38">
        <f t="shared" si="23"/>
        <v>2.2857142857142856</v>
      </c>
      <c r="AP27" s="40">
        <f t="shared" si="8"/>
        <v>0.63157894736842102</v>
      </c>
      <c r="AQ27" s="40">
        <f t="shared" si="9"/>
        <v>0.15789473684210525</v>
      </c>
      <c r="AR27" s="40">
        <f t="shared" si="10"/>
        <v>0.10526315789473684</v>
      </c>
      <c r="AS27" s="41">
        <f t="shared" si="11"/>
        <v>0.10526315789473684</v>
      </c>
      <c r="AT27" s="40">
        <f t="shared" si="42"/>
        <v>0.52159565580618217</v>
      </c>
      <c r="AU27" s="40">
        <f t="shared" si="42"/>
        <v>0.11921470342522975</v>
      </c>
      <c r="AV27" s="40">
        <f t="shared" si="42"/>
        <v>0.23501611170784104</v>
      </c>
      <c r="AW27" s="41">
        <f t="shared" si="42"/>
        <v>0.12417352906074709</v>
      </c>
      <c r="AX27" s="31">
        <v>0</v>
      </c>
      <c r="AY27" s="38">
        <f t="shared" si="23"/>
        <v>0</v>
      </c>
      <c r="AZ27" s="31">
        <v>0</v>
      </c>
      <c r="BA27" s="38">
        <f t="shared" si="24"/>
        <v>0</v>
      </c>
      <c r="BB27" s="31">
        <v>0</v>
      </c>
      <c r="BC27" s="38">
        <f t="shared" si="25"/>
        <v>0</v>
      </c>
      <c r="BD27" s="31">
        <v>0</v>
      </c>
      <c r="BE27" s="38">
        <f t="shared" si="26"/>
        <v>0</v>
      </c>
      <c r="BF27" s="31">
        <v>12</v>
      </c>
      <c r="BG27" s="38">
        <f t="shared" si="27"/>
        <v>9.8571428571428577</v>
      </c>
      <c r="BH27" s="31">
        <v>3</v>
      </c>
      <c r="BI27" s="38">
        <f t="shared" si="28"/>
        <v>2.2857142857142856</v>
      </c>
      <c r="BJ27" s="31">
        <v>2</v>
      </c>
      <c r="BK27" s="38">
        <f t="shared" si="29"/>
        <v>4.2857142857142856</v>
      </c>
      <c r="BL27" s="31">
        <v>2</v>
      </c>
      <c r="BM27" s="38">
        <f t="shared" si="30"/>
        <v>2.2857142857142856</v>
      </c>
    </row>
    <row r="28" spans="1:65" x14ac:dyDescent="0.25">
      <c r="A28" s="42">
        <f t="shared" si="20"/>
        <v>45786</v>
      </c>
      <c r="B28" s="31">
        <f t="shared" si="12"/>
        <v>116</v>
      </c>
      <c r="C28" s="38">
        <f t="shared" si="31"/>
        <v>103</v>
      </c>
      <c r="D28" s="31">
        <f t="shared" si="13"/>
        <v>32</v>
      </c>
      <c r="E28" s="57">
        <f t="shared" si="31"/>
        <v>31.714285714285715</v>
      </c>
      <c r="F28" s="31">
        <v>17.950684932000001</v>
      </c>
      <c r="G28" s="38">
        <f t="shared" si="31"/>
        <v>18.663013699142855</v>
      </c>
      <c r="H28" s="31">
        <v>17.950684932000001</v>
      </c>
      <c r="I28" s="57">
        <f t="shared" si="32"/>
        <v>18.663013699142855</v>
      </c>
      <c r="J28" s="31">
        <f t="shared" si="14"/>
        <v>116</v>
      </c>
      <c r="K28" s="38">
        <f t="shared" si="33"/>
        <v>103</v>
      </c>
      <c r="L28" s="31">
        <f t="shared" si="15"/>
        <v>32</v>
      </c>
      <c r="M28" s="57">
        <f t="shared" si="34"/>
        <v>31.714285714285715</v>
      </c>
      <c r="N28" s="31">
        <v>18</v>
      </c>
      <c r="O28" s="38">
        <f t="shared" si="33"/>
        <v>18.714285714285715</v>
      </c>
      <c r="P28" s="31">
        <v>12</v>
      </c>
      <c r="Q28" s="57">
        <f t="shared" si="35"/>
        <v>10.285714285714286</v>
      </c>
      <c r="R28" s="31">
        <v>98</v>
      </c>
      <c r="S28" s="38">
        <f t="shared" si="36"/>
        <v>84.285714285714292</v>
      </c>
      <c r="T28" s="31">
        <v>20</v>
      </c>
      <c r="U28" s="57">
        <f t="shared" si="37"/>
        <v>21.428571428571427</v>
      </c>
      <c r="V28" s="31">
        <v>0</v>
      </c>
      <c r="W28" s="38">
        <f t="shared" si="38"/>
        <v>0</v>
      </c>
      <c r="X28" s="31">
        <v>0</v>
      </c>
      <c r="Y28" s="57">
        <f t="shared" si="39"/>
        <v>0</v>
      </c>
      <c r="Z28" s="63">
        <v>0</v>
      </c>
      <c r="AA28" s="64">
        <f t="shared" si="38"/>
        <v>0</v>
      </c>
      <c r="AB28" s="63">
        <v>0</v>
      </c>
      <c r="AC28" s="65">
        <f t="shared" si="40"/>
        <v>0</v>
      </c>
      <c r="AD28" s="31">
        <v>0</v>
      </c>
      <c r="AE28" s="38">
        <f t="shared" si="38"/>
        <v>0</v>
      </c>
      <c r="AF28" s="31">
        <v>0</v>
      </c>
      <c r="AG28" s="57">
        <f t="shared" si="38"/>
        <v>0</v>
      </c>
      <c r="AH28" s="31">
        <f t="shared" si="16"/>
        <v>8</v>
      </c>
      <c r="AI28" s="38">
        <f t="shared" si="41"/>
        <v>10</v>
      </c>
      <c r="AJ28" s="31">
        <f t="shared" si="17"/>
        <v>1</v>
      </c>
      <c r="AK28" s="38">
        <f t="shared" si="21"/>
        <v>2.2857142857142856</v>
      </c>
      <c r="AL28" s="31">
        <f t="shared" si="18"/>
        <v>6</v>
      </c>
      <c r="AM28" s="38">
        <f t="shared" si="22"/>
        <v>4.2857142857142856</v>
      </c>
      <c r="AN28" s="31">
        <f t="shared" si="19"/>
        <v>3</v>
      </c>
      <c r="AO28" s="38">
        <f t="shared" si="23"/>
        <v>2.1428571428571428</v>
      </c>
      <c r="AP28" s="40">
        <f t="shared" si="8"/>
        <v>0.44444444444444442</v>
      </c>
      <c r="AQ28" s="40">
        <f t="shared" si="9"/>
        <v>5.5555555555555552E-2</v>
      </c>
      <c r="AR28" s="40">
        <f t="shared" si="10"/>
        <v>0.33333333333333331</v>
      </c>
      <c r="AS28" s="41">
        <f t="shared" si="11"/>
        <v>0.16666666666666666</v>
      </c>
      <c r="AT28" s="40">
        <f t="shared" si="42"/>
        <v>0.52953216374269008</v>
      </c>
      <c r="AU28" s="40">
        <f t="shared" si="42"/>
        <v>0.11921470342522975</v>
      </c>
      <c r="AV28" s="40">
        <f t="shared" si="42"/>
        <v>0.23501611170784101</v>
      </c>
      <c r="AW28" s="41">
        <f t="shared" si="42"/>
        <v>0.11623702112423917</v>
      </c>
      <c r="AX28" s="31">
        <v>0</v>
      </c>
      <c r="AY28" s="38">
        <f t="shared" si="23"/>
        <v>0</v>
      </c>
      <c r="AZ28" s="31">
        <v>0</v>
      </c>
      <c r="BA28" s="38">
        <f t="shared" si="24"/>
        <v>0</v>
      </c>
      <c r="BB28" s="31">
        <v>0</v>
      </c>
      <c r="BC28" s="38">
        <f t="shared" si="25"/>
        <v>0</v>
      </c>
      <c r="BD28" s="31">
        <v>0</v>
      </c>
      <c r="BE28" s="38">
        <f t="shared" si="26"/>
        <v>0</v>
      </c>
      <c r="BF28" s="31">
        <v>8</v>
      </c>
      <c r="BG28" s="38">
        <f t="shared" si="27"/>
        <v>10</v>
      </c>
      <c r="BH28" s="31">
        <v>1</v>
      </c>
      <c r="BI28" s="38">
        <f t="shared" si="28"/>
        <v>2.2857142857142856</v>
      </c>
      <c r="BJ28" s="31">
        <v>6</v>
      </c>
      <c r="BK28" s="38">
        <f t="shared" si="29"/>
        <v>4.2857142857142856</v>
      </c>
      <c r="BL28" s="31">
        <v>3</v>
      </c>
      <c r="BM28" s="38">
        <f t="shared" si="30"/>
        <v>2.1428571428571428</v>
      </c>
    </row>
    <row r="29" spans="1:65" x14ac:dyDescent="0.25">
      <c r="A29" s="42">
        <f t="shared" si="20"/>
        <v>45787</v>
      </c>
      <c r="B29" s="31">
        <f t="shared" si="12"/>
        <v>114</v>
      </c>
      <c r="C29" s="38">
        <f t="shared" si="31"/>
        <v>103.14285714285714</v>
      </c>
      <c r="D29" s="31">
        <f t="shared" si="13"/>
        <v>49</v>
      </c>
      <c r="E29" s="57">
        <f t="shared" si="31"/>
        <v>33</v>
      </c>
      <c r="F29" s="31">
        <v>22.936986301999998</v>
      </c>
      <c r="G29" s="38">
        <f t="shared" si="31"/>
        <v>19.232876712857141</v>
      </c>
      <c r="H29" s="31">
        <v>22.936986301999998</v>
      </c>
      <c r="I29" s="57">
        <f t="shared" si="32"/>
        <v>19.232876712857141</v>
      </c>
      <c r="J29" s="31">
        <f t="shared" si="14"/>
        <v>114</v>
      </c>
      <c r="K29" s="38">
        <f t="shared" si="33"/>
        <v>103.14285714285714</v>
      </c>
      <c r="L29" s="31">
        <f t="shared" si="15"/>
        <v>49</v>
      </c>
      <c r="M29" s="57">
        <f t="shared" si="34"/>
        <v>33</v>
      </c>
      <c r="N29" s="31">
        <v>23</v>
      </c>
      <c r="O29" s="38">
        <f t="shared" si="33"/>
        <v>19.285714285714285</v>
      </c>
      <c r="P29" s="31">
        <v>13</v>
      </c>
      <c r="Q29" s="57">
        <f t="shared" si="35"/>
        <v>10.142857142857142</v>
      </c>
      <c r="R29" s="31">
        <v>91</v>
      </c>
      <c r="S29" s="38">
        <f t="shared" si="36"/>
        <v>83.857142857142861</v>
      </c>
      <c r="T29" s="31">
        <v>36</v>
      </c>
      <c r="U29" s="57">
        <f t="shared" si="37"/>
        <v>22.857142857142858</v>
      </c>
      <c r="V29" s="31">
        <v>0</v>
      </c>
      <c r="W29" s="38">
        <f t="shared" si="38"/>
        <v>0</v>
      </c>
      <c r="X29" s="31">
        <v>0</v>
      </c>
      <c r="Y29" s="57">
        <f t="shared" si="39"/>
        <v>0</v>
      </c>
      <c r="Z29" s="63">
        <v>0</v>
      </c>
      <c r="AA29" s="64">
        <f t="shared" si="38"/>
        <v>0</v>
      </c>
      <c r="AB29" s="63">
        <v>0</v>
      </c>
      <c r="AC29" s="65">
        <f t="shared" si="40"/>
        <v>0</v>
      </c>
      <c r="AD29" s="31">
        <v>0</v>
      </c>
      <c r="AE29" s="38">
        <f t="shared" si="38"/>
        <v>0</v>
      </c>
      <c r="AF29" s="31">
        <v>0</v>
      </c>
      <c r="AG29" s="57">
        <f t="shared" si="38"/>
        <v>0</v>
      </c>
      <c r="AH29" s="31">
        <f t="shared" si="16"/>
        <v>11</v>
      </c>
      <c r="AI29" s="38">
        <f t="shared" si="41"/>
        <v>10.428571428571429</v>
      </c>
      <c r="AJ29" s="31">
        <f t="shared" si="17"/>
        <v>2</v>
      </c>
      <c r="AK29" s="38">
        <f t="shared" si="21"/>
        <v>1.8571428571428572</v>
      </c>
      <c r="AL29" s="31">
        <f t="shared" si="18"/>
        <v>7</v>
      </c>
      <c r="AM29" s="38">
        <f t="shared" si="22"/>
        <v>4.7142857142857144</v>
      </c>
      <c r="AN29" s="31">
        <f t="shared" si="19"/>
        <v>3</v>
      </c>
      <c r="AO29" s="38">
        <f t="shared" si="23"/>
        <v>2.2857142857142856</v>
      </c>
      <c r="AP29" s="40">
        <f t="shared" si="8"/>
        <v>0.47826086956521741</v>
      </c>
      <c r="AQ29" s="40">
        <f t="shared" si="9"/>
        <v>8.6956521739130432E-2</v>
      </c>
      <c r="AR29" s="40">
        <f t="shared" si="10"/>
        <v>0.30434782608695654</v>
      </c>
      <c r="AS29" s="41">
        <f t="shared" si="11"/>
        <v>0.13043478260869565</v>
      </c>
      <c r="AT29" s="40">
        <f t="shared" ref="AT29:AW44" si="43">AVERAGE(AP23:AP29)</f>
        <v>0.5377047691693001</v>
      </c>
      <c r="AU29" s="40">
        <f t="shared" si="43"/>
        <v>9.4043078711270933E-2</v>
      </c>
      <c r="AV29" s="40">
        <f t="shared" si="43"/>
        <v>0.24841918460748144</v>
      </c>
      <c r="AW29" s="41">
        <f t="shared" si="43"/>
        <v>0.11983296751194758</v>
      </c>
      <c r="AX29" s="31">
        <v>0</v>
      </c>
      <c r="AY29" s="38">
        <f t="shared" si="23"/>
        <v>0</v>
      </c>
      <c r="AZ29" s="31">
        <v>0</v>
      </c>
      <c r="BA29" s="38">
        <f t="shared" si="24"/>
        <v>0</v>
      </c>
      <c r="BB29" s="31">
        <v>0</v>
      </c>
      <c r="BC29" s="38">
        <f t="shared" si="25"/>
        <v>0</v>
      </c>
      <c r="BD29" s="31">
        <v>0</v>
      </c>
      <c r="BE29" s="38">
        <f t="shared" si="26"/>
        <v>0</v>
      </c>
      <c r="BF29" s="31">
        <v>11</v>
      </c>
      <c r="BG29" s="38">
        <f t="shared" si="27"/>
        <v>10.428571428571429</v>
      </c>
      <c r="BH29" s="31">
        <v>2</v>
      </c>
      <c r="BI29" s="38">
        <f t="shared" si="28"/>
        <v>1.8571428571428572</v>
      </c>
      <c r="BJ29" s="31">
        <v>7</v>
      </c>
      <c r="BK29" s="38">
        <f t="shared" si="29"/>
        <v>4.7142857142857144</v>
      </c>
      <c r="BL29" s="31">
        <v>3</v>
      </c>
      <c r="BM29" s="38">
        <f t="shared" si="30"/>
        <v>2.2857142857142856</v>
      </c>
    </row>
    <row r="30" spans="1:65" x14ac:dyDescent="0.25">
      <c r="A30" s="42">
        <f t="shared" si="20"/>
        <v>45788</v>
      </c>
      <c r="B30" s="31">
        <f t="shared" si="12"/>
        <v>77</v>
      </c>
      <c r="C30" s="38">
        <f t="shared" si="31"/>
        <v>101.28571428571429</v>
      </c>
      <c r="D30" s="31">
        <f t="shared" si="13"/>
        <v>25</v>
      </c>
      <c r="E30" s="57">
        <f t="shared" si="31"/>
        <v>30.142857142857142</v>
      </c>
      <c r="F30" s="31">
        <v>25.928767123999997</v>
      </c>
      <c r="G30" s="38">
        <f t="shared" si="31"/>
        <v>20.23013698685714</v>
      </c>
      <c r="H30" s="31">
        <v>25.928767123999997</v>
      </c>
      <c r="I30" s="57">
        <f t="shared" si="32"/>
        <v>20.23013698685714</v>
      </c>
      <c r="J30" s="31">
        <f t="shared" si="14"/>
        <v>77</v>
      </c>
      <c r="K30" s="38">
        <f t="shared" si="33"/>
        <v>101.28571428571429</v>
      </c>
      <c r="L30" s="31">
        <f t="shared" si="15"/>
        <v>25</v>
      </c>
      <c r="M30" s="57">
        <f t="shared" si="34"/>
        <v>30.142857142857142</v>
      </c>
      <c r="N30" s="31">
        <v>26</v>
      </c>
      <c r="O30" s="38">
        <f t="shared" si="33"/>
        <v>20.285714285714285</v>
      </c>
      <c r="P30" s="31">
        <v>5</v>
      </c>
      <c r="Q30" s="57">
        <f t="shared" si="35"/>
        <v>8.8571428571428577</v>
      </c>
      <c r="R30" s="31">
        <v>51</v>
      </c>
      <c r="S30" s="38">
        <f t="shared" si="36"/>
        <v>81</v>
      </c>
      <c r="T30" s="31">
        <v>20</v>
      </c>
      <c r="U30" s="57">
        <f t="shared" si="37"/>
        <v>21.285714285714285</v>
      </c>
      <c r="V30" s="31">
        <v>0</v>
      </c>
      <c r="W30" s="38">
        <f t="shared" si="38"/>
        <v>0</v>
      </c>
      <c r="X30" s="31">
        <v>0</v>
      </c>
      <c r="Y30" s="57">
        <f t="shared" si="39"/>
        <v>0</v>
      </c>
      <c r="Z30" s="63">
        <v>0</v>
      </c>
      <c r="AA30" s="64">
        <f t="shared" si="38"/>
        <v>0</v>
      </c>
      <c r="AB30" s="63">
        <v>0</v>
      </c>
      <c r="AC30" s="65">
        <f t="shared" si="40"/>
        <v>0</v>
      </c>
      <c r="AD30" s="31">
        <v>0</v>
      </c>
      <c r="AE30" s="38">
        <f t="shared" si="38"/>
        <v>0</v>
      </c>
      <c r="AF30" s="31">
        <v>0</v>
      </c>
      <c r="AG30" s="57">
        <f t="shared" si="38"/>
        <v>0</v>
      </c>
      <c r="AH30" s="31">
        <f t="shared" si="16"/>
        <v>15</v>
      </c>
      <c r="AI30" s="38">
        <f t="shared" si="41"/>
        <v>11.142857142857142</v>
      </c>
      <c r="AJ30" s="31">
        <f t="shared" si="17"/>
        <v>3</v>
      </c>
      <c r="AK30" s="38">
        <f t="shared" si="21"/>
        <v>1.8571428571428572</v>
      </c>
      <c r="AL30" s="31">
        <f t="shared" si="18"/>
        <v>5</v>
      </c>
      <c r="AM30" s="38">
        <f t="shared" si="22"/>
        <v>5</v>
      </c>
      <c r="AN30" s="31">
        <f t="shared" si="19"/>
        <v>3</v>
      </c>
      <c r="AO30" s="38">
        <f t="shared" si="23"/>
        <v>2.2857142857142856</v>
      </c>
      <c r="AP30" s="40">
        <f t="shared" si="8"/>
        <v>0.57692307692307687</v>
      </c>
      <c r="AQ30" s="40">
        <f t="shared" si="9"/>
        <v>0.11538461538461539</v>
      </c>
      <c r="AR30" s="40">
        <f t="shared" si="10"/>
        <v>0.19230769230769232</v>
      </c>
      <c r="AS30" s="41">
        <f t="shared" si="11"/>
        <v>0.11538461538461539</v>
      </c>
      <c r="AT30" s="40">
        <f t="shared" si="43"/>
        <v>0.54493438166207042</v>
      </c>
      <c r="AU30" s="40">
        <f t="shared" si="43"/>
        <v>8.7970204217343806E-2</v>
      </c>
      <c r="AV30" s="40">
        <f t="shared" si="43"/>
        <v>0.25333532110256529</v>
      </c>
      <c r="AW30" s="41">
        <f t="shared" si="43"/>
        <v>0.11376009301802045</v>
      </c>
      <c r="AX30" s="31">
        <v>0</v>
      </c>
      <c r="AY30" s="38">
        <f t="shared" si="23"/>
        <v>0</v>
      </c>
      <c r="AZ30" s="31">
        <v>0</v>
      </c>
      <c r="BA30" s="38">
        <f t="shared" si="24"/>
        <v>0</v>
      </c>
      <c r="BB30" s="31">
        <v>0</v>
      </c>
      <c r="BC30" s="38">
        <f t="shared" si="25"/>
        <v>0</v>
      </c>
      <c r="BD30" s="31">
        <v>0</v>
      </c>
      <c r="BE30" s="38">
        <f t="shared" si="26"/>
        <v>0</v>
      </c>
      <c r="BF30" s="31">
        <v>15</v>
      </c>
      <c r="BG30" s="38">
        <f t="shared" si="27"/>
        <v>11.142857142857142</v>
      </c>
      <c r="BH30" s="31">
        <v>3</v>
      </c>
      <c r="BI30" s="38">
        <f t="shared" si="28"/>
        <v>1.8571428571428572</v>
      </c>
      <c r="BJ30" s="31">
        <v>5</v>
      </c>
      <c r="BK30" s="38">
        <f t="shared" si="29"/>
        <v>5</v>
      </c>
      <c r="BL30" s="31">
        <v>3</v>
      </c>
      <c r="BM30" s="38">
        <f t="shared" si="30"/>
        <v>2.2857142857142856</v>
      </c>
    </row>
    <row r="31" spans="1:65" x14ac:dyDescent="0.25">
      <c r="A31" s="42">
        <f t="shared" si="20"/>
        <v>45789</v>
      </c>
      <c r="B31" s="31">
        <f t="shared" si="12"/>
        <v>120</v>
      </c>
      <c r="C31" s="38">
        <f t="shared" si="31"/>
        <v>105.28571428571429</v>
      </c>
      <c r="D31" s="31">
        <f t="shared" si="13"/>
        <v>27</v>
      </c>
      <c r="E31" s="57">
        <f t="shared" si="31"/>
        <v>29.428571428571427</v>
      </c>
      <c r="F31" s="31">
        <v>16.953424657999999</v>
      </c>
      <c r="G31" s="38">
        <f t="shared" si="31"/>
        <v>19.660273973142857</v>
      </c>
      <c r="H31" s="31">
        <v>16.953424657999999</v>
      </c>
      <c r="I31" s="57">
        <f t="shared" si="32"/>
        <v>19.660273973142857</v>
      </c>
      <c r="J31" s="31">
        <f t="shared" si="14"/>
        <v>120</v>
      </c>
      <c r="K31" s="38">
        <f t="shared" si="33"/>
        <v>105.28571428571429</v>
      </c>
      <c r="L31" s="31">
        <f t="shared" si="15"/>
        <v>27</v>
      </c>
      <c r="M31" s="57">
        <f t="shared" si="34"/>
        <v>29.428571428571427</v>
      </c>
      <c r="N31" s="31">
        <v>17</v>
      </c>
      <c r="O31" s="38">
        <f t="shared" si="33"/>
        <v>19.714285714285715</v>
      </c>
      <c r="P31" s="31">
        <v>8</v>
      </c>
      <c r="Q31" s="57">
        <f t="shared" si="35"/>
        <v>8.4285714285714288</v>
      </c>
      <c r="R31" s="31">
        <v>103</v>
      </c>
      <c r="S31" s="38">
        <f t="shared" si="36"/>
        <v>85.571428571428569</v>
      </c>
      <c r="T31" s="31">
        <v>19</v>
      </c>
      <c r="U31" s="57">
        <f t="shared" si="37"/>
        <v>21</v>
      </c>
      <c r="V31" s="31">
        <v>0</v>
      </c>
      <c r="W31" s="38">
        <f t="shared" si="38"/>
        <v>0</v>
      </c>
      <c r="X31" s="31">
        <v>0</v>
      </c>
      <c r="Y31" s="57">
        <f t="shared" si="39"/>
        <v>0</v>
      </c>
      <c r="Z31" s="63">
        <v>0</v>
      </c>
      <c r="AA31" s="64">
        <f t="shared" si="38"/>
        <v>0</v>
      </c>
      <c r="AB31" s="63">
        <v>0</v>
      </c>
      <c r="AC31" s="65">
        <f t="shared" si="40"/>
        <v>0</v>
      </c>
      <c r="AD31" s="31">
        <v>0</v>
      </c>
      <c r="AE31" s="38">
        <f t="shared" si="38"/>
        <v>0</v>
      </c>
      <c r="AF31" s="31">
        <v>0</v>
      </c>
      <c r="AG31" s="57">
        <f t="shared" si="38"/>
        <v>0</v>
      </c>
      <c r="AH31" s="31">
        <f t="shared" si="16"/>
        <v>9</v>
      </c>
      <c r="AI31" s="38">
        <f t="shared" si="41"/>
        <v>10.428571428571429</v>
      </c>
      <c r="AJ31" s="31">
        <f t="shared" si="17"/>
        <v>1</v>
      </c>
      <c r="AK31" s="38">
        <f t="shared" si="21"/>
        <v>2</v>
      </c>
      <c r="AL31" s="31">
        <f t="shared" si="18"/>
        <v>4</v>
      </c>
      <c r="AM31" s="38">
        <f t="shared" si="22"/>
        <v>4.8571428571428568</v>
      </c>
      <c r="AN31" s="31">
        <f t="shared" si="19"/>
        <v>3</v>
      </c>
      <c r="AO31" s="38">
        <f t="shared" si="23"/>
        <v>2.4285714285714284</v>
      </c>
      <c r="AP31" s="40">
        <f t="shared" si="8"/>
        <v>0.52941176470588236</v>
      </c>
      <c r="AQ31" s="40">
        <f t="shared" si="9"/>
        <v>5.8823529411764705E-2</v>
      </c>
      <c r="AR31" s="40">
        <f t="shared" si="10"/>
        <v>0.23529411764705882</v>
      </c>
      <c r="AS31" s="41">
        <f t="shared" si="11"/>
        <v>0.17647058823529413</v>
      </c>
      <c r="AT31" s="40">
        <f t="shared" si="43"/>
        <v>0.52532653852481548</v>
      </c>
      <c r="AU31" s="40">
        <f t="shared" si="43"/>
        <v>9.6373565561881619E-2</v>
      </c>
      <c r="AV31" s="40">
        <f t="shared" si="43"/>
        <v>0.25293516103853969</v>
      </c>
      <c r="AW31" s="41">
        <f t="shared" si="43"/>
        <v>0.12536473487476316</v>
      </c>
      <c r="AX31" s="31">
        <v>0</v>
      </c>
      <c r="AY31" s="38">
        <f t="shared" si="23"/>
        <v>0</v>
      </c>
      <c r="AZ31" s="31">
        <v>0</v>
      </c>
      <c r="BA31" s="38">
        <f t="shared" si="24"/>
        <v>0</v>
      </c>
      <c r="BB31" s="31">
        <v>0</v>
      </c>
      <c r="BC31" s="38">
        <f t="shared" si="25"/>
        <v>0</v>
      </c>
      <c r="BD31" s="31">
        <v>0</v>
      </c>
      <c r="BE31" s="38">
        <f t="shared" si="26"/>
        <v>0</v>
      </c>
      <c r="BF31" s="31">
        <v>9</v>
      </c>
      <c r="BG31" s="38">
        <f t="shared" si="27"/>
        <v>10.428571428571429</v>
      </c>
      <c r="BH31" s="31">
        <v>1</v>
      </c>
      <c r="BI31" s="38">
        <f t="shared" si="28"/>
        <v>2</v>
      </c>
      <c r="BJ31" s="31">
        <v>4</v>
      </c>
      <c r="BK31" s="38">
        <f t="shared" si="29"/>
        <v>4.8571428571428568</v>
      </c>
      <c r="BL31" s="31">
        <v>3</v>
      </c>
      <c r="BM31" s="38">
        <f t="shared" si="30"/>
        <v>2.4285714285714284</v>
      </c>
    </row>
    <row r="32" spans="1:65" x14ac:dyDescent="0.25">
      <c r="A32" s="42">
        <f t="shared" si="20"/>
        <v>45790</v>
      </c>
      <c r="B32" s="31">
        <f t="shared" si="12"/>
        <v>89</v>
      </c>
      <c r="C32" s="38">
        <f t="shared" si="31"/>
        <v>103.42857142857143</v>
      </c>
      <c r="D32" s="31">
        <f t="shared" si="13"/>
        <v>38</v>
      </c>
      <c r="E32" s="57">
        <f t="shared" si="31"/>
        <v>29.285714285714285</v>
      </c>
      <c r="F32" s="31">
        <v>16.953424657999999</v>
      </c>
      <c r="G32" s="38">
        <f t="shared" si="31"/>
        <v>19.945205479999998</v>
      </c>
      <c r="H32" s="31">
        <v>16.953424657999999</v>
      </c>
      <c r="I32" s="57">
        <f t="shared" si="32"/>
        <v>19.945205479999998</v>
      </c>
      <c r="J32" s="31">
        <f t="shared" si="14"/>
        <v>89</v>
      </c>
      <c r="K32" s="38">
        <f t="shared" si="33"/>
        <v>103.42857142857143</v>
      </c>
      <c r="L32" s="31">
        <f t="shared" si="15"/>
        <v>38</v>
      </c>
      <c r="M32" s="57">
        <f t="shared" si="34"/>
        <v>29.285714285714285</v>
      </c>
      <c r="N32" s="31">
        <v>17</v>
      </c>
      <c r="O32" s="38">
        <f t="shared" si="33"/>
        <v>20</v>
      </c>
      <c r="P32" s="31">
        <v>15</v>
      </c>
      <c r="Q32" s="57">
        <f t="shared" si="35"/>
        <v>8.7142857142857135</v>
      </c>
      <c r="R32" s="31">
        <v>72</v>
      </c>
      <c r="S32" s="38">
        <f t="shared" si="36"/>
        <v>83.428571428571431</v>
      </c>
      <c r="T32" s="31">
        <v>23</v>
      </c>
      <c r="U32" s="57">
        <f t="shared" si="37"/>
        <v>20.571428571428573</v>
      </c>
      <c r="V32" s="31">
        <v>0</v>
      </c>
      <c r="W32" s="38">
        <f t="shared" si="38"/>
        <v>0</v>
      </c>
      <c r="X32" s="31">
        <v>0</v>
      </c>
      <c r="Y32" s="57">
        <f t="shared" si="39"/>
        <v>0</v>
      </c>
      <c r="Z32" s="63">
        <v>0</v>
      </c>
      <c r="AA32" s="64">
        <f t="shared" si="38"/>
        <v>0</v>
      </c>
      <c r="AB32" s="63">
        <v>0</v>
      </c>
      <c r="AC32" s="65">
        <f t="shared" si="40"/>
        <v>0</v>
      </c>
      <c r="AD32" s="31">
        <v>0</v>
      </c>
      <c r="AE32" s="38">
        <f t="shared" si="38"/>
        <v>0</v>
      </c>
      <c r="AF32" s="31">
        <v>0</v>
      </c>
      <c r="AG32" s="57">
        <f t="shared" si="38"/>
        <v>0</v>
      </c>
      <c r="AH32" s="31">
        <f t="shared" si="16"/>
        <v>9</v>
      </c>
      <c r="AI32" s="38">
        <f t="shared" si="41"/>
        <v>10.714285714285714</v>
      </c>
      <c r="AJ32" s="31">
        <f t="shared" si="17"/>
        <v>1</v>
      </c>
      <c r="AK32" s="38">
        <f t="shared" si="21"/>
        <v>2.1428571428571428</v>
      </c>
      <c r="AL32" s="31">
        <f t="shared" si="18"/>
        <v>3</v>
      </c>
      <c r="AM32" s="38">
        <f t="shared" si="22"/>
        <v>4.4285714285714288</v>
      </c>
      <c r="AN32" s="31">
        <f t="shared" si="19"/>
        <v>4</v>
      </c>
      <c r="AO32" s="38">
        <f t="shared" si="23"/>
        <v>2.7142857142857144</v>
      </c>
      <c r="AP32" s="40">
        <f t="shared" si="8"/>
        <v>0.52941176470588236</v>
      </c>
      <c r="AQ32" s="40">
        <f t="shared" si="9"/>
        <v>5.8823529411764705E-2</v>
      </c>
      <c r="AR32" s="40">
        <f t="shared" si="10"/>
        <v>0.17647058823529413</v>
      </c>
      <c r="AS32" s="41">
        <f t="shared" si="11"/>
        <v>0.23529411764705882</v>
      </c>
      <c r="AT32" s="40">
        <f t="shared" si="43"/>
        <v>0.53429012395898923</v>
      </c>
      <c r="AU32" s="40">
        <f t="shared" si="43"/>
        <v>0.10477692690641945</v>
      </c>
      <c r="AV32" s="40">
        <f t="shared" si="43"/>
        <v>0.221002387929296</v>
      </c>
      <c r="AW32" s="41">
        <f t="shared" si="43"/>
        <v>0.13993056120529537</v>
      </c>
      <c r="AX32" s="31">
        <v>0</v>
      </c>
      <c r="AY32" s="38">
        <f t="shared" si="23"/>
        <v>0</v>
      </c>
      <c r="AZ32" s="31">
        <v>0</v>
      </c>
      <c r="BA32" s="38">
        <f t="shared" si="24"/>
        <v>0</v>
      </c>
      <c r="BB32" s="31">
        <v>0</v>
      </c>
      <c r="BC32" s="38">
        <f t="shared" si="25"/>
        <v>0</v>
      </c>
      <c r="BD32" s="31">
        <v>0</v>
      </c>
      <c r="BE32" s="38">
        <f t="shared" si="26"/>
        <v>0</v>
      </c>
      <c r="BF32" s="31">
        <v>9</v>
      </c>
      <c r="BG32" s="38">
        <f t="shared" si="27"/>
        <v>10.714285714285714</v>
      </c>
      <c r="BH32" s="31">
        <v>1</v>
      </c>
      <c r="BI32" s="38">
        <f t="shared" si="28"/>
        <v>2.1428571428571428</v>
      </c>
      <c r="BJ32" s="31">
        <v>3</v>
      </c>
      <c r="BK32" s="38">
        <f t="shared" si="29"/>
        <v>4.4285714285714288</v>
      </c>
      <c r="BL32" s="31">
        <v>4</v>
      </c>
      <c r="BM32" s="38">
        <f t="shared" si="30"/>
        <v>2.7142857142857144</v>
      </c>
    </row>
    <row r="33" spans="1:65" x14ac:dyDescent="0.25">
      <c r="A33" s="42">
        <f t="shared" si="20"/>
        <v>45791</v>
      </c>
      <c r="B33" s="31">
        <f t="shared" si="12"/>
        <v>98</v>
      </c>
      <c r="C33" s="38">
        <f t="shared" si="31"/>
        <v>103.57142857142857</v>
      </c>
      <c r="D33" s="31">
        <f t="shared" si="13"/>
        <v>27</v>
      </c>
      <c r="E33" s="57">
        <f t="shared" si="31"/>
        <v>28.428571428571427</v>
      </c>
      <c r="F33" s="31">
        <v>13.961643836</v>
      </c>
      <c r="G33" s="38">
        <f t="shared" si="31"/>
        <v>19.090410959428571</v>
      </c>
      <c r="H33" s="31">
        <v>13.961643836</v>
      </c>
      <c r="I33" s="57">
        <f t="shared" si="32"/>
        <v>19.090410959428571</v>
      </c>
      <c r="J33" s="31">
        <f t="shared" si="14"/>
        <v>98</v>
      </c>
      <c r="K33" s="38">
        <f t="shared" si="33"/>
        <v>103.57142857142857</v>
      </c>
      <c r="L33" s="31">
        <f t="shared" si="15"/>
        <v>27</v>
      </c>
      <c r="M33" s="57">
        <f t="shared" si="34"/>
        <v>28.428571428571427</v>
      </c>
      <c r="N33" s="31">
        <v>14</v>
      </c>
      <c r="O33" s="38">
        <f t="shared" si="33"/>
        <v>19.142857142857142</v>
      </c>
      <c r="P33" s="31">
        <v>13</v>
      </c>
      <c r="Q33" s="57">
        <f t="shared" si="35"/>
        <v>9.4285714285714288</v>
      </c>
      <c r="R33" s="31">
        <v>84</v>
      </c>
      <c r="S33" s="38">
        <f t="shared" si="36"/>
        <v>84.428571428571431</v>
      </c>
      <c r="T33" s="31">
        <v>14</v>
      </c>
      <c r="U33" s="57">
        <f t="shared" si="37"/>
        <v>19</v>
      </c>
      <c r="V33" s="31">
        <v>0</v>
      </c>
      <c r="W33" s="38">
        <f t="shared" si="38"/>
        <v>0</v>
      </c>
      <c r="X33" s="31">
        <v>0</v>
      </c>
      <c r="Y33" s="57">
        <f t="shared" si="39"/>
        <v>0</v>
      </c>
      <c r="Z33" s="63">
        <v>0</v>
      </c>
      <c r="AA33" s="64">
        <f t="shared" si="38"/>
        <v>0</v>
      </c>
      <c r="AB33" s="63">
        <v>0</v>
      </c>
      <c r="AC33" s="65">
        <f t="shared" si="40"/>
        <v>0</v>
      </c>
      <c r="AD33" s="31">
        <v>0</v>
      </c>
      <c r="AE33" s="38">
        <f t="shared" si="38"/>
        <v>0</v>
      </c>
      <c r="AF33" s="31">
        <v>0</v>
      </c>
      <c r="AG33" s="57">
        <f t="shared" si="38"/>
        <v>0</v>
      </c>
      <c r="AH33" s="31">
        <f t="shared" si="16"/>
        <v>10</v>
      </c>
      <c r="AI33" s="38">
        <f t="shared" si="41"/>
        <v>10.571428571428571</v>
      </c>
      <c r="AJ33" s="31">
        <f t="shared" si="17"/>
        <v>0</v>
      </c>
      <c r="AK33" s="38">
        <f t="shared" si="21"/>
        <v>1.5714285714285714</v>
      </c>
      <c r="AL33" s="31">
        <f t="shared" si="18"/>
        <v>3</v>
      </c>
      <c r="AM33" s="38">
        <f t="shared" si="22"/>
        <v>4.2857142857142856</v>
      </c>
      <c r="AN33" s="31">
        <f t="shared" si="19"/>
        <v>1</v>
      </c>
      <c r="AO33" s="38">
        <f t="shared" si="23"/>
        <v>2.7142857142857144</v>
      </c>
      <c r="AP33" s="40">
        <f t="shared" si="8"/>
        <v>0.7142857142857143</v>
      </c>
      <c r="AQ33" s="40">
        <f t="shared" si="9"/>
        <v>0</v>
      </c>
      <c r="AR33" s="40">
        <f t="shared" si="10"/>
        <v>0.21428571428571427</v>
      </c>
      <c r="AS33" s="41">
        <f t="shared" si="11"/>
        <v>7.1428571428571425E-2</v>
      </c>
      <c r="AT33" s="40">
        <f t="shared" si="43"/>
        <v>0.55775951171409122</v>
      </c>
      <c r="AU33" s="40">
        <f t="shared" si="43"/>
        <v>7.6205498334990879E-2</v>
      </c>
      <c r="AV33" s="40">
        <f t="shared" si="43"/>
        <v>0.2230432042558266</v>
      </c>
      <c r="AW33" s="41">
        <f t="shared" si="43"/>
        <v>0.14299178569509127</v>
      </c>
      <c r="AX33" s="31">
        <v>0</v>
      </c>
      <c r="AY33" s="38">
        <f t="shared" si="23"/>
        <v>0</v>
      </c>
      <c r="AZ33" s="31">
        <v>0</v>
      </c>
      <c r="BA33" s="38">
        <f t="shared" si="24"/>
        <v>0</v>
      </c>
      <c r="BB33" s="31">
        <v>0</v>
      </c>
      <c r="BC33" s="38">
        <f t="shared" si="25"/>
        <v>0</v>
      </c>
      <c r="BD33" s="31">
        <v>0</v>
      </c>
      <c r="BE33" s="38">
        <f t="shared" si="26"/>
        <v>0</v>
      </c>
      <c r="BF33" s="31">
        <v>10</v>
      </c>
      <c r="BG33" s="38">
        <f t="shared" si="27"/>
        <v>10.571428571428571</v>
      </c>
      <c r="BH33" s="31">
        <v>0</v>
      </c>
      <c r="BI33" s="38">
        <f t="shared" si="28"/>
        <v>1.5714285714285714</v>
      </c>
      <c r="BJ33" s="31">
        <v>3</v>
      </c>
      <c r="BK33" s="38">
        <f t="shared" si="29"/>
        <v>4.2857142857142856</v>
      </c>
      <c r="BL33" s="31">
        <v>1</v>
      </c>
      <c r="BM33" s="38">
        <f t="shared" si="30"/>
        <v>2.7142857142857144</v>
      </c>
    </row>
    <row r="34" spans="1:65" x14ac:dyDescent="0.25">
      <c r="A34" s="42">
        <f t="shared" si="20"/>
        <v>45792</v>
      </c>
      <c r="B34" s="31">
        <f t="shared" si="12"/>
        <v>107</v>
      </c>
      <c r="C34" s="38">
        <f t="shared" si="31"/>
        <v>103</v>
      </c>
      <c r="D34" s="31">
        <f t="shared" si="13"/>
        <v>45</v>
      </c>
      <c r="E34" s="57">
        <f t="shared" si="31"/>
        <v>34.714285714285715</v>
      </c>
      <c r="F34" s="31">
        <v>19.945205479999998</v>
      </c>
      <c r="G34" s="38">
        <f t="shared" si="31"/>
        <v>19.232876712857145</v>
      </c>
      <c r="H34" s="31">
        <v>19.945205479999998</v>
      </c>
      <c r="I34" s="57">
        <f t="shared" si="32"/>
        <v>19.232876712857145</v>
      </c>
      <c r="J34" s="31">
        <f t="shared" si="14"/>
        <v>107</v>
      </c>
      <c r="K34" s="38">
        <f t="shared" si="33"/>
        <v>103</v>
      </c>
      <c r="L34" s="31">
        <f t="shared" si="15"/>
        <v>45</v>
      </c>
      <c r="M34" s="57">
        <f t="shared" si="34"/>
        <v>34.714285714285715</v>
      </c>
      <c r="N34" s="31">
        <v>20</v>
      </c>
      <c r="O34" s="38">
        <f t="shared" si="33"/>
        <v>19.285714285714285</v>
      </c>
      <c r="P34" s="31">
        <v>16</v>
      </c>
      <c r="Q34" s="57">
        <f t="shared" si="35"/>
        <v>11.714285714285714</v>
      </c>
      <c r="R34" s="31">
        <v>87</v>
      </c>
      <c r="S34" s="38">
        <f t="shared" si="36"/>
        <v>83.714285714285708</v>
      </c>
      <c r="T34" s="31">
        <v>29</v>
      </c>
      <c r="U34" s="57">
        <f t="shared" si="37"/>
        <v>23</v>
      </c>
      <c r="V34" s="31">
        <v>0</v>
      </c>
      <c r="W34" s="38">
        <f t="shared" si="38"/>
        <v>0</v>
      </c>
      <c r="X34" s="31">
        <v>0</v>
      </c>
      <c r="Y34" s="57">
        <f t="shared" si="39"/>
        <v>0</v>
      </c>
      <c r="Z34" s="63">
        <v>0</v>
      </c>
      <c r="AA34" s="64">
        <f t="shared" si="38"/>
        <v>0</v>
      </c>
      <c r="AB34" s="63">
        <v>0</v>
      </c>
      <c r="AC34" s="65">
        <f t="shared" si="40"/>
        <v>0</v>
      </c>
      <c r="AD34" s="31">
        <v>0</v>
      </c>
      <c r="AE34" s="38">
        <f t="shared" si="38"/>
        <v>0</v>
      </c>
      <c r="AF34" s="31">
        <v>0</v>
      </c>
      <c r="AG34" s="57">
        <f t="shared" si="38"/>
        <v>0</v>
      </c>
      <c r="AH34" s="31">
        <f t="shared" si="16"/>
        <v>12</v>
      </c>
      <c r="AI34" s="38">
        <f t="shared" si="41"/>
        <v>10.571428571428571</v>
      </c>
      <c r="AJ34" s="31">
        <f t="shared" si="17"/>
        <v>2</v>
      </c>
      <c r="AK34" s="38">
        <f t="shared" si="21"/>
        <v>1.4285714285714286</v>
      </c>
      <c r="AL34" s="31">
        <f t="shared" si="18"/>
        <v>6</v>
      </c>
      <c r="AM34" s="38">
        <f t="shared" si="22"/>
        <v>4.8571428571428568</v>
      </c>
      <c r="AN34" s="31">
        <f t="shared" si="19"/>
        <v>0</v>
      </c>
      <c r="AO34" s="38">
        <f t="shared" si="23"/>
        <v>2.4285714285714284</v>
      </c>
      <c r="AP34" s="40">
        <f t="shared" si="8"/>
        <v>0.6</v>
      </c>
      <c r="AQ34" s="40">
        <f t="shared" si="9"/>
        <v>0.1</v>
      </c>
      <c r="AR34" s="40">
        <f t="shared" si="10"/>
        <v>0.3</v>
      </c>
      <c r="AS34" s="41">
        <f t="shared" si="11"/>
        <v>0</v>
      </c>
      <c r="AT34" s="40">
        <f t="shared" si="43"/>
        <v>0.55324823351860253</v>
      </c>
      <c r="AU34" s="40">
        <f t="shared" si="43"/>
        <v>6.7934821643261548E-2</v>
      </c>
      <c r="AV34" s="40">
        <f t="shared" si="43"/>
        <v>0.25086275312800704</v>
      </c>
      <c r="AW34" s="41">
        <f t="shared" si="43"/>
        <v>0.12795419171012887</v>
      </c>
      <c r="AX34" s="31">
        <v>0</v>
      </c>
      <c r="AY34" s="38">
        <f t="shared" si="23"/>
        <v>0</v>
      </c>
      <c r="AZ34" s="31">
        <v>0</v>
      </c>
      <c r="BA34" s="38">
        <f t="shared" si="24"/>
        <v>0</v>
      </c>
      <c r="BB34" s="31">
        <v>0</v>
      </c>
      <c r="BC34" s="38">
        <f t="shared" si="25"/>
        <v>0</v>
      </c>
      <c r="BD34" s="31">
        <v>0</v>
      </c>
      <c r="BE34" s="38">
        <f t="shared" si="26"/>
        <v>0</v>
      </c>
      <c r="BF34" s="31">
        <v>12</v>
      </c>
      <c r="BG34" s="38">
        <f t="shared" si="27"/>
        <v>10.571428571428571</v>
      </c>
      <c r="BH34" s="31">
        <v>2</v>
      </c>
      <c r="BI34" s="38">
        <f t="shared" si="28"/>
        <v>1.4285714285714286</v>
      </c>
      <c r="BJ34" s="31">
        <v>6</v>
      </c>
      <c r="BK34" s="38">
        <f t="shared" si="29"/>
        <v>4.8571428571428568</v>
      </c>
      <c r="BL34" s="31">
        <v>0</v>
      </c>
      <c r="BM34" s="38">
        <f t="shared" si="30"/>
        <v>2.4285714285714284</v>
      </c>
    </row>
    <row r="35" spans="1:65" x14ac:dyDescent="0.25">
      <c r="A35" s="42">
        <f t="shared" si="20"/>
        <v>45793</v>
      </c>
      <c r="B35" s="31">
        <f t="shared" si="12"/>
        <v>106</v>
      </c>
      <c r="C35" s="38">
        <f t="shared" si="31"/>
        <v>101.57142857142857</v>
      </c>
      <c r="D35" s="31">
        <f t="shared" si="13"/>
        <v>27</v>
      </c>
      <c r="E35" s="57">
        <f t="shared" si="31"/>
        <v>34</v>
      </c>
      <c r="F35" s="31">
        <v>7.9780821919999996</v>
      </c>
      <c r="G35" s="38">
        <f t="shared" si="31"/>
        <v>17.808219178571431</v>
      </c>
      <c r="H35" s="31">
        <v>7.9780821919999996</v>
      </c>
      <c r="I35" s="57">
        <f t="shared" si="32"/>
        <v>17.808219178571431</v>
      </c>
      <c r="J35" s="31">
        <f t="shared" si="14"/>
        <v>106</v>
      </c>
      <c r="K35" s="38">
        <f t="shared" si="33"/>
        <v>101.57142857142857</v>
      </c>
      <c r="L35" s="31">
        <f t="shared" si="15"/>
        <v>27</v>
      </c>
      <c r="M35" s="57">
        <f t="shared" si="34"/>
        <v>34</v>
      </c>
      <c r="N35" s="31">
        <v>8</v>
      </c>
      <c r="O35" s="38">
        <f t="shared" si="33"/>
        <v>17.857142857142858</v>
      </c>
      <c r="P35" s="31">
        <v>7</v>
      </c>
      <c r="Q35" s="57">
        <f t="shared" si="35"/>
        <v>11</v>
      </c>
      <c r="R35" s="31">
        <v>98</v>
      </c>
      <c r="S35" s="38">
        <f t="shared" si="36"/>
        <v>83.714285714285708</v>
      </c>
      <c r="T35" s="31">
        <v>20</v>
      </c>
      <c r="U35" s="57">
        <f t="shared" si="37"/>
        <v>23</v>
      </c>
      <c r="V35" s="31">
        <v>0</v>
      </c>
      <c r="W35" s="38">
        <f t="shared" si="38"/>
        <v>0</v>
      </c>
      <c r="X35" s="31">
        <v>0</v>
      </c>
      <c r="Y35" s="57">
        <f t="shared" si="39"/>
        <v>0</v>
      </c>
      <c r="Z35" s="63">
        <v>0</v>
      </c>
      <c r="AA35" s="64">
        <f t="shared" si="38"/>
        <v>0</v>
      </c>
      <c r="AB35" s="63">
        <v>0</v>
      </c>
      <c r="AC35" s="65">
        <f t="shared" si="40"/>
        <v>0</v>
      </c>
      <c r="AD35" s="31">
        <v>0</v>
      </c>
      <c r="AE35" s="38">
        <f t="shared" si="38"/>
        <v>0</v>
      </c>
      <c r="AF35" s="31">
        <v>0</v>
      </c>
      <c r="AG35" s="57">
        <f t="shared" si="38"/>
        <v>0</v>
      </c>
      <c r="AH35" s="31">
        <f t="shared" si="16"/>
        <v>5</v>
      </c>
      <c r="AI35" s="38">
        <f t="shared" si="41"/>
        <v>10.142857142857142</v>
      </c>
      <c r="AJ35" s="31">
        <f t="shared" si="17"/>
        <v>1</v>
      </c>
      <c r="AK35" s="38">
        <f t="shared" si="21"/>
        <v>1.4285714285714286</v>
      </c>
      <c r="AL35" s="31">
        <f t="shared" si="18"/>
        <v>2</v>
      </c>
      <c r="AM35" s="38">
        <f t="shared" si="22"/>
        <v>4.2857142857142856</v>
      </c>
      <c r="AN35" s="31">
        <f t="shared" si="19"/>
        <v>0</v>
      </c>
      <c r="AO35" s="38">
        <f t="shared" si="23"/>
        <v>2</v>
      </c>
      <c r="AP35" s="40">
        <f t="shared" si="8"/>
        <v>0.625</v>
      </c>
      <c r="AQ35" s="40">
        <f t="shared" si="9"/>
        <v>0.125</v>
      </c>
      <c r="AR35" s="40">
        <f t="shared" si="10"/>
        <v>0.25</v>
      </c>
      <c r="AS35" s="41">
        <f t="shared" si="11"/>
        <v>0</v>
      </c>
      <c r="AT35" s="40">
        <f t="shared" si="43"/>
        <v>0.57904188431225323</v>
      </c>
      <c r="AU35" s="40">
        <f t="shared" si="43"/>
        <v>7.7855456563896461E-2</v>
      </c>
      <c r="AV35" s="40">
        <f t="shared" si="43"/>
        <v>0.23895799122324515</v>
      </c>
      <c r="AW35" s="41">
        <f t="shared" si="43"/>
        <v>0.10414466790060506</v>
      </c>
      <c r="AX35" s="31">
        <v>0</v>
      </c>
      <c r="AY35" s="38">
        <f t="shared" si="23"/>
        <v>0</v>
      </c>
      <c r="AZ35" s="31">
        <v>0</v>
      </c>
      <c r="BA35" s="38">
        <f t="shared" si="24"/>
        <v>0</v>
      </c>
      <c r="BB35" s="31">
        <v>0</v>
      </c>
      <c r="BC35" s="38">
        <f t="shared" si="25"/>
        <v>0</v>
      </c>
      <c r="BD35" s="31">
        <v>0</v>
      </c>
      <c r="BE35" s="38">
        <f t="shared" si="26"/>
        <v>0</v>
      </c>
      <c r="BF35" s="31">
        <v>5</v>
      </c>
      <c r="BG35" s="38">
        <f t="shared" si="27"/>
        <v>10.142857142857142</v>
      </c>
      <c r="BH35" s="31">
        <v>1</v>
      </c>
      <c r="BI35" s="38">
        <f t="shared" si="28"/>
        <v>1.4285714285714286</v>
      </c>
      <c r="BJ35" s="31">
        <v>2</v>
      </c>
      <c r="BK35" s="38">
        <f t="shared" si="29"/>
        <v>4.2857142857142856</v>
      </c>
      <c r="BL35" s="31">
        <v>0</v>
      </c>
      <c r="BM35" s="38">
        <f t="shared" si="30"/>
        <v>2</v>
      </c>
    </row>
    <row r="36" spans="1:65" x14ac:dyDescent="0.25">
      <c r="A36" s="42">
        <f t="shared" si="20"/>
        <v>45794</v>
      </c>
      <c r="B36" s="31">
        <f t="shared" si="12"/>
        <v>79</v>
      </c>
      <c r="C36" s="38">
        <f t="shared" si="31"/>
        <v>96.571428571428569</v>
      </c>
      <c r="D36" s="31">
        <f t="shared" si="13"/>
        <v>34</v>
      </c>
      <c r="E36" s="57">
        <f t="shared" si="31"/>
        <v>31.857142857142858</v>
      </c>
      <c r="F36" s="31">
        <v>10.969863014000001</v>
      </c>
      <c r="G36" s="38">
        <f t="shared" si="31"/>
        <v>16.098630137428572</v>
      </c>
      <c r="H36" s="31">
        <v>10.969863014000001</v>
      </c>
      <c r="I36" s="57">
        <f t="shared" si="32"/>
        <v>16.098630137428572</v>
      </c>
      <c r="J36" s="31">
        <f t="shared" si="14"/>
        <v>79</v>
      </c>
      <c r="K36" s="38">
        <f t="shared" si="33"/>
        <v>96.571428571428569</v>
      </c>
      <c r="L36" s="31">
        <f t="shared" si="15"/>
        <v>34</v>
      </c>
      <c r="M36" s="57">
        <f t="shared" si="34"/>
        <v>31.857142857142858</v>
      </c>
      <c r="N36" s="31">
        <v>11</v>
      </c>
      <c r="O36" s="38">
        <f t="shared" si="33"/>
        <v>16.142857142857142</v>
      </c>
      <c r="P36" s="31">
        <v>11</v>
      </c>
      <c r="Q36" s="57">
        <f t="shared" si="35"/>
        <v>10.714285714285714</v>
      </c>
      <c r="R36" s="31">
        <v>68</v>
      </c>
      <c r="S36" s="38">
        <f t="shared" si="36"/>
        <v>80.428571428571431</v>
      </c>
      <c r="T36" s="31">
        <v>23</v>
      </c>
      <c r="U36" s="57">
        <f t="shared" si="37"/>
        <v>21.142857142857142</v>
      </c>
      <c r="V36" s="31">
        <v>0</v>
      </c>
      <c r="W36" s="38">
        <f t="shared" si="38"/>
        <v>0</v>
      </c>
      <c r="X36" s="31">
        <v>0</v>
      </c>
      <c r="Y36" s="57">
        <f t="shared" si="39"/>
        <v>0</v>
      </c>
      <c r="Z36" s="63">
        <v>0</v>
      </c>
      <c r="AA36" s="64">
        <f t="shared" si="38"/>
        <v>0</v>
      </c>
      <c r="AB36" s="63">
        <v>0</v>
      </c>
      <c r="AC36" s="65">
        <f t="shared" si="40"/>
        <v>0</v>
      </c>
      <c r="AD36" s="31">
        <v>0</v>
      </c>
      <c r="AE36" s="38">
        <f t="shared" si="38"/>
        <v>0</v>
      </c>
      <c r="AF36" s="31">
        <v>0</v>
      </c>
      <c r="AG36" s="57">
        <f t="shared" si="38"/>
        <v>0</v>
      </c>
      <c r="AH36" s="31">
        <f t="shared" si="16"/>
        <v>6</v>
      </c>
      <c r="AI36" s="38">
        <f t="shared" si="41"/>
        <v>9.4285714285714288</v>
      </c>
      <c r="AJ36" s="31">
        <f t="shared" si="17"/>
        <v>1</v>
      </c>
      <c r="AK36" s="38">
        <f t="shared" si="21"/>
        <v>1.2857142857142858</v>
      </c>
      <c r="AL36" s="31">
        <f t="shared" si="18"/>
        <v>1</v>
      </c>
      <c r="AM36" s="38">
        <f t="shared" si="22"/>
        <v>3.4285714285714284</v>
      </c>
      <c r="AN36" s="31">
        <f t="shared" si="19"/>
        <v>3</v>
      </c>
      <c r="AO36" s="38">
        <f t="shared" si="23"/>
        <v>2</v>
      </c>
      <c r="AP36" s="40">
        <f t="shared" si="8"/>
        <v>0.54545454545454541</v>
      </c>
      <c r="AQ36" s="40">
        <f t="shared" si="9"/>
        <v>9.0909090909090912E-2</v>
      </c>
      <c r="AR36" s="40">
        <f t="shared" si="10"/>
        <v>9.0909090909090912E-2</v>
      </c>
      <c r="AS36" s="41">
        <f t="shared" si="11"/>
        <v>0.27272727272727271</v>
      </c>
      <c r="AT36" s="40">
        <f t="shared" si="43"/>
        <v>0.58864098086787153</v>
      </c>
      <c r="AU36" s="40">
        <f t="shared" si="43"/>
        <v>7.8420109302462251E-2</v>
      </c>
      <c r="AV36" s="40">
        <f t="shared" si="43"/>
        <v>0.2084667433406929</v>
      </c>
      <c r="AW36" s="41">
        <f t="shared" si="43"/>
        <v>0.1244721664889732</v>
      </c>
      <c r="AX36" s="31">
        <v>0</v>
      </c>
      <c r="AY36" s="38">
        <f t="shared" si="23"/>
        <v>0</v>
      </c>
      <c r="AZ36" s="31">
        <v>0</v>
      </c>
      <c r="BA36" s="38">
        <f t="shared" si="24"/>
        <v>0</v>
      </c>
      <c r="BB36" s="31">
        <v>0</v>
      </c>
      <c r="BC36" s="38">
        <f t="shared" si="25"/>
        <v>0</v>
      </c>
      <c r="BD36" s="31">
        <v>0</v>
      </c>
      <c r="BE36" s="38">
        <f t="shared" si="26"/>
        <v>0</v>
      </c>
      <c r="BF36" s="31">
        <v>6</v>
      </c>
      <c r="BG36" s="38">
        <f t="shared" si="27"/>
        <v>9.4285714285714288</v>
      </c>
      <c r="BH36" s="31">
        <v>1</v>
      </c>
      <c r="BI36" s="38">
        <f t="shared" si="28"/>
        <v>1.2857142857142858</v>
      </c>
      <c r="BJ36" s="31">
        <v>1</v>
      </c>
      <c r="BK36" s="38">
        <f t="shared" si="29"/>
        <v>3.4285714285714284</v>
      </c>
      <c r="BL36" s="31">
        <v>3</v>
      </c>
      <c r="BM36" s="38">
        <f t="shared" si="30"/>
        <v>2</v>
      </c>
    </row>
    <row r="37" spans="1:65" x14ac:dyDescent="0.25">
      <c r="A37" s="42">
        <f t="shared" si="20"/>
        <v>45795</v>
      </c>
      <c r="B37" s="31">
        <f t="shared" si="12"/>
        <v>68</v>
      </c>
      <c r="C37" s="38">
        <f t="shared" si="31"/>
        <v>95.285714285714292</v>
      </c>
      <c r="D37" s="31">
        <f t="shared" si="13"/>
        <v>27</v>
      </c>
      <c r="E37" s="57">
        <f t="shared" si="31"/>
        <v>32.142857142857146</v>
      </c>
      <c r="F37" s="31">
        <v>17.950684931999998</v>
      </c>
      <c r="G37" s="38">
        <f t="shared" si="31"/>
        <v>14.958904110000001</v>
      </c>
      <c r="H37" s="31">
        <v>17.950684931999998</v>
      </c>
      <c r="I37" s="57">
        <f t="shared" si="32"/>
        <v>14.958904110000001</v>
      </c>
      <c r="J37" s="31">
        <f t="shared" si="14"/>
        <v>68</v>
      </c>
      <c r="K37" s="38">
        <f t="shared" si="33"/>
        <v>95.285714285714292</v>
      </c>
      <c r="L37" s="31">
        <f t="shared" si="15"/>
        <v>27</v>
      </c>
      <c r="M37" s="57">
        <f t="shared" si="34"/>
        <v>32.142857142857146</v>
      </c>
      <c r="N37" s="31">
        <v>18</v>
      </c>
      <c r="O37" s="38">
        <f t="shared" si="33"/>
        <v>15</v>
      </c>
      <c r="P37" s="31">
        <v>10</v>
      </c>
      <c r="Q37" s="57">
        <f t="shared" si="35"/>
        <v>11.428571428571429</v>
      </c>
      <c r="R37" s="31">
        <v>50</v>
      </c>
      <c r="S37" s="38">
        <f t="shared" si="36"/>
        <v>80.285714285714292</v>
      </c>
      <c r="T37" s="31">
        <v>17</v>
      </c>
      <c r="U37" s="57">
        <f t="shared" si="37"/>
        <v>20.714285714285715</v>
      </c>
      <c r="V37" s="31">
        <v>0</v>
      </c>
      <c r="W37" s="38">
        <f t="shared" si="38"/>
        <v>0</v>
      </c>
      <c r="X37" s="31">
        <v>0</v>
      </c>
      <c r="Y37" s="57">
        <f t="shared" si="39"/>
        <v>0</v>
      </c>
      <c r="Z37" s="63">
        <v>0</v>
      </c>
      <c r="AA37" s="64">
        <f t="shared" si="38"/>
        <v>0</v>
      </c>
      <c r="AB37" s="63">
        <v>0</v>
      </c>
      <c r="AC37" s="65">
        <f t="shared" si="40"/>
        <v>0</v>
      </c>
      <c r="AD37" s="31">
        <v>0</v>
      </c>
      <c r="AE37" s="38">
        <f t="shared" si="38"/>
        <v>0</v>
      </c>
      <c r="AF37" s="31">
        <v>0</v>
      </c>
      <c r="AG37" s="57">
        <f t="shared" si="38"/>
        <v>0</v>
      </c>
      <c r="AH37" s="31">
        <f t="shared" si="16"/>
        <v>11</v>
      </c>
      <c r="AI37" s="38">
        <f t="shared" si="41"/>
        <v>8.8571428571428577</v>
      </c>
      <c r="AJ37" s="31">
        <f t="shared" si="17"/>
        <v>0</v>
      </c>
      <c r="AK37" s="38">
        <f t="shared" si="21"/>
        <v>0.8571428571428571</v>
      </c>
      <c r="AL37" s="31">
        <f t="shared" si="18"/>
        <v>6</v>
      </c>
      <c r="AM37" s="38">
        <f t="shared" si="22"/>
        <v>3.5714285714285716</v>
      </c>
      <c r="AN37" s="31">
        <f t="shared" si="19"/>
        <v>1</v>
      </c>
      <c r="AO37" s="38">
        <f t="shared" si="23"/>
        <v>1.7142857142857142</v>
      </c>
      <c r="AP37" s="40">
        <f t="shared" si="8"/>
        <v>0.61111111111111116</v>
      </c>
      <c r="AQ37" s="40">
        <f t="shared" si="9"/>
        <v>0</v>
      </c>
      <c r="AR37" s="40">
        <f t="shared" si="10"/>
        <v>0.33333333333333331</v>
      </c>
      <c r="AS37" s="41">
        <f t="shared" si="11"/>
        <v>5.5555555555555552E-2</v>
      </c>
      <c r="AT37" s="40">
        <f t="shared" si="43"/>
        <v>0.5935249857518764</v>
      </c>
      <c r="AU37" s="40">
        <f t="shared" si="43"/>
        <v>6.1936592818945764E-2</v>
      </c>
      <c r="AV37" s="40">
        <f t="shared" si="43"/>
        <v>0.22861326348721306</v>
      </c>
      <c r="AW37" s="41">
        <f t="shared" si="43"/>
        <v>0.11592515794196466</v>
      </c>
      <c r="AX37" s="31">
        <v>0</v>
      </c>
      <c r="AY37" s="38">
        <f t="shared" si="23"/>
        <v>0</v>
      </c>
      <c r="AZ37" s="31">
        <v>0</v>
      </c>
      <c r="BA37" s="38">
        <f t="shared" si="24"/>
        <v>0</v>
      </c>
      <c r="BB37" s="31">
        <v>0</v>
      </c>
      <c r="BC37" s="38">
        <f t="shared" si="25"/>
        <v>0</v>
      </c>
      <c r="BD37" s="31">
        <v>0</v>
      </c>
      <c r="BE37" s="38">
        <f t="shared" si="26"/>
        <v>0</v>
      </c>
      <c r="BF37" s="31">
        <v>11</v>
      </c>
      <c r="BG37" s="38">
        <f t="shared" si="27"/>
        <v>8.8571428571428577</v>
      </c>
      <c r="BH37" s="31">
        <v>0</v>
      </c>
      <c r="BI37" s="38">
        <f t="shared" si="28"/>
        <v>0.8571428571428571</v>
      </c>
      <c r="BJ37" s="31">
        <v>6</v>
      </c>
      <c r="BK37" s="38">
        <f t="shared" si="29"/>
        <v>3.5714285714285716</v>
      </c>
      <c r="BL37" s="31">
        <v>1</v>
      </c>
      <c r="BM37" s="38">
        <f t="shared" si="30"/>
        <v>1.7142857142857142</v>
      </c>
    </row>
    <row r="38" spans="1:65" x14ac:dyDescent="0.25">
      <c r="A38" s="42">
        <f t="shared" si="20"/>
        <v>45796</v>
      </c>
      <c r="B38" s="31">
        <f t="shared" si="12"/>
        <v>99</v>
      </c>
      <c r="C38" s="38">
        <f t="shared" si="31"/>
        <v>92.285714285714292</v>
      </c>
      <c r="D38" s="31">
        <f t="shared" si="13"/>
        <v>24</v>
      </c>
      <c r="E38" s="57">
        <f t="shared" si="31"/>
        <v>31.714285714285715</v>
      </c>
      <c r="F38" s="31">
        <v>18.947945206</v>
      </c>
      <c r="G38" s="38">
        <f t="shared" si="31"/>
        <v>15.243835616857142</v>
      </c>
      <c r="H38" s="31">
        <v>18.947945206</v>
      </c>
      <c r="I38" s="57">
        <f t="shared" si="32"/>
        <v>15.243835616857142</v>
      </c>
      <c r="J38" s="31">
        <f t="shared" si="14"/>
        <v>99</v>
      </c>
      <c r="K38" s="38">
        <f t="shared" si="33"/>
        <v>92.285714285714292</v>
      </c>
      <c r="L38" s="31">
        <f t="shared" si="15"/>
        <v>24</v>
      </c>
      <c r="M38" s="57">
        <f t="shared" si="34"/>
        <v>31.714285714285715</v>
      </c>
      <c r="N38" s="31">
        <v>19</v>
      </c>
      <c r="O38" s="38">
        <f t="shared" si="33"/>
        <v>15.285714285714286</v>
      </c>
      <c r="P38" s="31">
        <v>9</v>
      </c>
      <c r="Q38" s="57">
        <f t="shared" si="35"/>
        <v>11.571428571428571</v>
      </c>
      <c r="R38" s="31">
        <v>80</v>
      </c>
      <c r="S38" s="38">
        <f t="shared" si="36"/>
        <v>77</v>
      </c>
      <c r="T38" s="31">
        <v>15</v>
      </c>
      <c r="U38" s="57">
        <f t="shared" si="37"/>
        <v>20.142857142857142</v>
      </c>
      <c r="V38" s="31">
        <v>0</v>
      </c>
      <c r="W38" s="38">
        <f t="shared" si="38"/>
        <v>0</v>
      </c>
      <c r="X38" s="31">
        <v>0</v>
      </c>
      <c r="Y38" s="57">
        <f t="shared" si="39"/>
        <v>0</v>
      </c>
      <c r="Z38" s="63">
        <v>0</v>
      </c>
      <c r="AA38" s="64">
        <f t="shared" si="38"/>
        <v>0</v>
      </c>
      <c r="AB38" s="63">
        <v>0</v>
      </c>
      <c r="AC38" s="65">
        <f t="shared" si="40"/>
        <v>0</v>
      </c>
      <c r="AD38" s="31">
        <v>0</v>
      </c>
      <c r="AE38" s="38">
        <f t="shared" si="38"/>
        <v>0</v>
      </c>
      <c r="AF38" s="31">
        <v>0</v>
      </c>
      <c r="AG38" s="57">
        <f t="shared" si="38"/>
        <v>0</v>
      </c>
      <c r="AH38" s="31">
        <f t="shared" si="16"/>
        <v>13</v>
      </c>
      <c r="AI38" s="38">
        <f t="shared" si="41"/>
        <v>9.4285714285714288</v>
      </c>
      <c r="AJ38" s="31">
        <f t="shared" si="17"/>
        <v>2</v>
      </c>
      <c r="AK38" s="38">
        <f t="shared" si="21"/>
        <v>1</v>
      </c>
      <c r="AL38" s="31">
        <f t="shared" si="18"/>
        <v>3</v>
      </c>
      <c r="AM38" s="38">
        <f t="shared" si="22"/>
        <v>3.4285714285714284</v>
      </c>
      <c r="AN38" s="31">
        <f t="shared" si="19"/>
        <v>1</v>
      </c>
      <c r="AO38" s="38">
        <f t="shared" si="23"/>
        <v>1.4285714285714286</v>
      </c>
      <c r="AP38" s="40">
        <f t="shared" si="8"/>
        <v>0.68421052631578949</v>
      </c>
      <c r="AQ38" s="40">
        <f t="shared" si="9"/>
        <v>0.10526315789473684</v>
      </c>
      <c r="AR38" s="40">
        <f t="shared" si="10"/>
        <v>0.15789473684210525</v>
      </c>
      <c r="AS38" s="41">
        <f t="shared" si="11"/>
        <v>5.2631578947368418E-2</v>
      </c>
      <c r="AT38" s="40">
        <f t="shared" si="43"/>
        <v>0.61563909455329191</v>
      </c>
      <c r="AU38" s="40">
        <f t="shared" si="43"/>
        <v>6.8570825459370349E-2</v>
      </c>
      <c r="AV38" s="40">
        <f t="shared" si="43"/>
        <v>0.21755620908650539</v>
      </c>
      <c r="AW38" s="41">
        <f t="shared" si="43"/>
        <v>9.8233870900832423E-2</v>
      </c>
      <c r="AX38" s="31">
        <v>0</v>
      </c>
      <c r="AY38" s="38">
        <f t="shared" si="23"/>
        <v>0</v>
      </c>
      <c r="AZ38" s="31">
        <v>0</v>
      </c>
      <c r="BA38" s="38">
        <f t="shared" si="24"/>
        <v>0</v>
      </c>
      <c r="BB38" s="31">
        <v>0</v>
      </c>
      <c r="BC38" s="38">
        <f t="shared" si="25"/>
        <v>0</v>
      </c>
      <c r="BD38" s="31">
        <v>0</v>
      </c>
      <c r="BE38" s="38">
        <f t="shared" si="26"/>
        <v>0</v>
      </c>
      <c r="BF38" s="31">
        <v>13</v>
      </c>
      <c r="BG38" s="38">
        <f t="shared" si="27"/>
        <v>9.4285714285714288</v>
      </c>
      <c r="BH38" s="31">
        <v>2</v>
      </c>
      <c r="BI38" s="38">
        <f t="shared" si="28"/>
        <v>1</v>
      </c>
      <c r="BJ38" s="31">
        <v>3</v>
      </c>
      <c r="BK38" s="38">
        <f t="shared" si="29"/>
        <v>3.4285714285714284</v>
      </c>
      <c r="BL38" s="31">
        <v>1</v>
      </c>
      <c r="BM38" s="38">
        <f t="shared" si="30"/>
        <v>1.4285714285714286</v>
      </c>
    </row>
    <row r="39" spans="1:65" x14ac:dyDescent="0.25">
      <c r="A39" s="42">
        <f t="shared" si="20"/>
        <v>45797</v>
      </c>
      <c r="B39" s="31">
        <f t="shared" si="12"/>
        <v>99</v>
      </c>
      <c r="C39" s="38">
        <f t="shared" si="31"/>
        <v>93.714285714285708</v>
      </c>
      <c r="D39" s="31">
        <f t="shared" si="13"/>
        <v>38</v>
      </c>
      <c r="E39" s="57">
        <f t="shared" si="31"/>
        <v>31.714285714285715</v>
      </c>
      <c r="F39" s="31">
        <v>15.956164384000001</v>
      </c>
      <c r="G39" s="38">
        <f t="shared" si="31"/>
        <v>15.101369863428573</v>
      </c>
      <c r="H39" s="31">
        <v>15.956164384000001</v>
      </c>
      <c r="I39" s="57">
        <f t="shared" si="32"/>
        <v>15.101369863428573</v>
      </c>
      <c r="J39" s="31">
        <f t="shared" si="14"/>
        <v>99</v>
      </c>
      <c r="K39" s="38">
        <f t="shared" si="33"/>
        <v>93.714285714285708</v>
      </c>
      <c r="L39" s="31">
        <f t="shared" si="15"/>
        <v>38</v>
      </c>
      <c r="M39" s="57">
        <f t="shared" si="34"/>
        <v>31.714285714285715</v>
      </c>
      <c r="N39" s="31">
        <v>16</v>
      </c>
      <c r="O39" s="38">
        <f t="shared" si="33"/>
        <v>15.142857142857142</v>
      </c>
      <c r="P39" s="31">
        <v>14</v>
      </c>
      <c r="Q39" s="57">
        <f t="shared" si="35"/>
        <v>11.428571428571429</v>
      </c>
      <c r="R39" s="31">
        <v>83</v>
      </c>
      <c r="S39" s="38">
        <f t="shared" si="36"/>
        <v>78.571428571428569</v>
      </c>
      <c r="T39" s="31">
        <v>24</v>
      </c>
      <c r="U39" s="57">
        <f t="shared" si="37"/>
        <v>20.285714285714285</v>
      </c>
      <c r="V39" s="31">
        <v>0</v>
      </c>
      <c r="W39" s="38">
        <f t="shared" si="38"/>
        <v>0</v>
      </c>
      <c r="X39" s="31">
        <v>0</v>
      </c>
      <c r="Y39" s="57">
        <f t="shared" si="39"/>
        <v>0</v>
      </c>
      <c r="Z39" s="63">
        <v>0</v>
      </c>
      <c r="AA39" s="64">
        <f t="shared" si="38"/>
        <v>0</v>
      </c>
      <c r="AB39" s="63">
        <v>0</v>
      </c>
      <c r="AC39" s="65">
        <f t="shared" si="40"/>
        <v>0</v>
      </c>
      <c r="AD39" s="31">
        <v>0</v>
      </c>
      <c r="AE39" s="38">
        <f t="shared" si="38"/>
        <v>0</v>
      </c>
      <c r="AF39" s="31">
        <v>0</v>
      </c>
      <c r="AG39" s="57">
        <f t="shared" si="38"/>
        <v>0</v>
      </c>
      <c r="AH39" s="31">
        <f t="shared" si="16"/>
        <v>7</v>
      </c>
      <c r="AI39" s="38">
        <f t="shared" si="41"/>
        <v>9.1428571428571423</v>
      </c>
      <c r="AJ39" s="31">
        <f t="shared" si="17"/>
        <v>3</v>
      </c>
      <c r="AK39" s="38">
        <f t="shared" si="21"/>
        <v>1.2857142857142858</v>
      </c>
      <c r="AL39" s="31">
        <f t="shared" si="18"/>
        <v>4</v>
      </c>
      <c r="AM39" s="38">
        <f t="shared" si="22"/>
        <v>3.5714285714285716</v>
      </c>
      <c r="AN39" s="31">
        <f t="shared" si="19"/>
        <v>2</v>
      </c>
      <c r="AO39" s="38">
        <f t="shared" si="23"/>
        <v>1.1428571428571428</v>
      </c>
      <c r="AP39" s="40">
        <f t="shared" si="8"/>
        <v>0.4375</v>
      </c>
      <c r="AQ39" s="40">
        <f t="shared" si="9"/>
        <v>0.1875</v>
      </c>
      <c r="AR39" s="40">
        <f t="shared" si="10"/>
        <v>0.25</v>
      </c>
      <c r="AS39" s="41">
        <f t="shared" si="11"/>
        <v>0.125</v>
      </c>
      <c r="AT39" s="40">
        <f t="shared" si="43"/>
        <v>0.6025088424524514</v>
      </c>
      <c r="AU39" s="40">
        <f t="shared" si="43"/>
        <v>8.6953178400546824E-2</v>
      </c>
      <c r="AV39" s="40">
        <f t="shared" si="43"/>
        <v>0.2280604107671777</v>
      </c>
      <c r="AW39" s="41">
        <f t="shared" si="43"/>
        <v>8.2477568379824007E-2</v>
      </c>
      <c r="AX39" s="31">
        <v>0</v>
      </c>
      <c r="AY39" s="38">
        <f t="shared" si="23"/>
        <v>0</v>
      </c>
      <c r="AZ39" s="31">
        <v>0</v>
      </c>
      <c r="BA39" s="38">
        <f t="shared" si="24"/>
        <v>0</v>
      </c>
      <c r="BB39" s="31">
        <v>0</v>
      </c>
      <c r="BC39" s="38">
        <f t="shared" si="25"/>
        <v>0</v>
      </c>
      <c r="BD39" s="31">
        <v>0</v>
      </c>
      <c r="BE39" s="38">
        <f t="shared" si="26"/>
        <v>0</v>
      </c>
      <c r="BF39" s="31">
        <v>7</v>
      </c>
      <c r="BG39" s="38">
        <f t="shared" si="27"/>
        <v>9.1428571428571423</v>
      </c>
      <c r="BH39" s="31">
        <v>3</v>
      </c>
      <c r="BI39" s="38">
        <f t="shared" si="28"/>
        <v>1.2857142857142858</v>
      </c>
      <c r="BJ39" s="31">
        <v>4</v>
      </c>
      <c r="BK39" s="38">
        <f t="shared" si="29"/>
        <v>3.5714285714285716</v>
      </c>
      <c r="BL39" s="31">
        <v>2</v>
      </c>
      <c r="BM39" s="38">
        <f t="shared" si="30"/>
        <v>1.1428571428571428</v>
      </c>
    </row>
    <row r="40" spans="1:65" x14ac:dyDescent="0.25">
      <c r="A40" s="42">
        <f t="shared" si="20"/>
        <v>45798</v>
      </c>
      <c r="B40" s="31">
        <f t="shared" si="12"/>
        <v>81</v>
      </c>
      <c r="C40" s="38">
        <f t="shared" si="31"/>
        <v>91.285714285714292</v>
      </c>
      <c r="D40" s="31">
        <f t="shared" si="13"/>
        <v>33</v>
      </c>
      <c r="E40" s="57">
        <f t="shared" si="31"/>
        <v>32.571428571428569</v>
      </c>
      <c r="F40" s="31">
        <v>12.964383562000002</v>
      </c>
      <c r="G40" s="38">
        <f t="shared" si="31"/>
        <v>14.958904110000001</v>
      </c>
      <c r="H40" s="31">
        <v>12.964383562000002</v>
      </c>
      <c r="I40" s="57">
        <f t="shared" si="32"/>
        <v>14.958904110000001</v>
      </c>
      <c r="J40" s="31">
        <f t="shared" si="14"/>
        <v>81</v>
      </c>
      <c r="K40" s="38">
        <f t="shared" si="33"/>
        <v>91.285714285714292</v>
      </c>
      <c r="L40" s="31">
        <f t="shared" si="15"/>
        <v>33</v>
      </c>
      <c r="M40" s="57">
        <f t="shared" si="34"/>
        <v>32.571428571428569</v>
      </c>
      <c r="N40" s="31">
        <v>13</v>
      </c>
      <c r="O40" s="38">
        <f t="shared" si="33"/>
        <v>15</v>
      </c>
      <c r="P40" s="31">
        <v>16</v>
      </c>
      <c r="Q40" s="57">
        <f t="shared" si="35"/>
        <v>11.857142857142858</v>
      </c>
      <c r="R40" s="31">
        <v>68</v>
      </c>
      <c r="S40" s="38">
        <f t="shared" si="36"/>
        <v>76.285714285714292</v>
      </c>
      <c r="T40" s="31">
        <v>17</v>
      </c>
      <c r="U40" s="57">
        <f t="shared" si="37"/>
        <v>20.714285714285715</v>
      </c>
      <c r="V40" s="31">
        <v>0</v>
      </c>
      <c r="W40" s="38">
        <f t="shared" si="38"/>
        <v>0</v>
      </c>
      <c r="X40" s="31">
        <v>0</v>
      </c>
      <c r="Y40" s="57">
        <f t="shared" si="39"/>
        <v>0</v>
      </c>
      <c r="Z40" s="63">
        <v>0</v>
      </c>
      <c r="AA40" s="64">
        <f t="shared" si="38"/>
        <v>0</v>
      </c>
      <c r="AB40" s="63">
        <v>0</v>
      </c>
      <c r="AC40" s="65">
        <f t="shared" si="40"/>
        <v>0</v>
      </c>
      <c r="AD40" s="31">
        <v>0</v>
      </c>
      <c r="AE40" s="38">
        <f t="shared" si="38"/>
        <v>0</v>
      </c>
      <c r="AF40" s="31">
        <v>0</v>
      </c>
      <c r="AG40" s="57">
        <f t="shared" si="38"/>
        <v>0</v>
      </c>
      <c r="AH40" s="31">
        <f t="shared" si="16"/>
        <v>8</v>
      </c>
      <c r="AI40" s="38">
        <f t="shared" si="41"/>
        <v>8.8571428571428577</v>
      </c>
      <c r="AJ40" s="31">
        <f t="shared" si="17"/>
        <v>1</v>
      </c>
      <c r="AK40" s="38">
        <f t="shared" si="21"/>
        <v>1.4285714285714286</v>
      </c>
      <c r="AL40" s="31">
        <f t="shared" si="18"/>
        <v>3</v>
      </c>
      <c r="AM40" s="38">
        <f t="shared" si="22"/>
        <v>3.5714285714285716</v>
      </c>
      <c r="AN40" s="31">
        <f t="shared" si="19"/>
        <v>1</v>
      </c>
      <c r="AO40" s="38">
        <f t="shared" si="23"/>
        <v>1.1428571428571428</v>
      </c>
      <c r="AP40" s="40">
        <f t="shared" si="8"/>
        <v>0.61538461538461542</v>
      </c>
      <c r="AQ40" s="40">
        <f t="shared" si="9"/>
        <v>7.6923076923076927E-2</v>
      </c>
      <c r="AR40" s="40">
        <f t="shared" si="10"/>
        <v>0.23076923076923078</v>
      </c>
      <c r="AS40" s="41">
        <f t="shared" si="11"/>
        <v>7.6923076923076927E-2</v>
      </c>
      <c r="AT40" s="40">
        <f t="shared" si="43"/>
        <v>0.58838011403800883</v>
      </c>
      <c r="AU40" s="40">
        <f t="shared" si="43"/>
        <v>9.7942189389557816E-2</v>
      </c>
      <c r="AV40" s="40">
        <f t="shared" si="43"/>
        <v>0.2304151988362515</v>
      </c>
      <c r="AW40" s="41">
        <f t="shared" si="43"/>
        <v>8.3262497736181926E-2</v>
      </c>
      <c r="AX40" s="31">
        <v>0</v>
      </c>
      <c r="AY40" s="38">
        <f t="shared" si="23"/>
        <v>0</v>
      </c>
      <c r="AZ40" s="31">
        <v>0</v>
      </c>
      <c r="BA40" s="38">
        <f t="shared" si="24"/>
        <v>0</v>
      </c>
      <c r="BB40" s="31">
        <v>0</v>
      </c>
      <c r="BC40" s="38">
        <f t="shared" si="25"/>
        <v>0</v>
      </c>
      <c r="BD40" s="31">
        <v>0</v>
      </c>
      <c r="BE40" s="38">
        <f t="shared" si="26"/>
        <v>0</v>
      </c>
      <c r="BF40" s="31">
        <v>8</v>
      </c>
      <c r="BG40" s="38">
        <f t="shared" si="27"/>
        <v>8.8571428571428577</v>
      </c>
      <c r="BH40" s="31">
        <v>1</v>
      </c>
      <c r="BI40" s="38">
        <f t="shared" si="28"/>
        <v>1.4285714285714286</v>
      </c>
      <c r="BJ40" s="31">
        <v>3</v>
      </c>
      <c r="BK40" s="38">
        <f t="shared" si="29"/>
        <v>3.5714285714285716</v>
      </c>
      <c r="BL40" s="31">
        <v>1</v>
      </c>
      <c r="BM40" s="38">
        <f t="shared" si="30"/>
        <v>1.1428571428571428</v>
      </c>
    </row>
    <row r="41" spans="1:65" x14ac:dyDescent="0.25">
      <c r="A41" s="42">
        <f t="shared" si="20"/>
        <v>45799</v>
      </c>
      <c r="B41" s="31">
        <f t="shared" si="12"/>
        <v>103</v>
      </c>
      <c r="C41" s="38">
        <f t="shared" si="31"/>
        <v>90.714285714285708</v>
      </c>
      <c r="D41" s="31">
        <f t="shared" si="13"/>
        <v>36</v>
      </c>
      <c r="E41" s="57">
        <f t="shared" si="31"/>
        <v>31.285714285714285</v>
      </c>
      <c r="F41" s="31">
        <v>16.953424657999999</v>
      </c>
      <c r="G41" s="38">
        <f t="shared" si="31"/>
        <v>14.531506849714287</v>
      </c>
      <c r="H41" s="31">
        <v>16.953424657999999</v>
      </c>
      <c r="I41" s="57">
        <f t="shared" si="32"/>
        <v>14.531506849714287</v>
      </c>
      <c r="J41" s="31">
        <f t="shared" si="14"/>
        <v>103</v>
      </c>
      <c r="K41" s="38">
        <f t="shared" si="33"/>
        <v>90.714285714285708</v>
      </c>
      <c r="L41" s="31">
        <f t="shared" si="15"/>
        <v>36</v>
      </c>
      <c r="M41" s="57">
        <f t="shared" si="34"/>
        <v>31.285714285714285</v>
      </c>
      <c r="N41" s="31">
        <v>17</v>
      </c>
      <c r="O41" s="38">
        <f t="shared" si="33"/>
        <v>14.571428571428571</v>
      </c>
      <c r="P41" s="31">
        <v>11</v>
      </c>
      <c r="Q41" s="57">
        <f t="shared" si="35"/>
        <v>11.142857142857142</v>
      </c>
      <c r="R41" s="31">
        <v>86</v>
      </c>
      <c r="S41" s="38">
        <f t="shared" si="36"/>
        <v>76.142857142857139</v>
      </c>
      <c r="T41" s="31">
        <v>25</v>
      </c>
      <c r="U41" s="57">
        <f t="shared" si="37"/>
        <v>20.142857142857142</v>
      </c>
      <c r="V41" s="31">
        <v>0</v>
      </c>
      <c r="W41" s="38">
        <f t="shared" si="38"/>
        <v>0</v>
      </c>
      <c r="X41" s="31">
        <v>0</v>
      </c>
      <c r="Y41" s="57">
        <f t="shared" si="39"/>
        <v>0</v>
      </c>
      <c r="Z41" s="63">
        <v>0</v>
      </c>
      <c r="AA41" s="64">
        <f t="shared" si="38"/>
        <v>0</v>
      </c>
      <c r="AB41" s="63">
        <v>0</v>
      </c>
      <c r="AC41" s="65">
        <f t="shared" si="40"/>
        <v>0</v>
      </c>
      <c r="AD41" s="31">
        <v>0</v>
      </c>
      <c r="AE41" s="38">
        <f t="shared" si="38"/>
        <v>0</v>
      </c>
      <c r="AF41" s="31">
        <v>0</v>
      </c>
      <c r="AG41" s="57">
        <f t="shared" si="38"/>
        <v>0</v>
      </c>
      <c r="AH41" s="31">
        <f t="shared" si="16"/>
        <v>6</v>
      </c>
      <c r="AI41" s="38">
        <f t="shared" si="41"/>
        <v>8</v>
      </c>
      <c r="AJ41" s="31">
        <f t="shared" si="17"/>
        <v>1</v>
      </c>
      <c r="AK41" s="38">
        <f t="shared" si="21"/>
        <v>1.2857142857142858</v>
      </c>
      <c r="AL41" s="31">
        <f t="shared" si="18"/>
        <v>5</v>
      </c>
      <c r="AM41" s="38">
        <f t="shared" si="22"/>
        <v>3.4285714285714284</v>
      </c>
      <c r="AN41" s="31">
        <f t="shared" si="19"/>
        <v>5</v>
      </c>
      <c r="AO41" s="38">
        <f t="shared" si="23"/>
        <v>1.8571428571428572</v>
      </c>
      <c r="AP41" s="40">
        <f t="shared" si="8"/>
        <v>0.35294117647058826</v>
      </c>
      <c r="AQ41" s="40">
        <f t="shared" si="9"/>
        <v>5.8823529411764705E-2</v>
      </c>
      <c r="AR41" s="40">
        <f t="shared" si="10"/>
        <v>0.29411764705882354</v>
      </c>
      <c r="AS41" s="41">
        <f t="shared" si="11"/>
        <v>0.29411764705882354</v>
      </c>
      <c r="AT41" s="40">
        <f t="shared" si="43"/>
        <v>0.55308599639094991</v>
      </c>
      <c r="AU41" s="40">
        <f t="shared" si="43"/>
        <v>9.2059836448381338E-2</v>
      </c>
      <c r="AV41" s="40">
        <f t="shared" si="43"/>
        <v>0.22957486270179772</v>
      </c>
      <c r="AW41" s="41">
        <f t="shared" si="43"/>
        <v>0.125279304458871</v>
      </c>
      <c r="AX41" s="31">
        <v>0</v>
      </c>
      <c r="AY41" s="38">
        <f t="shared" si="23"/>
        <v>0</v>
      </c>
      <c r="AZ41" s="31">
        <v>0</v>
      </c>
      <c r="BA41" s="38">
        <f t="shared" si="24"/>
        <v>0</v>
      </c>
      <c r="BB41" s="31">
        <v>0</v>
      </c>
      <c r="BC41" s="38">
        <f t="shared" si="25"/>
        <v>0</v>
      </c>
      <c r="BD41" s="31">
        <v>0</v>
      </c>
      <c r="BE41" s="38">
        <f t="shared" si="26"/>
        <v>0</v>
      </c>
      <c r="BF41" s="31">
        <v>6</v>
      </c>
      <c r="BG41" s="38">
        <f t="shared" si="27"/>
        <v>8</v>
      </c>
      <c r="BH41" s="31">
        <v>1</v>
      </c>
      <c r="BI41" s="38">
        <f t="shared" si="28"/>
        <v>1.2857142857142858</v>
      </c>
      <c r="BJ41" s="31">
        <v>5</v>
      </c>
      <c r="BK41" s="38">
        <f t="shared" si="29"/>
        <v>3.4285714285714284</v>
      </c>
      <c r="BL41" s="31">
        <v>5</v>
      </c>
      <c r="BM41" s="38">
        <f t="shared" si="30"/>
        <v>1.8571428571428572</v>
      </c>
    </row>
    <row r="42" spans="1:65" x14ac:dyDescent="0.25">
      <c r="A42" s="42">
        <f t="shared" si="20"/>
        <v>45800</v>
      </c>
      <c r="B42" s="31">
        <f t="shared" si="12"/>
        <v>132</v>
      </c>
      <c r="C42" s="38">
        <f t="shared" si="31"/>
        <v>94.428571428571431</v>
      </c>
      <c r="D42" s="31">
        <f t="shared" si="13"/>
        <v>34</v>
      </c>
      <c r="E42" s="57">
        <f t="shared" si="31"/>
        <v>32.285714285714285</v>
      </c>
      <c r="F42" s="31">
        <v>15.956164383999999</v>
      </c>
      <c r="G42" s="38">
        <f t="shared" si="31"/>
        <v>15.67123287714286</v>
      </c>
      <c r="H42" s="31">
        <v>15.956164383999999</v>
      </c>
      <c r="I42" s="57">
        <f t="shared" si="32"/>
        <v>15.67123287714286</v>
      </c>
      <c r="J42" s="31">
        <f t="shared" si="14"/>
        <v>132</v>
      </c>
      <c r="K42" s="38">
        <f t="shared" si="33"/>
        <v>94.428571428571431</v>
      </c>
      <c r="L42" s="31">
        <f t="shared" si="15"/>
        <v>34</v>
      </c>
      <c r="M42" s="57">
        <f t="shared" si="34"/>
        <v>32.285714285714285</v>
      </c>
      <c r="N42" s="31">
        <v>16</v>
      </c>
      <c r="O42" s="38">
        <f t="shared" si="33"/>
        <v>15.714285714285714</v>
      </c>
      <c r="P42" s="31">
        <v>16</v>
      </c>
      <c r="Q42" s="57">
        <f t="shared" si="35"/>
        <v>12.428571428571429</v>
      </c>
      <c r="R42" s="31">
        <v>116</v>
      </c>
      <c r="S42" s="38">
        <f t="shared" si="36"/>
        <v>78.714285714285708</v>
      </c>
      <c r="T42" s="31">
        <v>18</v>
      </c>
      <c r="U42" s="57">
        <f t="shared" si="37"/>
        <v>19.857142857142858</v>
      </c>
      <c r="V42" s="31">
        <v>0</v>
      </c>
      <c r="W42" s="38">
        <f t="shared" si="38"/>
        <v>0</v>
      </c>
      <c r="X42" s="31">
        <v>0</v>
      </c>
      <c r="Y42" s="57">
        <f t="shared" si="39"/>
        <v>0</v>
      </c>
      <c r="Z42" s="63">
        <v>0</v>
      </c>
      <c r="AA42" s="64">
        <f t="shared" si="38"/>
        <v>0</v>
      </c>
      <c r="AB42" s="63">
        <v>0</v>
      </c>
      <c r="AC42" s="65">
        <f t="shared" si="40"/>
        <v>0</v>
      </c>
      <c r="AD42" s="31">
        <v>0</v>
      </c>
      <c r="AE42" s="38">
        <f t="shared" si="38"/>
        <v>0</v>
      </c>
      <c r="AF42" s="31">
        <v>0</v>
      </c>
      <c r="AG42" s="57">
        <f t="shared" si="38"/>
        <v>0</v>
      </c>
      <c r="AH42" s="31">
        <f t="shared" si="16"/>
        <v>9</v>
      </c>
      <c r="AI42" s="38">
        <f t="shared" si="41"/>
        <v>8.5714285714285712</v>
      </c>
      <c r="AJ42" s="31">
        <f t="shared" si="17"/>
        <v>1</v>
      </c>
      <c r="AK42" s="38">
        <f t="shared" si="21"/>
        <v>1.2857142857142858</v>
      </c>
      <c r="AL42" s="31">
        <f t="shared" si="18"/>
        <v>6</v>
      </c>
      <c r="AM42" s="38">
        <f t="shared" si="22"/>
        <v>4</v>
      </c>
      <c r="AN42" s="31">
        <f t="shared" si="19"/>
        <v>0</v>
      </c>
      <c r="AO42" s="38">
        <f t="shared" si="23"/>
        <v>1.8571428571428572</v>
      </c>
      <c r="AP42" s="40">
        <f t="shared" si="8"/>
        <v>0.5625</v>
      </c>
      <c r="AQ42" s="40">
        <f t="shared" si="9"/>
        <v>6.25E-2</v>
      </c>
      <c r="AR42" s="40">
        <f t="shared" si="10"/>
        <v>0.375</v>
      </c>
      <c r="AS42" s="41">
        <f t="shared" si="11"/>
        <v>0</v>
      </c>
      <c r="AT42" s="40">
        <f t="shared" si="43"/>
        <v>0.54415742496237851</v>
      </c>
      <c r="AU42" s="40">
        <f t="shared" si="43"/>
        <v>8.3131265019809913E-2</v>
      </c>
      <c r="AV42" s="40">
        <f t="shared" si="43"/>
        <v>0.24743200555894054</v>
      </c>
      <c r="AW42" s="41">
        <f t="shared" si="43"/>
        <v>0.125279304458871</v>
      </c>
      <c r="AX42" s="31">
        <v>0</v>
      </c>
      <c r="AY42" s="38">
        <f t="shared" si="23"/>
        <v>0</v>
      </c>
      <c r="AZ42" s="31">
        <v>0</v>
      </c>
      <c r="BA42" s="38">
        <f t="shared" si="24"/>
        <v>0</v>
      </c>
      <c r="BB42" s="31">
        <v>0</v>
      </c>
      <c r="BC42" s="38">
        <f t="shared" si="25"/>
        <v>0</v>
      </c>
      <c r="BD42" s="31">
        <v>0</v>
      </c>
      <c r="BE42" s="38">
        <f t="shared" si="26"/>
        <v>0</v>
      </c>
      <c r="BF42" s="31">
        <v>9</v>
      </c>
      <c r="BG42" s="38">
        <f t="shared" si="27"/>
        <v>8.5714285714285712</v>
      </c>
      <c r="BH42" s="31">
        <v>1</v>
      </c>
      <c r="BI42" s="38">
        <f t="shared" si="28"/>
        <v>1.2857142857142858</v>
      </c>
      <c r="BJ42" s="31">
        <v>6</v>
      </c>
      <c r="BK42" s="38">
        <f t="shared" si="29"/>
        <v>4</v>
      </c>
      <c r="BL42" s="31">
        <v>0</v>
      </c>
      <c r="BM42" s="38">
        <f t="shared" si="30"/>
        <v>1.8571428571428572</v>
      </c>
    </row>
    <row r="43" spans="1:65" x14ac:dyDescent="0.25">
      <c r="A43" s="42">
        <f t="shared" si="20"/>
        <v>45801</v>
      </c>
      <c r="B43" s="31">
        <f t="shared" si="12"/>
        <v>96</v>
      </c>
      <c r="C43" s="38">
        <f t="shared" si="31"/>
        <v>96.857142857142861</v>
      </c>
      <c r="D43" s="31">
        <f t="shared" si="13"/>
        <v>51</v>
      </c>
      <c r="E43" s="57">
        <f t="shared" si="31"/>
        <v>34.714285714285715</v>
      </c>
      <c r="F43" s="31">
        <v>19.945205479999998</v>
      </c>
      <c r="G43" s="38">
        <f t="shared" si="31"/>
        <v>16.953424658000003</v>
      </c>
      <c r="H43" s="31">
        <v>19.945205479999998</v>
      </c>
      <c r="I43" s="57">
        <f t="shared" si="32"/>
        <v>16.953424658000003</v>
      </c>
      <c r="J43" s="31">
        <f t="shared" si="14"/>
        <v>96</v>
      </c>
      <c r="K43" s="38">
        <f t="shared" si="33"/>
        <v>96.857142857142861</v>
      </c>
      <c r="L43" s="31">
        <f t="shared" si="15"/>
        <v>51</v>
      </c>
      <c r="M43" s="57">
        <f t="shared" si="34"/>
        <v>34.714285714285715</v>
      </c>
      <c r="N43" s="31">
        <v>20</v>
      </c>
      <c r="O43" s="38">
        <f t="shared" si="33"/>
        <v>17</v>
      </c>
      <c r="P43" s="31">
        <v>20</v>
      </c>
      <c r="Q43" s="57">
        <f t="shared" si="35"/>
        <v>13.714285714285714</v>
      </c>
      <c r="R43" s="31">
        <v>76</v>
      </c>
      <c r="S43" s="38">
        <f t="shared" si="36"/>
        <v>79.857142857142861</v>
      </c>
      <c r="T43" s="31">
        <v>31</v>
      </c>
      <c r="U43" s="57">
        <f t="shared" si="37"/>
        <v>21</v>
      </c>
      <c r="V43" s="31">
        <v>0</v>
      </c>
      <c r="W43" s="38">
        <f t="shared" si="38"/>
        <v>0</v>
      </c>
      <c r="X43" s="31">
        <v>0</v>
      </c>
      <c r="Y43" s="57">
        <f t="shared" si="39"/>
        <v>0</v>
      </c>
      <c r="Z43" s="63">
        <v>0</v>
      </c>
      <c r="AA43" s="64">
        <f t="shared" si="38"/>
        <v>0</v>
      </c>
      <c r="AB43" s="63">
        <v>0</v>
      </c>
      <c r="AC43" s="65">
        <f t="shared" si="40"/>
        <v>0</v>
      </c>
      <c r="AD43" s="31">
        <v>0</v>
      </c>
      <c r="AE43" s="38">
        <f t="shared" si="38"/>
        <v>0</v>
      </c>
      <c r="AF43" s="31">
        <v>0</v>
      </c>
      <c r="AG43" s="57">
        <f t="shared" si="38"/>
        <v>0</v>
      </c>
      <c r="AH43" s="31">
        <f t="shared" si="16"/>
        <v>12</v>
      </c>
      <c r="AI43" s="38">
        <f t="shared" si="41"/>
        <v>9.4285714285714288</v>
      </c>
      <c r="AJ43" s="31">
        <f t="shared" si="17"/>
        <v>3</v>
      </c>
      <c r="AK43" s="38">
        <f t="shared" si="21"/>
        <v>1.5714285714285714</v>
      </c>
      <c r="AL43" s="31">
        <f t="shared" si="18"/>
        <v>2</v>
      </c>
      <c r="AM43" s="38">
        <f t="shared" si="22"/>
        <v>4.1428571428571432</v>
      </c>
      <c r="AN43" s="31">
        <f t="shared" si="19"/>
        <v>3</v>
      </c>
      <c r="AO43" s="38">
        <f t="shared" si="23"/>
        <v>1.8571428571428572</v>
      </c>
      <c r="AP43" s="40">
        <f t="shared" si="8"/>
        <v>0.6</v>
      </c>
      <c r="AQ43" s="40">
        <f t="shared" si="9"/>
        <v>0.15</v>
      </c>
      <c r="AR43" s="40">
        <f t="shared" si="10"/>
        <v>0.1</v>
      </c>
      <c r="AS43" s="41">
        <f t="shared" si="11"/>
        <v>0.15</v>
      </c>
      <c r="AT43" s="40">
        <f t="shared" si="43"/>
        <v>0.55194963275458631</v>
      </c>
      <c r="AU43" s="40">
        <f t="shared" si="43"/>
        <v>9.1572823461368344E-2</v>
      </c>
      <c r="AV43" s="40">
        <f t="shared" si="43"/>
        <v>0.24873070685764187</v>
      </c>
      <c r="AW43" s="41">
        <f t="shared" si="43"/>
        <v>0.10774683692640349</v>
      </c>
      <c r="AX43" s="31">
        <v>0</v>
      </c>
      <c r="AY43" s="38">
        <f t="shared" si="23"/>
        <v>0</v>
      </c>
      <c r="AZ43" s="31">
        <v>0</v>
      </c>
      <c r="BA43" s="38">
        <f t="shared" si="24"/>
        <v>0</v>
      </c>
      <c r="BB43" s="31">
        <v>0</v>
      </c>
      <c r="BC43" s="38">
        <f t="shared" si="25"/>
        <v>0</v>
      </c>
      <c r="BD43" s="31">
        <v>0</v>
      </c>
      <c r="BE43" s="38">
        <f t="shared" si="26"/>
        <v>0</v>
      </c>
      <c r="BF43" s="31">
        <v>12</v>
      </c>
      <c r="BG43" s="38">
        <f t="shared" si="27"/>
        <v>9.4285714285714288</v>
      </c>
      <c r="BH43" s="31">
        <v>3</v>
      </c>
      <c r="BI43" s="38">
        <f t="shared" si="28"/>
        <v>1.5714285714285714</v>
      </c>
      <c r="BJ43" s="31">
        <v>2</v>
      </c>
      <c r="BK43" s="38">
        <f t="shared" si="29"/>
        <v>4.1428571428571432</v>
      </c>
      <c r="BL43" s="31">
        <v>3</v>
      </c>
      <c r="BM43" s="38">
        <f t="shared" si="30"/>
        <v>1.8571428571428572</v>
      </c>
    </row>
    <row r="44" spans="1:65" x14ac:dyDescent="0.25">
      <c r="A44" s="42">
        <f t="shared" si="20"/>
        <v>45802</v>
      </c>
      <c r="B44" s="31">
        <f t="shared" si="12"/>
        <v>104</v>
      </c>
      <c r="C44" s="38">
        <f t="shared" si="31"/>
        <v>102</v>
      </c>
      <c r="D44" s="31">
        <f t="shared" si="13"/>
        <v>39</v>
      </c>
      <c r="E44" s="57">
        <f t="shared" si="31"/>
        <v>36.428571428571431</v>
      </c>
      <c r="F44" s="31">
        <v>24.931506849999998</v>
      </c>
      <c r="G44" s="38">
        <f t="shared" si="31"/>
        <v>17.950684932000001</v>
      </c>
      <c r="H44" s="31">
        <v>24.931506849999998</v>
      </c>
      <c r="I44" s="57">
        <f t="shared" si="32"/>
        <v>17.950684932000001</v>
      </c>
      <c r="J44" s="31">
        <f t="shared" si="14"/>
        <v>104</v>
      </c>
      <c r="K44" s="38">
        <f t="shared" si="33"/>
        <v>102</v>
      </c>
      <c r="L44" s="31">
        <f t="shared" si="15"/>
        <v>39</v>
      </c>
      <c r="M44" s="57">
        <f t="shared" si="34"/>
        <v>36.428571428571431</v>
      </c>
      <c r="N44" s="31">
        <v>25</v>
      </c>
      <c r="O44" s="38">
        <f t="shared" si="33"/>
        <v>18</v>
      </c>
      <c r="P44" s="31">
        <v>14</v>
      </c>
      <c r="Q44" s="57">
        <f t="shared" si="35"/>
        <v>14.285714285714286</v>
      </c>
      <c r="R44" s="31">
        <v>79</v>
      </c>
      <c r="S44" s="38">
        <f t="shared" si="36"/>
        <v>84</v>
      </c>
      <c r="T44" s="31">
        <v>25</v>
      </c>
      <c r="U44" s="57">
        <f t="shared" si="37"/>
        <v>22.142857142857142</v>
      </c>
      <c r="V44" s="31">
        <v>0</v>
      </c>
      <c r="W44" s="38">
        <f t="shared" si="38"/>
        <v>0</v>
      </c>
      <c r="X44" s="31">
        <v>0</v>
      </c>
      <c r="Y44" s="57">
        <f t="shared" si="39"/>
        <v>0</v>
      </c>
      <c r="Z44" s="63">
        <v>0</v>
      </c>
      <c r="AA44" s="64">
        <f t="shared" si="38"/>
        <v>0</v>
      </c>
      <c r="AB44" s="63">
        <v>0</v>
      </c>
      <c r="AC44" s="65">
        <f t="shared" si="40"/>
        <v>0</v>
      </c>
      <c r="AD44" s="31">
        <v>0</v>
      </c>
      <c r="AE44" s="38">
        <f t="shared" si="38"/>
        <v>0</v>
      </c>
      <c r="AF44" s="31">
        <v>0</v>
      </c>
      <c r="AG44" s="57">
        <f t="shared" si="38"/>
        <v>0</v>
      </c>
      <c r="AH44" s="31">
        <f t="shared" si="16"/>
        <v>15</v>
      </c>
      <c r="AI44" s="38">
        <f t="shared" si="41"/>
        <v>10</v>
      </c>
      <c r="AJ44" s="31">
        <f t="shared" si="17"/>
        <v>4</v>
      </c>
      <c r="AK44" s="38">
        <f t="shared" si="21"/>
        <v>2.1428571428571428</v>
      </c>
      <c r="AL44" s="31">
        <f t="shared" si="18"/>
        <v>3</v>
      </c>
      <c r="AM44" s="38">
        <f t="shared" si="22"/>
        <v>3.7142857142857144</v>
      </c>
      <c r="AN44" s="31">
        <f t="shared" si="19"/>
        <v>3</v>
      </c>
      <c r="AO44" s="38">
        <f t="shared" si="23"/>
        <v>2.1428571428571428</v>
      </c>
      <c r="AP44" s="40">
        <f t="shared" si="8"/>
        <v>0.6</v>
      </c>
      <c r="AQ44" s="40">
        <f t="shared" si="9"/>
        <v>0.16</v>
      </c>
      <c r="AR44" s="40">
        <f t="shared" si="10"/>
        <v>0.12</v>
      </c>
      <c r="AS44" s="41">
        <f t="shared" si="11"/>
        <v>0.12</v>
      </c>
      <c r="AT44" s="40">
        <f t="shared" si="43"/>
        <v>0.55036233116728472</v>
      </c>
      <c r="AU44" s="40">
        <f t="shared" si="43"/>
        <v>0.11442996631851121</v>
      </c>
      <c r="AV44" s="40">
        <f t="shared" si="43"/>
        <v>0.21825451638145138</v>
      </c>
      <c r="AW44" s="41">
        <f t="shared" si="43"/>
        <v>0.1169531861327527</v>
      </c>
      <c r="AX44" s="31">
        <v>0</v>
      </c>
      <c r="AY44" s="38">
        <f t="shared" si="23"/>
        <v>0</v>
      </c>
      <c r="AZ44" s="31">
        <v>0</v>
      </c>
      <c r="BA44" s="38">
        <f t="shared" si="24"/>
        <v>0</v>
      </c>
      <c r="BB44" s="31">
        <v>0</v>
      </c>
      <c r="BC44" s="38">
        <f t="shared" si="25"/>
        <v>0</v>
      </c>
      <c r="BD44" s="31">
        <v>0</v>
      </c>
      <c r="BE44" s="38">
        <f t="shared" si="26"/>
        <v>0</v>
      </c>
      <c r="BF44" s="31">
        <v>15</v>
      </c>
      <c r="BG44" s="38">
        <f t="shared" si="27"/>
        <v>10</v>
      </c>
      <c r="BH44" s="31">
        <v>4</v>
      </c>
      <c r="BI44" s="38">
        <f t="shared" si="28"/>
        <v>2.1428571428571428</v>
      </c>
      <c r="BJ44" s="31">
        <v>3</v>
      </c>
      <c r="BK44" s="38">
        <f t="shared" si="29"/>
        <v>3.7142857142857144</v>
      </c>
      <c r="BL44" s="31">
        <v>3</v>
      </c>
      <c r="BM44" s="38">
        <f t="shared" si="30"/>
        <v>2.1428571428571428</v>
      </c>
    </row>
    <row r="45" spans="1:65" x14ac:dyDescent="0.25">
      <c r="A45" s="42">
        <f t="shared" si="20"/>
        <v>45803</v>
      </c>
      <c r="B45" s="31">
        <f t="shared" si="12"/>
        <v>94</v>
      </c>
      <c r="C45" s="38">
        <f t="shared" si="31"/>
        <v>101.28571428571429</v>
      </c>
      <c r="D45" s="31">
        <f t="shared" si="13"/>
        <v>35</v>
      </c>
      <c r="E45" s="57">
        <f t="shared" si="31"/>
        <v>38</v>
      </c>
      <c r="F45" s="31">
        <v>14.958904109999999</v>
      </c>
      <c r="G45" s="38">
        <f t="shared" si="31"/>
        <v>17.380821918285712</v>
      </c>
      <c r="H45" s="31">
        <v>14.958904109999999</v>
      </c>
      <c r="I45" s="57">
        <f t="shared" si="32"/>
        <v>17.380821918285712</v>
      </c>
      <c r="J45" s="31">
        <f t="shared" si="14"/>
        <v>94</v>
      </c>
      <c r="K45" s="38">
        <f t="shared" si="33"/>
        <v>101.28571428571429</v>
      </c>
      <c r="L45" s="31">
        <f t="shared" si="15"/>
        <v>35</v>
      </c>
      <c r="M45" s="57">
        <f t="shared" si="34"/>
        <v>38</v>
      </c>
      <c r="N45" s="31">
        <v>15</v>
      </c>
      <c r="O45" s="38">
        <f t="shared" si="33"/>
        <v>17.428571428571427</v>
      </c>
      <c r="P45" s="31">
        <v>13</v>
      </c>
      <c r="Q45" s="57">
        <f t="shared" si="35"/>
        <v>14.857142857142858</v>
      </c>
      <c r="R45" s="31">
        <v>79</v>
      </c>
      <c r="S45" s="38">
        <f t="shared" si="36"/>
        <v>83.857142857142861</v>
      </c>
      <c r="T45" s="31">
        <v>22</v>
      </c>
      <c r="U45" s="57">
        <f t="shared" si="37"/>
        <v>23.142857142857142</v>
      </c>
      <c r="V45" s="31">
        <v>0</v>
      </c>
      <c r="W45" s="38">
        <f t="shared" si="38"/>
        <v>0</v>
      </c>
      <c r="X45" s="31">
        <v>0</v>
      </c>
      <c r="Y45" s="57">
        <f t="shared" si="39"/>
        <v>0</v>
      </c>
      <c r="Z45" s="63">
        <v>0</v>
      </c>
      <c r="AA45" s="64">
        <f t="shared" si="38"/>
        <v>0</v>
      </c>
      <c r="AB45" s="63">
        <v>0</v>
      </c>
      <c r="AC45" s="65">
        <f t="shared" si="40"/>
        <v>0</v>
      </c>
      <c r="AD45" s="31">
        <v>0</v>
      </c>
      <c r="AE45" s="38">
        <f t="shared" si="38"/>
        <v>0</v>
      </c>
      <c r="AF45" s="31">
        <v>0</v>
      </c>
      <c r="AG45" s="57">
        <f t="shared" si="38"/>
        <v>0</v>
      </c>
      <c r="AH45" s="31">
        <f t="shared" si="16"/>
        <v>11</v>
      </c>
      <c r="AI45" s="38">
        <f t="shared" si="41"/>
        <v>9.7142857142857135</v>
      </c>
      <c r="AJ45" s="31">
        <f t="shared" si="17"/>
        <v>1</v>
      </c>
      <c r="AK45" s="38">
        <f t="shared" si="21"/>
        <v>2</v>
      </c>
      <c r="AL45" s="31">
        <f t="shared" si="18"/>
        <v>1</v>
      </c>
      <c r="AM45" s="38">
        <f t="shared" si="22"/>
        <v>3.4285714285714284</v>
      </c>
      <c r="AN45" s="31">
        <f t="shared" si="19"/>
        <v>2</v>
      </c>
      <c r="AO45" s="38">
        <f t="shared" si="23"/>
        <v>2.2857142857142856</v>
      </c>
      <c r="AP45" s="40">
        <f t="shared" si="8"/>
        <v>0.73333333333333328</v>
      </c>
      <c r="AQ45" s="40">
        <f t="shared" si="9"/>
        <v>6.6666666666666666E-2</v>
      </c>
      <c r="AR45" s="40">
        <f t="shared" si="10"/>
        <v>6.6666666666666666E-2</v>
      </c>
      <c r="AS45" s="41">
        <f t="shared" si="11"/>
        <v>0.13333333333333333</v>
      </c>
      <c r="AT45" s="40">
        <f t="shared" ref="AT45:AW60" si="44">AVERAGE(AP39:AP45)</f>
        <v>0.55737987502693387</v>
      </c>
      <c r="AU45" s="40">
        <f t="shared" si="44"/>
        <v>0.10891618185735832</v>
      </c>
      <c r="AV45" s="40">
        <f t="shared" si="44"/>
        <v>0.20522193492781729</v>
      </c>
      <c r="AW45" s="41">
        <f t="shared" si="44"/>
        <v>0.12848200818789055</v>
      </c>
      <c r="AX45" s="31">
        <v>0</v>
      </c>
      <c r="AY45" s="38">
        <f t="shared" si="23"/>
        <v>0</v>
      </c>
      <c r="AZ45" s="31">
        <v>0</v>
      </c>
      <c r="BA45" s="38">
        <f t="shared" si="24"/>
        <v>0</v>
      </c>
      <c r="BB45" s="31">
        <v>0</v>
      </c>
      <c r="BC45" s="38">
        <f t="shared" si="25"/>
        <v>0</v>
      </c>
      <c r="BD45" s="31">
        <v>0</v>
      </c>
      <c r="BE45" s="38">
        <f t="shared" si="26"/>
        <v>0</v>
      </c>
      <c r="BF45" s="31">
        <v>11</v>
      </c>
      <c r="BG45" s="38">
        <f t="shared" si="27"/>
        <v>9.7142857142857135</v>
      </c>
      <c r="BH45" s="31">
        <v>1</v>
      </c>
      <c r="BI45" s="38">
        <f t="shared" si="28"/>
        <v>2</v>
      </c>
      <c r="BJ45" s="31">
        <v>1</v>
      </c>
      <c r="BK45" s="38">
        <f t="shared" si="29"/>
        <v>3.4285714285714284</v>
      </c>
      <c r="BL45" s="31">
        <v>2</v>
      </c>
      <c r="BM45" s="38">
        <f t="shared" si="30"/>
        <v>2.2857142857142856</v>
      </c>
    </row>
    <row r="46" spans="1:65" x14ac:dyDescent="0.25">
      <c r="A46" s="42">
        <f t="shared" si="20"/>
        <v>45804</v>
      </c>
      <c r="B46" s="31">
        <f t="shared" si="12"/>
        <v>95</v>
      </c>
      <c r="C46" s="38">
        <f t="shared" si="31"/>
        <v>100.71428571428571</v>
      </c>
      <c r="D46" s="31">
        <f t="shared" si="13"/>
        <v>31</v>
      </c>
      <c r="E46" s="57">
        <f t="shared" si="31"/>
        <v>37</v>
      </c>
      <c r="F46" s="31">
        <v>16.953424657999999</v>
      </c>
      <c r="G46" s="38">
        <f t="shared" si="31"/>
        <v>17.523287671714282</v>
      </c>
      <c r="H46" s="31">
        <v>16.953424657999999</v>
      </c>
      <c r="I46" s="57">
        <f t="shared" si="32"/>
        <v>17.523287671714282</v>
      </c>
      <c r="J46" s="31">
        <f t="shared" si="14"/>
        <v>95</v>
      </c>
      <c r="K46" s="38">
        <f t="shared" si="33"/>
        <v>100.71428571428571</v>
      </c>
      <c r="L46" s="31">
        <f t="shared" si="15"/>
        <v>31</v>
      </c>
      <c r="M46" s="57">
        <f t="shared" si="34"/>
        <v>37</v>
      </c>
      <c r="N46" s="31">
        <v>17</v>
      </c>
      <c r="O46" s="38">
        <f t="shared" si="33"/>
        <v>17.571428571428573</v>
      </c>
      <c r="P46" s="31">
        <v>7</v>
      </c>
      <c r="Q46" s="57">
        <f t="shared" si="35"/>
        <v>13.857142857142858</v>
      </c>
      <c r="R46" s="31">
        <v>78</v>
      </c>
      <c r="S46" s="38">
        <f t="shared" si="36"/>
        <v>83.142857142857139</v>
      </c>
      <c r="T46" s="31">
        <v>24</v>
      </c>
      <c r="U46" s="57">
        <f t="shared" si="37"/>
        <v>23.142857142857142</v>
      </c>
      <c r="V46" s="31">
        <v>0</v>
      </c>
      <c r="W46" s="38">
        <f t="shared" si="38"/>
        <v>0</v>
      </c>
      <c r="X46" s="31">
        <v>0</v>
      </c>
      <c r="Y46" s="57">
        <f t="shared" si="39"/>
        <v>0</v>
      </c>
      <c r="Z46" s="63">
        <v>0</v>
      </c>
      <c r="AA46" s="64">
        <f t="shared" si="38"/>
        <v>0</v>
      </c>
      <c r="AB46" s="63">
        <v>0</v>
      </c>
      <c r="AC46" s="65">
        <f t="shared" si="40"/>
        <v>0</v>
      </c>
      <c r="AD46" s="31">
        <v>0</v>
      </c>
      <c r="AE46" s="38">
        <f t="shared" si="38"/>
        <v>0</v>
      </c>
      <c r="AF46" s="31">
        <v>0</v>
      </c>
      <c r="AG46" s="57">
        <f t="shared" si="38"/>
        <v>0</v>
      </c>
      <c r="AH46" s="31">
        <f t="shared" si="16"/>
        <v>8</v>
      </c>
      <c r="AI46" s="38">
        <f t="shared" si="41"/>
        <v>9.8571428571428577</v>
      </c>
      <c r="AJ46" s="31">
        <f t="shared" si="17"/>
        <v>2</v>
      </c>
      <c r="AK46" s="38">
        <f t="shared" si="21"/>
        <v>1.8571428571428572</v>
      </c>
      <c r="AL46" s="31">
        <f t="shared" si="18"/>
        <v>4</v>
      </c>
      <c r="AM46" s="38">
        <f t="shared" si="22"/>
        <v>3.4285714285714284</v>
      </c>
      <c r="AN46" s="31">
        <f t="shared" si="19"/>
        <v>3</v>
      </c>
      <c r="AO46" s="38">
        <f t="shared" si="23"/>
        <v>2.4285714285714284</v>
      </c>
      <c r="AP46" s="40">
        <f t="shared" si="8"/>
        <v>0.47058823529411764</v>
      </c>
      <c r="AQ46" s="40">
        <f t="shared" si="9"/>
        <v>0.11764705882352941</v>
      </c>
      <c r="AR46" s="40">
        <f t="shared" si="10"/>
        <v>0.23529411764705882</v>
      </c>
      <c r="AS46" s="41">
        <f t="shared" si="11"/>
        <v>0.17647058823529413</v>
      </c>
      <c r="AT46" s="40">
        <f t="shared" si="44"/>
        <v>0.56210676578323648</v>
      </c>
      <c r="AU46" s="40">
        <f t="shared" si="44"/>
        <v>9.8937190260719676E-2</v>
      </c>
      <c r="AV46" s="40">
        <f t="shared" si="44"/>
        <v>0.20312109459168284</v>
      </c>
      <c r="AW46" s="41">
        <f t="shared" si="44"/>
        <v>0.13583494936436113</v>
      </c>
      <c r="AX46" s="31">
        <v>0</v>
      </c>
      <c r="AY46" s="38">
        <f t="shared" si="23"/>
        <v>0</v>
      </c>
      <c r="AZ46" s="31">
        <v>0</v>
      </c>
      <c r="BA46" s="38">
        <f t="shared" si="24"/>
        <v>0</v>
      </c>
      <c r="BB46" s="31">
        <v>0</v>
      </c>
      <c r="BC46" s="38">
        <f t="shared" si="25"/>
        <v>0</v>
      </c>
      <c r="BD46" s="31">
        <v>0</v>
      </c>
      <c r="BE46" s="38">
        <f t="shared" si="26"/>
        <v>0</v>
      </c>
      <c r="BF46" s="31">
        <v>8</v>
      </c>
      <c r="BG46" s="38">
        <f t="shared" si="27"/>
        <v>9.8571428571428577</v>
      </c>
      <c r="BH46" s="31">
        <v>2</v>
      </c>
      <c r="BI46" s="38">
        <f t="shared" si="28"/>
        <v>1.8571428571428572</v>
      </c>
      <c r="BJ46" s="31">
        <v>4</v>
      </c>
      <c r="BK46" s="38">
        <f t="shared" si="29"/>
        <v>3.4285714285714284</v>
      </c>
      <c r="BL46" s="31">
        <v>3</v>
      </c>
      <c r="BM46" s="38">
        <f t="shared" si="30"/>
        <v>2.4285714285714284</v>
      </c>
    </row>
    <row r="47" spans="1:65" x14ac:dyDescent="0.25">
      <c r="A47" s="42">
        <f t="shared" si="20"/>
        <v>45805</v>
      </c>
      <c r="B47" s="31">
        <f t="shared" si="12"/>
        <v>111</v>
      </c>
      <c r="C47" s="38">
        <f t="shared" si="31"/>
        <v>105</v>
      </c>
      <c r="D47" s="31">
        <f t="shared" si="13"/>
        <v>26</v>
      </c>
      <c r="E47" s="57">
        <f t="shared" si="31"/>
        <v>36</v>
      </c>
      <c r="F47" s="31">
        <v>15.956164384000001</v>
      </c>
      <c r="G47" s="38">
        <f t="shared" si="31"/>
        <v>17.950684931999998</v>
      </c>
      <c r="H47" s="31">
        <v>15.956164384000001</v>
      </c>
      <c r="I47" s="57">
        <f t="shared" si="32"/>
        <v>17.950684931999998</v>
      </c>
      <c r="J47" s="31">
        <f t="shared" si="14"/>
        <v>111</v>
      </c>
      <c r="K47" s="38">
        <f t="shared" si="33"/>
        <v>105</v>
      </c>
      <c r="L47" s="31">
        <f t="shared" si="15"/>
        <v>26</v>
      </c>
      <c r="M47" s="57">
        <f t="shared" si="34"/>
        <v>36</v>
      </c>
      <c r="N47" s="31">
        <v>16</v>
      </c>
      <c r="O47" s="38">
        <f t="shared" si="33"/>
        <v>18</v>
      </c>
      <c r="P47" s="31">
        <v>11</v>
      </c>
      <c r="Q47" s="57">
        <f t="shared" si="35"/>
        <v>13.142857142857142</v>
      </c>
      <c r="R47" s="31">
        <v>95</v>
      </c>
      <c r="S47" s="38">
        <f t="shared" si="36"/>
        <v>87</v>
      </c>
      <c r="T47" s="31">
        <v>15</v>
      </c>
      <c r="U47" s="57">
        <f t="shared" si="37"/>
        <v>22.857142857142858</v>
      </c>
      <c r="V47" s="31">
        <v>0</v>
      </c>
      <c r="W47" s="38">
        <f t="shared" si="38"/>
        <v>0</v>
      </c>
      <c r="X47" s="31">
        <v>0</v>
      </c>
      <c r="Y47" s="57">
        <f t="shared" si="39"/>
        <v>0</v>
      </c>
      <c r="Z47" s="63">
        <v>0</v>
      </c>
      <c r="AA47" s="64">
        <f t="shared" si="38"/>
        <v>0</v>
      </c>
      <c r="AB47" s="63">
        <v>0</v>
      </c>
      <c r="AC47" s="65">
        <f t="shared" si="40"/>
        <v>0</v>
      </c>
      <c r="AD47" s="31">
        <v>0</v>
      </c>
      <c r="AE47" s="38">
        <f t="shared" si="38"/>
        <v>0</v>
      </c>
      <c r="AF47" s="31">
        <v>0</v>
      </c>
      <c r="AG47" s="57">
        <f t="shared" si="38"/>
        <v>0</v>
      </c>
      <c r="AH47" s="31">
        <f t="shared" si="16"/>
        <v>9</v>
      </c>
      <c r="AI47" s="38">
        <f t="shared" si="41"/>
        <v>10</v>
      </c>
      <c r="AJ47" s="31">
        <f t="shared" si="17"/>
        <v>0</v>
      </c>
      <c r="AK47" s="38">
        <f t="shared" si="21"/>
        <v>1.7142857142857142</v>
      </c>
      <c r="AL47" s="31">
        <f t="shared" si="18"/>
        <v>5</v>
      </c>
      <c r="AM47" s="38">
        <f t="shared" si="22"/>
        <v>3.7142857142857144</v>
      </c>
      <c r="AN47" s="31">
        <f t="shared" si="19"/>
        <v>2</v>
      </c>
      <c r="AO47" s="38">
        <f t="shared" si="23"/>
        <v>2.5714285714285716</v>
      </c>
      <c r="AP47" s="40">
        <f t="shared" si="8"/>
        <v>0.5625</v>
      </c>
      <c r="AQ47" s="40">
        <f t="shared" si="9"/>
        <v>0</v>
      </c>
      <c r="AR47" s="40">
        <f t="shared" si="10"/>
        <v>0.3125</v>
      </c>
      <c r="AS47" s="41">
        <f t="shared" si="11"/>
        <v>0.125</v>
      </c>
      <c r="AT47" s="40">
        <f t="shared" si="44"/>
        <v>0.55455182072829134</v>
      </c>
      <c r="AU47" s="40">
        <f t="shared" si="44"/>
        <v>8.7948179271708685E-2</v>
      </c>
      <c r="AV47" s="40">
        <f t="shared" si="44"/>
        <v>0.21479691876750701</v>
      </c>
      <c r="AW47" s="41">
        <f t="shared" si="44"/>
        <v>0.14270308123249301</v>
      </c>
      <c r="AX47" s="31">
        <v>0</v>
      </c>
      <c r="AY47" s="38">
        <f t="shared" si="23"/>
        <v>0</v>
      </c>
      <c r="AZ47" s="31">
        <v>0</v>
      </c>
      <c r="BA47" s="38">
        <f t="shared" si="24"/>
        <v>0</v>
      </c>
      <c r="BB47" s="31">
        <v>0</v>
      </c>
      <c r="BC47" s="38">
        <f t="shared" si="25"/>
        <v>0</v>
      </c>
      <c r="BD47" s="31">
        <v>0</v>
      </c>
      <c r="BE47" s="38">
        <f t="shared" si="26"/>
        <v>0</v>
      </c>
      <c r="BF47" s="31">
        <v>9</v>
      </c>
      <c r="BG47" s="38">
        <f t="shared" si="27"/>
        <v>10</v>
      </c>
      <c r="BH47" s="31">
        <v>0</v>
      </c>
      <c r="BI47" s="38">
        <f t="shared" si="28"/>
        <v>1.7142857142857142</v>
      </c>
      <c r="BJ47" s="31">
        <v>5</v>
      </c>
      <c r="BK47" s="38">
        <f t="shared" si="29"/>
        <v>3.7142857142857144</v>
      </c>
      <c r="BL47" s="31">
        <v>2</v>
      </c>
      <c r="BM47" s="38">
        <f t="shared" si="30"/>
        <v>2.5714285714285716</v>
      </c>
    </row>
    <row r="48" spans="1:65" x14ac:dyDescent="0.25">
      <c r="A48" s="42">
        <f t="shared" si="20"/>
        <v>45806</v>
      </c>
      <c r="B48" s="31">
        <f t="shared" si="12"/>
        <v>92</v>
      </c>
      <c r="C48" s="38">
        <f t="shared" si="31"/>
        <v>103.42857142857143</v>
      </c>
      <c r="D48" s="31">
        <f t="shared" si="13"/>
        <v>18</v>
      </c>
      <c r="E48" s="57">
        <f t="shared" si="31"/>
        <v>33.428571428571431</v>
      </c>
      <c r="F48" s="31">
        <v>16.953424657999999</v>
      </c>
      <c r="G48" s="38">
        <f t="shared" si="31"/>
        <v>17.950684932000001</v>
      </c>
      <c r="H48" s="31">
        <v>16.953424657999999</v>
      </c>
      <c r="I48" s="57">
        <f t="shared" si="32"/>
        <v>17.950684932000001</v>
      </c>
      <c r="J48" s="31">
        <f t="shared" si="14"/>
        <v>92</v>
      </c>
      <c r="K48" s="38">
        <f t="shared" si="33"/>
        <v>103.42857142857143</v>
      </c>
      <c r="L48" s="31">
        <f t="shared" si="15"/>
        <v>18</v>
      </c>
      <c r="M48" s="57">
        <f t="shared" si="34"/>
        <v>33.428571428571431</v>
      </c>
      <c r="N48" s="31">
        <v>17</v>
      </c>
      <c r="O48" s="38">
        <f t="shared" si="33"/>
        <v>18</v>
      </c>
      <c r="P48" s="31">
        <v>5</v>
      </c>
      <c r="Q48" s="57">
        <f t="shared" si="35"/>
        <v>12.285714285714286</v>
      </c>
      <c r="R48" s="31">
        <v>75</v>
      </c>
      <c r="S48" s="38">
        <f t="shared" si="36"/>
        <v>85.428571428571431</v>
      </c>
      <c r="T48" s="31">
        <v>13</v>
      </c>
      <c r="U48" s="57">
        <f t="shared" si="37"/>
        <v>21.142857142857142</v>
      </c>
      <c r="V48" s="31">
        <v>0</v>
      </c>
      <c r="W48" s="38">
        <f t="shared" si="38"/>
        <v>0</v>
      </c>
      <c r="X48" s="31">
        <v>0</v>
      </c>
      <c r="Y48" s="57">
        <f t="shared" si="39"/>
        <v>0</v>
      </c>
      <c r="Z48" s="63">
        <v>0</v>
      </c>
      <c r="AA48" s="64">
        <f t="shared" si="38"/>
        <v>0</v>
      </c>
      <c r="AB48" s="63">
        <v>0</v>
      </c>
      <c r="AC48" s="65">
        <f t="shared" si="40"/>
        <v>0</v>
      </c>
      <c r="AD48" s="31">
        <v>0</v>
      </c>
      <c r="AE48" s="38">
        <f t="shared" si="38"/>
        <v>0</v>
      </c>
      <c r="AF48" s="31">
        <v>0</v>
      </c>
      <c r="AG48" s="57">
        <f t="shared" si="38"/>
        <v>0</v>
      </c>
      <c r="AH48" s="31">
        <f t="shared" si="16"/>
        <v>10</v>
      </c>
      <c r="AI48" s="38">
        <f t="shared" si="41"/>
        <v>10.571428571428571</v>
      </c>
      <c r="AJ48" s="31">
        <f t="shared" si="17"/>
        <v>3</v>
      </c>
      <c r="AK48" s="38">
        <f t="shared" si="21"/>
        <v>2</v>
      </c>
      <c r="AL48" s="31">
        <f t="shared" si="18"/>
        <v>1</v>
      </c>
      <c r="AM48" s="38">
        <f t="shared" si="22"/>
        <v>3.1428571428571428</v>
      </c>
      <c r="AN48" s="31">
        <f t="shared" si="19"/>
        <v>3</v>
      </c>
      <c r="AO48" s="38">
        <f t="shared" si="23"/>
        <v>2.2857142857142856</v>
      </c>
      <c r="AP48" s="40">
        <f t="shared" si="8"/>
        <v>0.58823529411764708</v>
      </c>
      <c r="AQ48" s="40">
        <f t="shared" si="9"/>
        <v>0.17647058823529413</v>
      </c>
      <c r="AR48" s="40">
        <f t="shared" si="10"/>
        <v>5.8823529411764705E-2</v>
      </c>
      <c r="AS48" s="41">
        <f t="shared" si="11"/>
        <v>0.17647058823529413</v>
      </c>
      <c r="AT48" s="40">
        <f t="shared" si="44"/>
        <v>0.5881652661064426</v>
      </c>
      <c r="AU48" s="40">
        <f t="shared" si="44"/>
        <v>0.10475490196078431</v>
      </c>
      <c r="AV48" s="40">
        <f t="shared" si="44"/>
        <v>0.18118347338935575</v>
      </c>
      <c r="AW48" s="41">
        <f t="shared" si="44"/>
        <v>0.12589635854341738</v>
      </c>
      <c r="AX48" s="31">
        <v>0</v>
      </c>
      <c r="AY48" s="38">
        <f t="shared" si="23"/>
        <v>0</v>
      </c>
      <c r="AZ48" s="31">
        <v>0</v>
      </c>
      <c r="BA48" s="38">
        <f t="shared" si="24"/>
        <v>0</v>
      </c>
      <c r="BB48" s="31">
        <v>0</v>
      </c>
      <c r="BC48" s="38">
        <f t="shared" si="25"/>
        <v>0</v>
      </c>
      <c r="BD48" s="31">
        <v>0</v>
      </c>
      <c r="BE48" s="38">
        <f t="shared" si="26"/>
        <v>0</v>
      </c>
      <c r="BF48" s="31">
        <v>10</v>
      </c>
      <c r="BG48" s="38">
        <f t="shared" si="27"/>
        <v>10.571428571428571</v>
      </c>
      <c r="BH48" s="31">
        <v>3</v>
      </c>
      <c r="BI48" s="38">
        <f t="shared" si="28"/>
        <v>2</v>
      </c>
      <c r="BJ48" s="31">
        <v>1</v>
      </c>
      <c r="BK48" s="38">
        <f t="shared" si="29"/>
        <v>3.1428571428571428</v>
      </c>
      <c r="BL48" s="31">
        <v>3</v>
      </c>
      <c r="BM48" s="38">
        <f t="shared" si="30"/>
        <v>2.2857142857142856</v>
      </c>
    </row>
    <row r="49" spans="1:65" x14ac:dyDescent="0.25">
      <c r="A49" s="42">
        <f t="shared" si="20"/>
        <v>45807</v>
      </c>
      <c r="B49" s="31">
        <f t="shared" si="12"/>
        <v>158</v>
      </c>
      <c r="C49" s="38">
        <f t="shared" si="31"/>
        <v>107.14285714285714</v>
      </c>
      <c r="D49" s="31">
        <f t="shared" si="13"/>
        <v>38</v>
      </c>
      <c r="E49" s="57">
        <f t="shared" si="31"/>
        <v>34</v>
      </c>
      <c r="F49" s="31">
        <v>9.9726027399999992</v>
      </c>
      <c r="G49" s="38">
        <f t="shared" si="31"/>
        <v>17.095890411428574</v>
      </c>
      <c r="H49" s="31">
        <v>9.9726027399999992</v>
      </c>
      <c r="I49" s="57">
        <f t="shared" si="32"/>
        <v>17.095890411428574</v>
      </c>
      <c r="J49" s="31">
        <f t="shared" si="14"/>
        <v>158</v>
      </c>
      <c r="K49" s="38">
        <f t="shared" si="33"/>
        <v>107.14285714285714</v>
      </c>
      <c r="L49" s="31">
        <f t="shared" si="15"/>
        <v>38</v>
      </c>
      <c r="M49" s="57">
        <f t="shared" si="34"/>
        <v>34</v>
      </c>
      <c r="N49" s="31">
        <v>10</v>
      </c>
      <c r="O49" s="38">
        <f t="shared" si="33"/>
        <v>17.142857142857142</v>
      </c>
      <c r="P49" s="31">
        <v>14</v>
      </c>
      <c r="Q49" s="57">
        <f t="shared" si="35"/>
        <v>12</v>
      </c>
      <c r="R49" s="31">
        <v>148</v>
      </c>
      <c r="S49" s="38">
        <f t="shared" si="36"/>
        <v>90</v>
      </c>
      <c r="T49" s="31">
        <v>24</v>
      </c>
      <c r="U49" s="57">
        <f t="shared" si="37"/>
        <v>22</v>
      </c>
      <c r="V49" s="31">
        <v>0</v>
      </c>
      <c r="W49" s="38">
        <f t="shared" si="38"/>
        <v>0</v>
      </c>
      <c r="X49" s="31">
        <v>0</v>
      </c>
      <c r="Y49" s="57">
        <f t="shared" si="39"/>
        <v>0</v>
      </c>
      <c r="Z49" s="63">
        <v>0</v>
      </c>
      <c r="AA49" s="64">
        <f t="shared" si="38"/>
        <v>0</v>
      </c>
      <c r="AB49" s="63">
        <v>0</v>
      </c>
      <c r="AC49" s="65">
        <f t="shared" si="40"/>
        <v>0</v>
      </c>
      <c r="AD49" s="31">
        <v>0</v>
      </c>
      <c r="AE49" s="38">
        <f t="shared" si="38"/>
        <v>0</v>
      </c>
      <c r="AF49" s="31">
        <v>0</v>
      </c>
      <c r="AG49" s="57">
        <f t="shared" si="38"/>
        <v>0</v>
      </c>
      <c r="AH49" s="31">
        <f t="shared" si="16"/>
        <v>3</v>
      </c>
      <c r="AI49" s="38">
        <f t="shared" si="41"/>
        <v>9.7142857142857135</v>
      </c>
      <c r="AJ49" s="31">
        <f t="shared" si="17"/>
        <v>2</v>
      </c>
      <c r="AK49" s="38">
        <f t="shared" si="21"/>
        <v>2.1428571428571428</v>
      </c>
      <c r="AL49" s="31">
        <f t="shared" si="18"/>
        <v>4</v>
      </c>
      <c r="AM49" s="38">
        <f t="shared" si="22"/>
        <v>2.8571428571428572</v>
      </c>
      <c r="AN49" s="31">
        <f t="shared" si="19"/>
        <v>1</v>
      </c>
      <c r="AO49" s="38">
        <f t="shared" si="23"/>
        <v>2.4285714285714284</v>
      </c>
      <c r="AP49" s="40">
        <f t="shared" si="8"/>
        <v>0.3</v>
      </c>
      <c r="AQ49" s="40">
        <f t="shared" si="9"/>
        <v>0.2</v>
      </c>
      <c r="AR49" s="40">
        <f t="shared" si="10"/>
        <v>0.4</v>
      </c>
      <c r="AS49" s="41">
        <f t="shared" si="11"/>
        <v>0.1</v>
      </c>
      <c r="AT49" s="40">
        <f t="shared" si="44"/>
        <v>0.55066526610644251</v>
      </c>
      <c r="AU49" s="40">
        <f t="shared" si="44"/>
        <v>0.12439775910364147</v>
      </c>
      <c r="AV49" s="40">
        <f t="shared" si="44"/>
        <v>0.18475490196078434</v>
      </c>
      <c r="AW49" s="41">
        <f t="shared" si="44"/>
        <v>0.14018207282913167</v>
      </c>
      <c r="AX49" s="31">
        <v>0</v>
      </c>
      <c r="AY49" s="38">
        <f t="shared" si="23"/>
        <v>0</v>
      </c>
      <c r="AZ49" s="31">
        <v>0</v>
      </c>
      <c r="BA49" s="38">
        <f t="shared" si="24"/>
        <v>0</v>
      </c>
      <c r="BB49" s="31">
        <v>0</v>
      </c>
      <c r="BC49" s="38">
        <f t="shared" si="25"/>
        <v>0</v>
      </c>
      <c r="BD49" s="31">
        <v>0</v>
      </c>
      <c r="BE49" s="38">
        <f t="shared" si="26"/>
        <v>0</v>
      </c>
      <c r="BF49" s="31">
        <v>3</v>
      </c>
      <c r="BG49" s="38">
        <f t="shared" si="27"/>
        <v>9.7142857142857135</v>
      </c>
      <c r="BH49" s="31">
        <v>2</v>
      </c>
      <c r="BI49" s="38">
        <f t="shared" si="28"/>
        <v>2.1428571428571428</v>
      </c>
      <c r="BJ49" s="31">
        <v>4</v>
      </c>
      <c r="BK49" s="38">
        <f t="shared" si="29"/>
        <v>2.8571428571428572</v>
      </c>
      <c r="BL49" s="31">
        <v>1</v>
      </c>
      <c r="BM49" s="38">
        <f t="shared" si="30"/>
        <v>2.4285714285714284</v>
      </c>
    </row>
    <row r="50" spans="1:65" x14ac:dyDescent="0.25">
      <c r="A50" s="42">
        <f t="shared" si="20"/>
        <v>45808</v>
      </c>
      <c r="B50" s="31">
        <f t="shared" si="12"/>
        <v>101</v>
      </c>
      <c r="C50" s="38">
        <f t="shared" si="31"/>
        <v>107.85714285714286</v>
      </c>
      <c r="D50" s="31">
        <f t="shared" si="13"/>
        <v>41</v>
      </c>
      <c r="E50" s="57">
        <f t="shared" si="31"/>
        <v>32.571428571428569</v>
      </c>
      <c r="F50" s="31">
        <v>22.936986302000001</v>
      </c>
      <c r="G50" s="38">
        <f t="shared" si="31"/>
        <v>17.523287671714286</v>
      </c>
      <c r="H50" s="31">
        <v>22.936986302000001</v>
      </c>
      <c r="I50" s="57">
        <f t="shared" si="32"/>
        <v>17.523287671714286</v>
      </c>
      <c r="J50" s="31">
        <f t="shared" si="14"/>
        <v>101</v>
      </c>
      <c r="K50" s="38">
        <f t="shared" si="33"/>
        <v>107.85714285714286</v>
      </c>
      <c r="L50" s="31">
        <f t="shared" si="15"/>
        <v>41</v>
      </c>
      <c r="M50" s="57">
        <f t="shared" si="34"/>
        <v>32.571428571428569</v>
      </c>
      <c r="N50" s="31">
        <v>23</v>
      </c>
      <c r="O50" s="38">
        <f t="shared" si="33"/>
        <v>17.571428571428573</v>
      </c>
      <c r="P50" s="31">
        <v>14</v>
      </c>
      <c r="Q50" s="57">
        <f t="shared" si="35"/>
        <v>11.142857142857142</v>
      </c>
      <c r="R50" s="31">
        <v>78</v>
      </c>
      <c r="S50" s="38">
        <f t="shared" si="36"/>
        <v>90.285714285714292</v>
      </c>
      <c r="T50" s="31">
        <v>27</v>
      </c>
      <c r="U50" s="57">
        <f t="shared" si="37"/>
        <v>21.428571428571427</v>
      </c>
      <c r="V50" s="31">
        <v>0</v>
      </c>
      <c r="W50" s="38">
        <f t="shared" si="38"/>
        <v>0</v>
      </c>
      <c r="X50" s="31">
        <v>0</v>
      </c>
      <c r="Y50" s="57">
        <f t="shared" si="39"/>
        <v>0</v>
      </c>
      <c r="Z50" s="63">
        <v>0</v>
      </c>
      <c r="AA50" s="64">
        <f t="shared" si="38"/>
        <v>0</v>
      </c>
      <c r="AB50" s="63">
        <v>0</v>
      </c>
      <c r="AC50" s="65">
        <f t="shared" si="40"/>
        <v>0</v>
      </c>
      <c r="AD50" s="31">
        <v>0</v>
      </c>
      <c r="AE50" s="38">
        <f t="shared" si="38"/>
        <v>0</v>
      </c>
      <c r="AF50" s="31">
        <v>0</v>
      </c>
      <c r="AG50" s="57">
        <f t="shared" si="38"/>
        <v>0</v>
      </c>
      <c r="AH50" s="31">
        <f t="shared" si="16"/>
        <v>10</v>
      </c>
      <c r="AI50" s="38">
        <f t="shared" si="41"/>
        <v>9.4285714285714288</v>
      </c>
      <c r="AJ50" s="31">
        <f t="shared" si="17"/>
        <v>7</v>
      </c>
      <c r="AK50" s="38">
        <f t="shared" si="21"/>
        <v>2.7142857142857144</v>
      </c>
      <c r="AL50" s="31">
        <f t="shared" si="18"/>
        <v>5</v>
      </c>
      <c r="AM50" s="38">
        <f t="shared" si="22"/>
        <v>3.2857142857142856</v>
      </c>
      <c r="AN50" s="31">
        <f t="shared" si="19"/>
        <v>1</v>
      </c>
      <c r="AO50" s="38">
        <f t="shared" si="23"/>
        <v>2.1428571428571428</v>
      </c>
      <c r="AP50" s="40">
        <f t="shared" si="8"/>
        <v>0.43478260869565216</v>
      </c>
      <c r="AQ50" s="40">
        <f t="shared" si="9"/>
        <v>0.30434782608695654</v>
      </c>
      <c r="AR50" s="40">
        <f t="shared" si="10"/>
        <v>0.21739130434782608</v>
      </c>
      <c r="AS50" s="41">
        <f t="shared" si="11"/>
        <v>4.3478260869565216E-2</v>
      </c>
      <c r="AT50" s="40">
        <f t="shared" si="44"/>
        <v>0.52706278163439291</v>
      </c>
      <c r="AU50" s="40">
        <f t="shared" si="44"/>
        <v>0.14644744854463526</v>
      </c>
      <c r="AV50" s="40">
        <f t="shared" si="44"/>
        <v>0.20152508829618807</v>
      </c>
      <c r="AW50" s="41">
        <f t="shared" si="44"/>
        <v>0.12496468152478382</v>
      </c>
      <c r="AX50" s="31">
        <v>0</v>
      </c>
      <c r="AY50" s="38">
        <f t="shared" si="23"/>
        <v>0</v>
      </c>
      <c r="AZ50" s="31">
        <v>0</v>
      </c>
      <c r="BA50" s="38">
        <f t="shared" si="24"/>
        <v>0</v>
      </c>
      <c r="BB50" s="31">
        <v>0</v>
      </c>
      <c r="BC50" s="38">
        <f t="shared" si="25"/>
        <v>0</v>
      </c>
      <c r="BD50" s="31">
        <v>0</v>
      </c>
      <c r="BE50" s="38">
        <f t="shared" si="26"/>
        <v>0</v>
      </c>
      <c r="BF50" s="31">
        <v>10</v>
      </c>
      <c r="BG50" s="38">
        <f t="shared" si="27"/>
        <v>9.4285714285714288</v>
      </c>
      <c r="BH50" s="31">
        <v>7</v>
      </c>
      <c r="BI50" s="38">
        <f t="shared" si="28"/>
        <v>2.7142857142857144</v>
      </c>
      <c r="BJ50" s="31">
        <v>5</v>
      </c>
      <c r="BK50" s="38">
        <f t="shared" si="29"/>
        <v>3.2857142857142856</v>
      </c>
      <c r="BL50" s="31">
        <v>1</v>
      </c>
      <c r="BM50" s="38">
        <f t="shared" si="30"/>
        <v>2.1428571428571428</v>
      </c>
    </row>
    <row r="51" spans="1:65" x14ac:dyDescent="0.25">
      <c r="A51" s="42">
        <f t="shared" si="20"/>
        <v>45809</v>
      </c>
      <c r="B51" s="31">
        <f t="shared" si="12"/>
        <v>147</v>
      </c>
      <c r="C51" s="38">
        <f t="shared" si="31"/>
        <v>114</v>
      </c>
      <c r="D51" s="31">
        <f t="shared" si="13"/>
        <v>57</v>
      </c>
      <c r="E51" s="57">
        <f t="shared" si="31"/>
        <v>35.142857142857146</v>
      </c>
      <c r="F51" s="31">
        <v>29.917808220000001</v>
      </c>
      <c r="G51" s="38">
        <f t="shared" si="31"/>
        <v>18.235616438857143</v>
      </c>
      <c r="H51" s="31">
        <v>29.917808220000001</v>
      </c>
      <c r="I51" s="57">
        <f t="shared" si="32"/>
        <v>18.235616438857143</v>
      </c>
      <c r="J51" s="31">
        <f t="shared" si="14"/>
        <v>147</v>
      </c>
      <c r="K51" s="38">
        <f t="shared" si="33"/>
        <v>114</v>
      </c>
      <c r="L51" s="31">
        <f t="shared" si="15"/>
        <v>57</v>
      </c>
      <c r="M51" s="57">
        <f t="shared" si="34"/>
        <v>35.142857142857146</v>
      </c>
      <c r="N51" s="31">
        <v>30</v>
      </c>
      <c r="O51" s="38">
        <f t="shared" si="33"/>
        <v>18.285714285714285</v>
      </c>
      <c r="P51" s="31">
        <v>17</v>
      </c>
      <c r="Q51" s="57">
        <f t="shared" si="35"/>
        <v>11.571428571428571</v>
      </c>
      <c r="R51" s="31">
        <v>117</v>
      </c>
      <c r="S51" s="38">
        <f t="shared" si="36"/>
        <v>95.714285714285708</v>
      </c>
      <c r="T51" s="31">
        <v>40</v>
      </c>
      <c r="U51" s="57">
        <f t="shared" si="37"/>
        <v>23.571428571428573</v>
      </c>
      <c r="V51" s="31">
        <v>0</v>
      </c>
      <c r="W51" s="38">
        <f t="shared" si="38"/>
        <v>0</v>
      </c>
      <c r="X51" s="31">
        <v>0</v>
      </c>
      <c r="Y51" s="57">
        <f t="shared" si="39"/>
        <v>0</v>
      </c>
      <c r="Z51" s="63">
        <v>0</v>
      </c>
      <c r="AA51" s="64">
        <f t="shared" si="38"/>
        <v>0</v>
      </c>
      <c r="AB51" s="63">
        <v>0</v>
      </c>
      <c r="AC51" s="65">
        <f t="shared" si="40"/>
        <v>0</v>
      </c>
      <c r="AD51" s="31">
        <v>0</v>
      </c>
      <c r="AE51" s="38">
        <f t="shared" si="38"/>
        <v>0</v>
      </c>
      <c r="AF51" s="31">
        <v>0</v>
      </c>
      <c r="AG51" s="57">
        <f t="shared" si="38"/>
        <v>0</v>
      </c>
      <c r="AH51" s="31">
        <f t="shared" si="16"/>
        <v>14</v>
      </c>
      <c r="AI51" s="38">
        <f t="shared" si="41"/>
        <v>9.2857142857142865</v>
      </c>
      <c r="AJ51" s="31">
        <f t="shared" si="17"/>
        <v>6</v>
      </c>
      <c r="AK51" s="38">
        <f t="shared" si="21"/>
        <v>3</v>
      </c>
      <c r="AL51" s="31">
        <f t="shared" si="18"/>
        <v>8</v>
      </c>
      <c r="AM51" s="38">
        <f t="shared" si="22"/>
        <v>4</v>
      </c>
      <c r="AN51" s="31">
        <f t="shared" si="19"/>
        <v>2</v>
      </c>
      <c r="AO51" s="38">
        <f t="shared" si="23"/>
        <v>2</v>
      </c>
      <c r="AP51" s="40">
        <f t="shared" si="8"/>
        <v>0.46666666666666667</v>
      </c>
      <c r="AQ51" s="40">
        <f t="shared" si="9"/>
        <v>0.2</v>
      </c>
      <c r="AR51" s="40">
        <f t="shared" si="10"/>
        <v>0.26666666666666666</v>
      </c>
      <c r="AS51" s="41">
        <f t="shared" si="11"/>
        <v>6.6666666666666666E-2</v>
      </c>
      <c r="AT51" s="40">
        <f t="shared" si="44"/>
        <v>0.50801516258677382</v>
      </c>
      <c r="AU51" s="40">
        <f t="shared" si="44"/>
        <v>0.15216173425892096</v>
      </c>
      <c r="AV51" s="40">
        <f t="shared" si="44"/>
        <v>0.22247746924856898</v>
      </c>
      <c r="AW51" s="41">
        <f t="shared" si="44"/>
        <v>0.1173456339057362</v>
      </c>
      <c r="AX51" s="31">
        <v>0</v>
      </c>
      <c r="AY51" s="38">
        <f t="shared" si="23"/>
        <v>0</v>
      </c>
      <c r="AZ51" s="31">
        <v>0</v>
      </c>
      <c r="BA51" s="38">
        <f t="shared" si="24"/>
        <v>0</v>
      </c>
      <c r="BB51" s="31">
        <v>0</v>
      </c>
      <c r="BC51" s="38">
        <f t="shared" si="25"/>
        <v>0</v>
      </c>
      <c r="BD51" s="31">
        <v>0</v>
      </c>
      <c r="BE51" s="38">
        <f t="shared" si="26"/>
        <v>0</v>
      </c>
      <c r="BF51" s="31">
        <v>14</v>
      </c>
      <c r="BG51" s="38">
        <f t="shared" si="27"/>
        <v>9.2857142857142865</v>
      </c>
      <c r="BH51" s="31">
        <v>6</v>
      </c>
      <c r="BI51" s="38">
        <f t="shared" si="28"/>
        <v>3</v>
      </c>
      <c r="BJ51" s="31">
        <v>8</v>
      </c>
      <c r="BK51" s="38">
        <f t="shared" si="29"/>
        <v>4</v>
      </c>
      <c r="BL51" s="31">
        <v>2</v>
      </c>
      <c r="BM51" s="38">
        <f t="shared" si="30"/>
        <v>2</v>
      </c>
    </row>
    <row r="52" spans="1:65" x14ac:dyDescent="0.25">
      <c r="A52" s="42">
        <f t="shared" si="20"/>
        <v>45810</v>
      </c>
      <c r="B52" s="31">
        <f t="shared" si="12"/>
        <v>111</v>
      </c>
      <c r="C52" s="38">
        <f t="shared" si="31"/>
        <v>116.42857142857143</v>
      </c>
      <c r="D52" s="31">
        <f t="shared" si="13"/>
        <v>39</v>
      </c>
      <c r="E52" s="57">
        <f t="shared" si="31"/>
        <v>35.714285714285715</v>
      </c>
      <c r="F52" s="31">
        <v>12.964383562</v>
      </c>
      <c r="G52" s="38">
        <f t="shared" si="31"/>
        <v>17.950684931999998</v>
      </c>
      <c r="H52" s="31">
        <v>12.964383562</v>
      </c>
      <c r="I52" s="57">
        <f t="shared" si="32"/>
        <v>17.950684931999998</v>
      </c>
      <c r="J52" s="31">
        <f t="shared" si="14"/>
        <v>111</v>
      </c>
      <c r="K52" s="38">
        <f t="shared" si="33"/>
        <v>116.42857142857143</v>
      </c>
      <c r="L52" s="31">
        <f t="shared" si="15"/>
        <v>39</v>
      </c>
      <c r="M52" s="57">
        <f t="shared" si="34"/>
        <v>35.714285714285715</v>
      </c>
      <c r="N52" s="31">
        <v>13</v>
      </c>
      <c r="O52" s="38">
        <f t="shared" si="33"/>
        <v>18</v>
      </c>
      <c r="P52" s="31">
        <v>14</v>
      </c>
      <c r="Q52" s="57">
        <f t="shared" si="35"/>
        <v>11.714285714285714</v>
      </c>
      <c r="R52" s="31">
        <v>98</v>
      </c>
      <c r="S52" s="38">
        <f t="shared" si="36"/>
        <v>98.428571428571431</v>
      </c>
      <c r="T52" s="31">
        <v>25</v>
      </c>
      <c r="U52" s="57">
        <f t="shared" si="37"/>
        <v>24</v>
      </c>
      <c r="V52" s="31">
        <v>0</v>
      </c>
      <c r="W52" s="38">
        <f t="shared" si="38"/>
        <v>0</v>
      </c>
      <c r="X52" s="31">
        <v>0</v>
      </c>
      <c r="Y52" s="57">
        <f t="shared" si="39"/>
        <v>0</v>
      </c>
      <c r="Z52" s="63">
        <v>0</v>
      </c>
      <c r="AA52" s="64">
        <f t="shared" si="38"/>
        <v>0</v>
      </c>
      <c r="AB52" s="63">
        <v>0</v>
      </c>
      <c r="AC52" s="65">
        <f t="shared" si="40"/>
        <v>0</v>
      </c>
      <c r="AD52" s="31">
        <v>0</v>
      </c>
      <c r="AE52" s="38">
        <f t="shared" si="38"/>
        <v>0</v>
      </c>
      <c r="AF52" s="31">
        <v>0</v>
      </c>
      <c r="AG52" s="57">
        <f t="shared" si="38"/>
        <v>0</v>
      </c>
      <c r="AH52" s="31">
        <f t="shared" si="16"/>
        <v>6</v>
      </c>
      <c r="AI52" s="38">
        <f t="shared" si="41"/>
        <v>8.5714285714285712</v>
      </c>
      <c r="AJ52" s="31">
        <f t="shared" si="17"/>
        <v>1</v>
      </c>
      <c r="AK52" s="38">
        <f t="shared" si="21"/>
        <v>3</v>
      </c>
      <c r="AL52" s="31">
        <f t="shared" si="18"/>
        <v>5</v>
      </c>
      <c r="AM52" s="38">
        <f t="shared" si="22"/>
        <v>4.5714285714285712</v>
      </c>
      <c r="AN52" s="31">
        <f t="shared" si="19"/>
        <v>1</v>
      </c>
      <c r="AO52" s="38">
        <f t="shared" si="23"/>
        <v>1.8571428571428572</v>
      </c>
      <c r="AP52" s="40">
        <f t="shared" si="8"/>
        <v>0.46153846153846156</v>
      </c>
      <c r="AQ52" s="40">
        <f t="shared" si="9"/>
        <v>7.6923076923076927E-2</v>
      </c>
      <c r="AR52" s="40">
        <f t="shared" si="10"/>
        <v>0.38461538461538464</v>
      </c>
      <c r="AS52" s="41">
        <f t="shared" si="11"/>
        <v>7.6923076923076927E-2</v>
      </c>
      <c r="AT52" s="40">
        <f t="shared" si="44"/>
        <v>0.46918732375893507</v>
      </c>
      <c r="AU52" s="40">
        <f t="shared" si="44"/>
        <v>0.15362693572412242</v>
      </c>
      <c r="AV52" s="40">
        <f t="shared" si="44"/>
        <v>0.26789871466981446</v>
      </c>
      <c r="AW52" s="41">
        <f t="shared" si="44"/>
        <v>0.10928702584712816</v>
      </c>
      <c r="AX52" s="31">
        <v>0</v>
      </c>
      <c r="AY52" s="38">
        <f t="shared" si="23"/>
        <v>0</v>
      </c>
      <c r="AZ52" s="31">
        <v>0</v>
      </c>
      <c r="BA52" s="38">
        <f t="shared" si="24"/>
        <v>0</v>
      </c>
      <c r="BB52" s="31">
        <v>0</v>
      </c>
      <c r="BC52" s="38">
        <f t="shared" si="25"/>
        <v>0</v>
      </c>
      <c r="BD52" s="31">
        <v>0</v>
      </c>
      <c r="BE52" s="38">
        <f t="shared" si="26"/>
        <v>0</v>
      </c>
      <c r="BF52" s="31">
        <v>6</v>
      </c>
      <c r="BG52" s="38">
        <f t="shared" si="27"/>
        <v>8.5714285714285712</v>
      </c>
      <c r="BH52" s="31">
        <v>1</v>
      </c>
      <c r="BI52" s="38">
        <f t="shared" si="28"/>
        <v>3</v>
      </c>
      <c r="BJ52" s="31">
        <v>5</v>
      </c>
      <c r="BK52" s="38">
        <f t="shared" si="29"/>
        <v>4.5714285714285712</v>
      </c>
      <c r="BL52" s="31">
        <v>1</v>
      </c>
      <c r="BM52" s="38">
        <f t="shared" si="30"/>
        <v>1.8571428571428572</v>
      </c>
    </row>
    <row r="53" spans="1:65" x14ac:dyDescent="0.25">
      <c r="A53" s="42">
        <f t="shared" si="20"/>
        <v>45811</v>
      </c>
      <c r="B53" s="31">
        <f t="shared" si="12"/>
        <v>75</v>
      </c>
      <c r="C53" s="38">
        <f t="shared" si="31"/>
        <v>113.57142857142857</v>
      </c>
      <c r="D53" s="31">
        <f t="shared" si="13"/>
        <v>28</v>
      </c>
      <c r="E53" s="57">
        <f t="shared" si="31"/>
        <v>35.285714285714285</v>
      </c>
      <c r="F53" s="31">
        <v>7.9780821919999996</v>
      </c>
      <c r="G53" s="38">
        <f t="shared" si="31"/>
        <v>16.668493151142858</v>
      </c>
      <c r="H53" s="31">
        <v>7.9780821919999996</v>
      </c>
      <c r="I53" s="57">
        <f t="shared" si="32"/>
        <v>16.668493151142858</v>
      </c>
      <c r="J53" s="31">
        <f t="shared" si="14"/>
        <v>75</v>
      </c>
      <c r="K53" s="38">
        <f t="shared" si="33"/>
        <v>113.57142857142857</v>
      </c>
      <c r="L53" s="31">
        <f t="shared" si="15"/>
        <v>28</v>
      </c>
      <c r="M53" s="57">
        <f t="shared" si="34"/>
        <v>35.285714285714285</v>
      </c>
      <c r="N53" s="31">
        <v>8</v>
      </c>
      <c r="O53" s="38">
        <f t="shared" si="33"/>
        <v>16.714285714285715</v>
      </c>
      <c r="P53" s="31">
        <v>11</v>
      </c>
      <c r="Q53" s="57">
        <f t="shared" si="35"/>
        <v>12.285714285714286</v>
      </c>
      <c r="R53" s="31">
        <v>67</v>
      </c>
      <c r="S53" s="38">
        <f t="shared" si="36"/>
        <v>96.857142857142861</v>
      </c>
      <c r="T53" s="31">
        <v>17</v>
      </c>
      <c r="U53" s="57">
        <f t="shared" si="37"/>
        <v>23</v>
      </c>
      <c r="V53" s="31">
        <v>0</v>
      </c>
      <c r="W53" s="38">
        <f t="shared" si="38"/>
        <v>0</v>
      </c>
      <c r="X53" s="31">
        <v>0</v>
      </c>
      <c r="Y53" s="57">
        <f t="shared" si="39"/>
        <v>0</v>
      </c>
      <c r="Z53" s="63">
        <v>0</v>
      </c>
      <c r="AA53" s="64">
        <f t="shared" si="38"/>
        <v>0</v>
      </c>
      <c r="AB53" s="63">
        <v>0</v>
      </c>
      <c r="AC53" s="65">
        <f t="shared" si="40"/>
        <v>0</v>
      </c>
      <c r="AD53" s="31">
        <v>0</v>
      </c>
      <c r="AE53" s="38">
        <f t="shared" si="38"/>
        <v>0</v>
      </c>
      <c r="AF53" s="31">
        <v>0</v>
      </c>
      <c r="AG53" s="57">
        <f t="shared" si="38"/>
        <v>0</v>
      </c>
      <c r="AH53" s="31">
        <f t="shared" si="16"/>
        <v>5</v>
      </c>
      <c r="AI53" s="38">
        <f t="shared" si="41"/>
        <v>8.1428571428571423</v>
      </c>
      <c r="AJ53" s="31">
        <f t="shared" si="17"/>
        <v>0</v>
      </c>
      <c r="AK53" s="38">
        <f t="shared" si="21"/>
        <v>2.7142857142857144</v>
      </c>
      <c r="AL53" s="31">
        <f t="shared" si="18"/>
        <v>2</v>
      </c>
      <c r="AM53" s="38">
        <f t="shared" si="22"/>
        <v>4.2857142857142856</v>
      </c>
      <c r="AN53" s="31">
        <f t="shared" si="19"/>
        <v>1</v>
      </c>
      <c r="AO53" s="38">
        <f t="shared" si="23"/>
        <v>1.5714285714285714</v>
      </c>
      <c r="AP53" s="40">
        <f t="shared" si="8"/>
        <v>0.625</v>
      </c>
      <c r="AQ53" s="40">
        <f t="shared" si="9"/>
        <v>0</v>
      </c>
      <c r="AR53" s="40">
        <f t="shared" si="10"/>
        <v>0.25</v>
      </c>
      <c r="AS53" s="41">
        <f t="shared" si="11"/>
        <v>0.125</v>
      </c>
      <c r="AT53" s="40">
        <f t="shared" si="44"/>
        <v>0.49124614728834681</v>
      </c>
      <c r="AU53" s="40">
        <f t="shared" si="44"/>
        <v>0.13682021303504679</v>
      </c>
      <c r="AV53" s="40">
        <f t="shared" si="44"/>
        <v>0.26999955500594885</v>
      </c>
      <c r="AW53" s="41">
        <f t="shared" si="44"/>
        <v>0.10193408467065757</v>
      </c>
      <c r="AX53" s="31">
        <v>0</v>
      </c>
      <c r="AY53" s="38">
        <f t="shared" si="23"/>
        <v>0</v>
      </c>
      <c r="AZ53" s="31">
        <v>0</v>
      </c>
      <c r="BA53" s="38">
        <f t="shared" si="24"/>
        <v>0</v>
      </c>
      <c r="BB53" s="31">
        <v>0</v>
      </c>
      <c r="BC53" s="38">
        <f t="shared" si="25"/>
        <v>0</v>
      </c>
      <c r="BD53" s="31">
        <v>0</v>
      </c>
      <c r="BE53" s="38">
        <f t="shared" si="26"/>
        <v>0</v>
      </c>
      <c r="BF53" s="31">
        <v>5</v>
      </c>
      <c r="BG53" s="38">
        <f t="shared" si="27"/>
        <v>8.1428571428571423</v>
      </c>
      <c r="BH53" s="31">
        <v>0</v>
      </c>
      <c r="BI53" s="38">
        <f t="shared" si="28"/>
        <v>2.7142857142857144</v>
      </c>
      <c r="BJ53" s="31">
        <v>2</v>
      </c>
      <c r="BK53" s="38">
        <f t="shared" si="29"/>
        <v>4.2857142857142856</v>
      </c>
      <c r="BL53" s="31">
        <v>1</v>
      </c>
      <c r="BM53" s="38">
        <f t="shared" si="30"/>
        <v>1.5714285714285714</v>
      </c>
    </row>
    <row r="54" spans="1:65" x14ac:dyDescent="0.25">
      <c r="A54" s="42">
        <f t="shared" si="20"/>
        <v>45812</v>
      </c>
      <c r="B54" s="31">
        <f t="shared" si="12"/>
        <v>86</v>
      </c>
      <c r="C54" s="38">
        <f t="shared" si="31"/>
        <v>110</v>
      </c>
      <c r="D54" s="31">
        <f t="shared" si="13"/>
        <v>31</v>
      </c>
      <c r="E54" s="57">
        <f t="shared" si="31"/>
        <v>36</v>
      </c>
      <c r="F54" s="31">
        <v>16.953424657999999</v>
      </c>
      <c r="G54" s="38">
        <f t="shared" si="31"/>
        <v>16.810958904571429</v>
      </c>
      <c r="H54" s="31">
        <v>16.953424657999999</v>
      </c>
      <c r="I54" s="57">
        <f t="shared" si="32"/>
        <v>16.810958904571429</v>
      </c>
      <c r="J54" s="31">
        <f t="shared" si="14"/>
        <v>86</v>
      </c>
      <c r="K54" s="38">
        <f t="shared" si="33"/>
        <v>110</v>
      </c>
      <c r="L54" s="31">
        <f t="shared" si="15"/>
        <v>31</v>
      </c>
      <c r="M54" s="57">
        <f t="shared" si="34"/>
        <v>36</v>
      </c>
      <c r="N54" s="31">
        <v>17</v>
      </c>
      <c r="O54" s="38">
        <f t="shared" si="33"/>
        <v>16.857142857142858</v>
      </c>
      <c r="P54" s="31">
        <v>9</v>
      </c>
      <c r="Q54" s="57">
        <f t="shared" si="35"/>
        <v>12</v>
      </c>
      <c r="R54" s="31">
        <v>69</v>
      </c>
      <c r="S54" s="38">
        <f t="shared" si="36"/>
        <v>93.142857142857139</v>
      </c>
      <c r="T54" s="31">
        <v>22</v>
      </c>
      <c r="U54" s="57">
        <f t="shared" si="37"/>
        <v>24</v>
      </c>
      <c r="V54" s="31">
        <v>0</v>
      </c>
      <c r="W54" s="38">
        <f t="shared" si="38"/>
        <v>0</v>
      </c>
      <c r="X54" s="31">
        <v>0</v>
      </c>
      <c r="Y54" s="57">
        <f t="shared" si="39"/>
        <v>0</v>
      </c>
      <c r="Z54" s="63">
        <v>0</v>
      </c>
      <c r="AA54" s="64">
        <f t="shared" si="38"/>
        <v>0</v>
      </c>
      <c r="AB54" s="63">
        <v>0</v>
      </c>
      <c r="AC54" s="65">
        <f t="shared" si="40"/>
        <v>0</v>
      </c>
      <c r="AD54" s="31">
        <v>0</v>
      </c>
      <c r="AE54" s="38">
        <f t="shared" si="38"/>
        <v>0</v>
      </c>
      <c r="AF54" s="31">
        <v>0</v>
      </c>
      <c r="AG54" s="57">
        <f t="shared" si="38"/>
        <v>0</v>
      </c>
      <c r="AH54" s="31">
        <f t="shared" si="16"/>
        <v>10</v>
      </c>
      <c r="AI54" s="38">
        <f t="shared" si="41"/>
        <v>8.2857142857142865</v>
      </c>
      <c r="AJ54" s="31">
        <f t="shared" si="17"/>
        <v>2</v>
      </c>
      <c r="AK54" s="38">
        <f t="shared" si="21"/>
        <v>3</v>
      </c>
      <c r="AL54" s="31">
        <f t="shared" si="18"/>
        <v>3</v>
      </c>
      <c r="AM54" s="38">
        <f t="shared" si="22"/>
        <v>4</v>
      </c>
      <c r="AN54" s="31">
        <f t="shared" si="19"/>
        <v>2</v>
      </c>
      <c r="AO54" s="38">
        <f t="shared" si="23"/>
        <v>1.5714285714285714</v>
      </c>
      <c r="AP54" s="40">
        <f t="shared" si="8"/>
        <v>0.58823529411764708</v>
      </c>
      <c r="AQ54" s="40">
        <f t="shared" si="9"/>
        <v>0.11764705882352941</v>
      </c>
      <c r="AR54" s="40">
        <f t="shared" si="10"/>
        <v>0.17647058823529413</v>
      </c>
      <c r="AS54" s="41">
        <f t="shared" si="11"/>
        <v>0.11764705882352941</v>
      </c>
      <c r="AT54" s="40">
        <f t="shared" si="44"/>
        <v>0.49492261787658209</v>
      </c>
      <c r="AU54" s="40">
        <f t="shared" si="44"/>
        <v>0.15362693572412242</v>
      </c>
      <c r="AV54" s="40">
        <f t="shared" si="44"/>
        <v>0.25056678189670517</v>
      </c>
      <c r="AW54" s="41">
        <f t="shared" si="44"/>
        <v>0.10088366450259034</v>
      </c>
      <c r="AX54" s="31">
        <v>0</v>
      </c>
      <c r="AY54" s="38">
        <f t="shared" si="23"/>
        <v>0</v>
      </c>
      <c r="AZ54" s="31">
        <v>0</v>
      </c>
      <c r="BA54" s="38">
        <f t="shared" si="24"/>
        <v>0</v>
      </c>
      <c r="BB54" s="31">
        <v>0</v>
      </c>
      <c r="BC54" s="38">
        <f t="shared" si="25"/>
        <v>0</v>
      </c>
      <c r="BD54" s="31">
        <v>0</v>
      </c>
      <c r="BE54" s="38">
        <f t="shared" si="26"/>
        <v>0</v>
      </c>
      <c r="BF54" s="31">
        <v>10</v>
      </c>
      <c r="BG54" s="38">
        <f t="shared" si="27"/>
        <v>8.2857142857142865</v>
      </c>
      <c r="BH54" s="31">
        <v>2</v>
      </c>
      <c r="BI54" s="38">
        <f t="shared" si="28"/>
        <v>3</v>
      </c>
      <c r="BJ54" s="31">
        <v>3</v>
      </c>
      <c r="BK54" s="38">
        <f t="shared" si="29"/>
        <v>4</v>
      </c>
      <c r="BL54" s="31">
        <v>2</v>
      </c>
      <c r="BM54" s="38">
        <f t="shared" si="30"/>
        <v>1.5714285714285714</v>
      </c>
    </row>
    <row r="55" spans="1:65" x14ac:dyDescent="0.25">
      <c r="A55" s="42">
        <f t="shared" si="20"/>
        <v>45813</v>
      </c>
      <c r="B55" s="31">
        <f t="shared" si="12"/>
        <v>106</v>
      </c>
      <c r="C55" s="38">
        <f t="shared" si="31"/>
        <v>112</v>
      </c>
      <c r="D55" s="31">
        <f t="shared" si="13"/>
        <v>30</v>
      </c>
      <c r="E55" s="57">
        <f t="shared" si="31"/>
        <v>37.714285714285715</v>
      </c>
      <c r="F55" s="31">
        <v>14.958904109999999</v>
      </c>
      <c r="G55" s="38">
        <f t="shared" si="31"/>
        <v>16.526027397714284</v>
      </c>
      <c r="H55" s="31">
        <v>14.958904109999999</v>
      </c>
      <c r="I55" s="57">
        <f t="shared" si="32"/>
        <v>16.526027397714284</v>
      </c>
      <c r="J55" s="31">
        <f t="shared" si="14"/>
        <v>106</v>
      </c>
      <c r="K55" s="38">
        <f t="shared" si="33"/>
        <v>112</v>
      </c>
      <c r="L55" s="31">
        <f t="shared" si="15"/>
        <v>30</v>
      </c>
      <c r="M55" s="57">
        <f t="shared" si="34"/>
        <v>37.714285714285715</v>
      </c>
      <c r="N55" s="31">
        <v>15</v>
      </c>
      <c r="O55" s="38">
        <f t="shared" si="33"/>
        <v>16.571428571428573</v>
      </c>
      <c r="P55" s="31">
        <v>13</v>
      </c>
      <c r="Q55" s="57">
        <f t="shared" si="35"/>
        <v>13.142857142857142</v>
      </c>
      <c r="R55" s="31">
        <v>91</v>
      </c>
      <c r="S55" s="38">
        <f t="shared" si="36"/>
        <v>95.428571428571431</v>
      </c>
      <c r="T55" s="31">
        <v>17</v>
      </c>
      <c r="U55" s="57">
        <f t="shared" si="37"/>
        <v>24.571428571428573</v>
      </c>
      <c r="V55" s="31">
        <v>0</v>
      </c>
      <c r="W55" s="38">
        <f t="shared" si="38"/>
        <v>0</v>
      </c>
      <c r="X55" s="31">
        <v>0</v>
      </c>
      <c r="Y55" s="57">
        <f t="shared" si="39"/>
        <v>0</v>
      </c>
      <c r="Z55" s="63">
        <v>0</v>
      </c>
      <c r="AA55" s="64">
        <f t="shared" si="38"/>
        <v>0</v>
      </c>
      <c r="AB55" s="63">
        <v>0</v>
      </c>
      <c r="AC55" s="65">
        <f t="shared" si="40"/>
        <v>0</v>
      </c>
      <c r="AD55" s="31">
        <v>0</v>
      </c>
      <c r="AE55" s="38">
        <f t="shared" si="38"/>
        <v>0</v>
      </c>
      <c r="AF55" s="31">
        <v>0</v>
      </c>
      <c r="AG55" s="57">
        <f t="shared" si="38"/>
        <v>0</v>
      </c>
      <c r="AH55" s="31">
        <f t="shared" si="16"/>
        <v>9</v>
      </c>
      <c r="AI55" s="38">
        <f t="shared" si="41"/>
        <v>8.1428571428571423</v>
      </c>
      <c r="AJ55" s="31">
        <f t="shared" si="17"/>
        <v>0</v>
      </c>
      <c r="AK55" s="38">
        <f t="shared" si="21"/>
        <v>2.5714285714285716</v>
      </c>
      <c r="AL55" s="31">
        <f t="shared" si="18"/>
        <v>3</v>
      </c>
      <c r="AM55" s="38">
        <f t="shared" si="22"/>
        <v>4.2857142857142856</v>
      </c>
      <c r="AN55" s="31">
        <f t="shared" si="19"/>
        <v>3</v>
      </c>
      <c r="AO55" s="38">
        <f t="shared" si="23"/>
        <v>1.5714285714285714</v>
      </c>
      <c r="AP55" s="40">
        <f t="shared" si="8"/>
        <v>0.6</v>
      </c>
      <c r="AQ55" s="40">
        <f t="shared" si="9"/>
        <v>0</v>
      </c>
      <c r="AR55" s="40">
        <f t="shared" si="10"/>
        <v>0.2</v>
      </c>
      <c r="AS55" s="41">
        <f t="shared" si="11"/>
        <v>0.2</v>
      </c>
      <c r="AT55" s="40">
        <f t="shared" si="44"/>
        <v>0.49660329014548971</v>
      </c>
      <c r="AU55" s="40">
        <f t="shared" si="44"/>
        <v>0.12841685169050895</v>
      </c>
      <c r="AV55" s="40">
        <f t="shared" si="44"/>
        <v>0.27073484912359591</v>
      </c>
      <c r="AW55" s="41">
        <f t="shared" si="44"/>
        <v>0.10424500904040546</v>
      </c>
      <c r="AX55" s="31">
        <v>0</v>
      </c>
      <c r="AY55" s="38">
        <f t="shared" si="23"/>
        <v>0</v>
      </c>
      <c r="AZ55" s="31">
        <v>0</v>
      </c>
      <c r="BA55" s="38">
        <f t="shared" si="24"/>
        <v>0</v>
      </c>
      <c r="BB55" s="31">
        <v>0</v>
      </c>
      <c r="BC55" s="38">
        <f t="shared" si="25"/>
        <v>0</v>
      </c>
      <c r="BD55" s="31">
        <v>0</v>
      </c>
      <c r="BE55" s="38">
        <f t="shared" si="26"/>
        <v>0</v>
      </c>
      <c r="BF55" s="31">
        <v>9</v>
      </c>
      <c r="BG55" s="38">
        <f t="shared" si="27"/>
        <v>8.1428571428571423</v>
      </c>
      <c r="BH55" s="31">
        <v>0</v>
      </c>
      <c r="BI55" s="38">
        <f t="shared" si="28"/>
        <v>2.5714285714285716</v>
      </c>
      <c r="BJ55" s="31">
        <v>3</v>
      </c>
      <c r="BK55" s="38">
        <f t="shared" si="29"/>
        <v>4.2857142857142856</v>
      </c>
      <c r="BL55" s="31">
        <v>3</v>
      </c>
      <c r="BM55" s="38">
        <f t="shared" si="30"/>
        <v>1.5714285714285714</v>
      </c>
    </row>
    <row r="56" spans="1:65" x14ac:dyDescent="0.25">
      <c r="A56" s="42">
        <f t="shared" si="20"/>
        <v>45814</v>
      </c>
      <c r="B56" s="31">
        <f t="shared" si="12"/>
        <v>114</v>
      </c>
      <c r="C56" s="38">
        <f t="shared" si="31"/>
        <v>105.71428571428571</v>
      </c>
      <c r="D56" s="31">
        <f t="shared" si="13"/>
        <v>19</v>
      </c>
      <c r="E56" s="57">
        <f t="shared" si="31"/>
        <v>35</v>
      </c>
      <c r="F56" s="31">
        <v>11.967123288</v>
      </c>
      <c r="G56" s="38">
        <f t="shared" si="31"/>
        <v>16.810958904571429</v>
      </c>
      <c r="H56" s="31">
        <v>11.967123288</v>
      </c>
      <c r="I56" s="57">
        <f t="shared" si="32"/>
        <v>16.810958904571429</v>
      </c>
      <c r="J56" s="31">
        <f t="shared" si="14"/>
        <v>114</v>
      </c>
      <c r="K56" s="38">
        <f t="shared" si="33"/>
        <v>105.71428571428571</v>
      </c>
      <c r="L56" s="31">
        <f t="shared" si="15"/>
        <v>19</v>
      </c>
      <c r="M56" s="57">
        <f t="shared" si="34"/>
        <v>35</v>
      </c>
      <c r="N56" s="31">
        <v>12</v>
      </c>
      <c r="O56" s="38">
        <f t="shared" si="33"/>
        <v>16.857142857142858</v>
      </c>
      <c r="P56" s="31">
        <v>8</v>
      </c>
      <c r="Q56" s="57">
        <f t="shared" si="35"/>
        <v>12.285714285714286</v>
      </c>
      <c r="R56" s="31">
        <v>102</v>
      </c>
      <c r="S56" s="38">
        <f t="shared" si="36"/>
        <v>88.857142857142861</v>
      </c>
      <c r="T56" s="31">
        <v>11</v>
      </c>
      <c r="U56" s="57">
        <f t="shared" si="37"/>
        <v>22.714285714285715</v>
      </c>
      <c r="V56" s="31">
        <v>0</v>
      </c>
      <c r="W56" s="38">
        <f t="shared" si="38"/>
        <v>0</v>
      </c>
      <c r="X56" s="31">
        <v>0</v>
      </c>
      <c r="Y56" s="57">
        <f t="shared" si="39"/>
        <v>0</v>
      </c>
      <c r="Z56" s="63">
        <v>0</v>
      </c>
      <c r="AA56" s="64">
        <f t="shared" si="38"/>
        <v>0</v>
      </c>
      <c r="AB56" s="63">
        <v>0</v>
      </c>
      <c r="AC56" s="65">
        <f t="shared" si="40"/>
        <v>0</v>
      </c>
      <c r="AD56" s="31">
        <v>0</v>
      </c>
      <c r="AE56" s="38">
        <f t="shared" si="38"/>
        <v>0</v>
      </c>
      <c r="AF56" s="31">
        <v>0</v>
      </c>
      <c r="AG56" s="57">
        <f t="shared" si="38"/>
        <v>0</v>
      </c>
      <c r="AH56" s="31">
        <f t="shared" si="16"/>
        <v>6</v>
      </c>
      <c r="AI56" s="38">
        <f t="shared" si="41"/>
        <v>8.5714285714285712</v>
      </c>
      <c r="AJ56" s="31">
        <f t="shared" si="17"/>
        <v>3</v>
      </c>
      <c r="AK56" s="38">
        <f t="shared" si="21"/>
        <v>2.7142857142857144</v>
      </c>
      <c r="AL56" s="31">
        <f t="shared" si="18"/>
        <v>2</v>
      </c>
      <c r="AM56" s="38">
        <f t="shared" si="22"/>
        <v>4</v>
      </c>
      <c r="AN56" s="31">
        <f t="shared" si="19"/>
        <v>1</v>
      </c>
      <c r="AO56" s="38">
        <f t="shared" si="23"/>
        <v>1.5714285714285714</v>
      </c>
      <c r="AP56" s="40">
        <f t="shared" si="8"/>
        <v>0.5</v>
      </c>
      <c r="AQ56" s="40">
        <f t="shared" si="9"/>
        <v>0.25</v>
      </c>
      <c r="AR56" s="40">
        <f t="shared" si="10"/>
        <v>0.16666666666666666</v>
      </c>
      <c r="AS56" s="41">
        <f t="shared" si="11"/>
        <v>8.3333333333333329E-2</v>
      </c>
      <c r="AT56" s="40">
        <f t="shared" si="44"/>
        <v>0.52517471871691823</v>
      </c>
      <c r="AU56" s="40">
        <f t="shared" si="44"/>
        <v>0.13555970883336613</v>
      </c>
      <c r="AV56" s="40">
        <f t="shared" si="44"/>
        <v>0.23740151579026261</v>
      </c>
      <c r="AW56" s="41">
        <f t="shared" si="44"/>
        <v>0.1018640566594531</v>
      </c>
      <c r="AX56" s="31">
        <v>0</v>
      </c>
      <c r="AY56" s="38">
        <f t="shared" si="23"/>
        <v>0</v>
      </c>
      <c r="AZ56" s="31">
        <v>0</v>
      </c>
      <c r="BA56" s="38">
        <f t="shared" si="24"/>
        <v>0</v>
      </c>
      <c r="BB56" s="31">
        <v>0</v>
      </c>
      <c r="BC56" s="38">
        <f t="shared" si="25"/>
        <v>0</v>
      </c>
      <c r="BD56" s="31">
        <v>0</v>
      </c>
      <c r="BE56" s="38">
        <f t="shared" si="26"/>
        <v>0</v>
      </c>
      <c r="BF56" s="31">
        <v>6</v>
      </c>
      <c r="BG56" s="38">
        <f t="shared" si="27"/>
        <v>8.5714285714285712</v>
      </c>
      <c r="BH56" s="31">
        <v>3</v>
      </c>
      <c r="BI56" s="38">
        <f t="shared" si="28"/>
        <v>2.7142857142857144</v>
      </c>
      <c r="BJ56" s="31">
        <v>2</v>
      </c>
      <c r="BK56" s="38">
        <f t="shared" si="29"/>
        <v>4</v>
      </c>
      <c r="BL56" s="31">
        <v>1</v>
      </c>
      <c r="BM56" s="38">
        <f t="shared" si="30"/>
        <v>1.5714285714285714</v>
      </c>
    </row>
    <row r="57" spans="1:65" x14ac:dyDescent="0.25">
      <c r="A57" s="42">
        <f t="shared" si="20"/>
        <v>45815</v>
      </c>
      <c r="B57" s="31">
        <f t="shared" si="12"/>
        <v>105</v>
      </c>
      <c r="C57" s="38">
        <f t="shared" si="31"/>
        <v>106.28571428571429</v>
      </c>
      <c r="D57" s="31">
        <f t="shared" si="13"/>
        <v>41</v>
      </c>
      <c r="E57" s="57">
        <f t="shared" si="31"/>
        <v>35</v>
      </c>
      <c r="F57" s="31">
        <v>15.956164383999999</v>
      </c>
      <c r="G57" s="38">
        <f t="shared" si="31"/>
        <v>15.813698630571428</v>
      </c>
      <c r="H57" s="31">
        <v>15.956164383999999</v>
      </c>
      <c r="I57" s="57">
        <f t="shared" si="32"/>
        <v>15.813698630571428</v>
      </c>
      <c r="J57" s="31">
        <f t="shared" si="14"/>
        <v>105</v>
      </c>
      <c r="K57" s="38">
        <f t="shared" si="33"/>
        <v>106.28571428571429</v>
      </c>
      <c r="L57" s="31">
        <f t="shared" si="15"/>
        <v>41</v>
      </c>
      <c r="M57" s="57">
        <f t="shared" si="34"/>
        <v>35</v>
      </c>
      <c r="N57" s="31">
        <v>16</v>
      </c>
      <c r="O57" s="38">
        <f t="shared" si="33"/>
        <v>15.857142857142858</v>
      </c>
      <c r="P57" s="31">
        <v>14</v>
      </c>
      <c r="Q57" s="57">
        <f t="shared" si="35"/>
        <v>12.285714285714286</v>
      </c>
      <c r="R57" s="31">
        <v>89</v>
      </c>
      <c r="S57" s="38">
        <f t="shared" si="36"/>
        <v>90.428571428571431</v>
      </c>
      <c r="T57" s="31">
        <v>27</v>
      </c>
      <c r="U57" s="57">
        <f t="shared" si="37"/>
        <v>22.714285714285715</v>
      </c>
      <c r="V57" s="31">
        <v>0</v>
      </c>
      <c r="W57" s="38">
        <f t="shared" si="38"/>
        <v>0</v>
      </c>
      <c r="X57" s="31">
        <v>0</v>
      </c>
      <c r="Y57" s="57">
        <f t="shared" si="39"/>
        <v>0</v>
      </c>
      <c r="Z57" s="63">
        <v>0</v>
      </c>
      <c r="AA57" s="64">
        <f t="shared" si="38"/>
        <v>0</v>
      </c>
      <c r="AB57" s="63">
        <v>0</v>
      </c>
      <c r="AC57" s="65">
        <f t="shared" si="40"/>
        <v>0</v>
      </c>
      <c r="AD57" s="31">
        <v>0</v>
      </c>
      <c r="AE57" s="38">
        <f t="shared" si="38"/>
        <v>0</v>
      </c>
      <c r="AF57" s="31">
        <v>0</v>
      </c>
      <c r="AG57" s="57">
        <f t="shared" si="38"/>
        <v>0</v>
      </c>
      <c r="AH57" s="31">
        <f t="shared" si="16"/>
        <v>9</v>
      </c>
      <c r="AI57" s="38">
        <f t="shared" si="41"/>
        <v>8.4285714285714288</v>
      </c>
      <c r="AJ57" s="31">
        <f t="shared" si="17"/>
        <v>1</v>
      </c>
      <c r="AK57" s="38">
        <f t="shared" si="21"/>
        <v>1.8571428571428572</v>
      </c>
      <c r="AL57" s="31">
        <f t="shared" si="18"/>
        <v>4</v>
      </c>
      <c r="AM57" s="38">
        <f t="shared" si="22"/>
        <v>3.8571428571428572</v>
      </c>
      <c r="AN57" s="31">
        <f t="shared" si="19"/>
        <v>2</v>
      </c>
      <c r="AO57" s="38">
        <f t="shared" si="23"/>
        <v>1.7142857142857142</v>
      </c>
      <c r="AP57" s="40">
        <f t="shared" si="8"/>
        <v>0.5625</v>
      </c>
      <c r="AQ57" s="40">
        <f t="shared" si="9"/>
        <v>6.25E-2</v>
      </c>
      <c r="AR57" s="40">
        <f t="shared" si="10"/>
        <v>0.25</v>
      </c>
      <c r="AS57" s="41">
        <f t="shared" si="11"/>
        <v>0.125</v>
      </c>
      <c r="AT57" s="40">
        <f t="shared" si="44"/>
        <v>0.54342006033182499</v>
      </c>
      <c r="AU57" s="40">
        <f t="shared" si="44"/>
        <v>0.10101001939237234</v>
      </c>
      <c r="AV57" s="40">
        <f t="shared" si="44"/>
        <v>0.2420599008834303</v>
      </c>
      <c r="AW57" s="41">
        <f t="shared" si="44"/>
        <v>0.11351001939237233</v>
      </c>
      <c r="AX57" s="31">
        <v>0</v>
      </c>
      <c r="AY57" s="38">
        <f t="shared" si="23"/>
        <v>0</v>
      </c>
      <c r="AZ57" s="31">
        <v>0</v>
      </c>
      <c r="BA57" s="38">
        <f t="shared" si="24"/>
        <v>0</v>
      </c>
      <c r="BB57" s="31">
        <v>0</v>
      </c>
      <c r="BC57" s="38">
        <f t="shared" si="25"/>
        <v>0</v>
      </c>
      <c r="BD57" s="31">
        <v>0</v>
      </c>
      <c r="BE57" s="38">
        <f t="shared" si="26"/>
        <v>0</v>
      </c>
      <c r="BF57" s="31">
        <v>9</v>
      </c>
      <c r="BG57" s="38">
        <f t="shared" si="27"/>
        <v>8.4285714285714288</v>
      </c>
      <c r="BH57" s="31">
        <v>1</v>
      </c>
      <c r="BI57" s="38">
        <f t="shared" si="28"/>
        <v>1.8571428571428572</v>
      </c>
      <c r="BJ57" s="31">
        <v>4</v>
      </c>
      <c r="BK57" s="38">
        <f t="shared" si="29"/>
        <v>3.8571428571428572</v>
      </c>
      <c r="BL57" s="31">
        <v>2</v>
      </c>
      <c r="BM57" s="38">
        <f t="shared" si="30"/>
        <v>1.7142857142857142</v>
      </c>
    </row>
    <row r="58" spans="1:65" x14ac:dyDescent="0.25">
      <c r="A58" s="42">
        <f t="shared" si="20"/>
        <v>45816</v>
      </c>
      <c r="B58" s="31">
        <f t="shared" si="12"/>
        <v>59</v>
      </c>
      <c r="C58" s="38">
        <f t="shared" si="31"/>
        <v>93.714285714285708</v>
      </c>
      <c r="D58" s="31">
        <f t="shared" si="13"/>
        <v>31</v>
      </c>
      <c r="E58" s="57">
        <f t="shared" si="31"/>
        <v>31.285714285714285</v>
      </c>
      <c r="F58" s="31">
        <v>10.969863014</v>
      </c>
      <c r="G58" s="38">
        <f t="shared" si="31"/>
        <v>13.106849315428573</v>
      </c>
      <c r="H58" s="31">
        <v>10.969863014</v>
      </c>
      <c r="I58" s="57">
        <f t="shared" si="32"/>
        <v>13.106849315428573</v>
      </c>
      <c r="J58" s="31">
        <f t="shared" si="14"/>
        <v>59</v>
      </c>
      <c r="K58" s="38">
        <f t="shared" si="33"/>
        <v>93.714285714285708</v>
      </c>
      <c r="L58" s="31">
        <f t="shared" si="15"/>
        <v>31</v>
      </c>
      <c r="M58" s="57">
        <f t="shared" si="34"/>
        <v>31.285714285714285</v>
      </c>
      <c r="N58" s="31">
        <v>11</v>
      </c>
      <c r="O58" s="38">
        <f t="shared" si="33"/>
        <v>13.142857142857142</v>
      </c>
      <c r="P58" s="31">
        <v>8</v>
      </c>
      <c r="Q58" s="57">
        <f t="shared" si="35"/>
        <v>11</v>
      </c>
      <c r="R58" s="31">
        <v>48</v>
      </c>
      <c r="S58" s="38">
        <f t="shared" si="36"/>
        <v>80.571428571428569</v>
      </c>
      <c r="T58" s="31">
        <v>23</v>
      </c>
      <c r="U58" s="57">
        <f t="shared" si="37"/>
        <v>20.285714285714285</v>
      </c>
      <c r="V58" s="31">
        <v>0</v>
      </c>
      <c r="W58" s="38">
        <f t="shared" si="38"/>
        <v>0</v>
      </c>
      <c r="X58" s="31">
        <v>0</v>
      </c>
      <c r="Y58" s="57">
        <f t="shared" si="39"/>
        <v>0</v>
      </c>
      <c r="Z58" s="63">
        <v>0</v>
      </c>
      <c r="AA58" s="64">
        <f t="shared" si="38"/>
        <v>0</v>
      </c>
      <c r="AB58" s="63">
        <v>0</v>
      </c>
      <c r="AC58" s="65">
        <f t="shared" si="40"/>
        <v>0</v>
      </c>
      <c r="AD58" s="31">
        <v>0</v>
      </c>
      <c r="AE58" s="38">
        <f t="shared" si="38"/>
        <v>0</v>
      </c>
      <c r="AF58" s="31">
        <v>0</v>
      </c>
      <c r="AG58" s="57">
        <f t="shared" si="38"/>
        <v>0</v>
      </c>
      <c r="AH58" s="31">
        <f t="shared" si="16"/>
        <v>5</v>
      </c>
      <c r="AI58" s="38">
        <f t="shared" si="41"/>
        <v>7.1428571428571432</v>
      </c>
      <c r="AJ58" s="31">
        <f t="shared" si="17"/>
        <v>2</v>
      </c>
      <c r="AK58" s="38">
        <f t="shared" si="21"/>
        <v>1.2857142857142858</v>
      </c>
      <c r="AL58" s="31">
        <f t="shared" si="18"/>
        <v>3</v>
      </c>
      <c r="AM58" s="38">
        <f t="shared" si="22"/>
        <v>3.1428571428571428</v>
      </c>
      <c r="AN58" s="31">
        <f t="shared" si="19"/>
        <v>1</v>
      </c>
      <c r="AO58" s="38">
        <f t="shared" si="23"/>
        <v>1.5714285714285714</v>
      </c>
      <c r="AP58" s="40">
        <f t="shared" si="8"/>
        <v>0.45454545454545453</v>
      </c>
      <c r="AQ58" s="40">
        <f t="shared" si="9"/>
        <v>0.18181818181818182</v>
      </c>
      <c r="AR58" s="40">
        <f t="shared" si="10"/>
        <v>0.27272727272727271</v>
      </c>
      <c r="AS58" s="41">
        <f t="shared" si="11"/>
        <v>9.0909090909090912E-2</v>
      </c>
      <c r="AT58" s="40">
        <f t="shared" si="44"/>
        <v>0.54168845860022341</v>
      </c>
      <c r="AU58" s="40">
        <f t="shared" si="44"/>
        <v>9.8412616794969737E-2</v>
      </c>
      <c r="AV58" s="40">
        <f t="shared" si="44"/>
        <v>0.24292570174923117</v>
      </c>
      <c r="AW58" s="41">
        <f t="shared" si="44"/>
        <v>0.11697322285557579</v>
      </c>
      <c r="AX58" s="31">
        <v>0</v>
      </c>
      <c r="AY58" s="38">
        <f t="shared" si="23"/>
        <v>0</v>
      </c>
      <c r="AZ58" s="31">
        <v>0</v>
      </c>
      <c r="BA58" s="38">
        <f t="shared" si="24"/>
        <v>0</v>
      </c>
      <c r="BB58" s="31">
        <v>0</v>
      </c>
      <c r="BC58" s="38">
        <f t="shared" si="25"/>
        <v>0</v>
      </c>
      <c r="BD58" s="31">
        <v>0</v>
      </c>
      <c r="BE58" s="38">
        <f t="shared" si="26"/>
        <v>0</v>
      </c>
      <c r="BF58" s="31">
        <v>5</v>
      </c>
      <c r="BG58" s="38">
        <f t="shared" si="27"/>
        <v>7.1428571428571432</v>
      </c>
      <c r="BH58" s="31">
        <v>2</v>
      </c>
      <c r="BI58" s="38">
        <f t="shared" si="28"/>
        <v>1.2857142857142858</v>
      </c>
      <c r="BJ58" s="31">
        <v>3</v>
      </c>
      <c r="BK58" s="38">
        <f t="shared" si="29"/>
        <v>3.1428571428571428</v>
      </c>
      <c r="BL58" s="31">
        <v>1</v>
      </c>
      <c r="BM58" s="38">
        <f t="shared" si="30"/>
        <v>1.5714285714285714</v>
      </c>
    </row>
    <row r="59" spans="1:65" x14ac:dyDescent="0.25">
      <c r="A59" s="42">
        <f t="shared" si="20"/>
        <v>45817</v>
      </c>
      <c r="B59" s="31">
        <f t="shared" si="12"/>
        <v>98</v>
      </c>
      <c r="C59" s="38">
        <f t="shared" si="31"/>
        <v>91.857142857142861</v>
      </c>
      <c r="D59" s="31">
        <f t="shared" si="13"/>
        <v>23</v>
      </c>
      <c r="E59" s="57">
        <f t="shared" si="31"/>
        <v>29</v>
      </c>
      <c r="F59" s="31">
        <v>14.958904110000002</v>
      </c>
      <c r="G59" s="38">
        <f t="shared" si="31"/>
        <v>13.391780822285714</v>
      </c>
      <c r="H59" s="31">
        <v>14.958904110000002</v>
      </c>
      <c r="I59" s="57">
        <f t="shared" si="32"/>
        <v>13.391780822285714</v>
      </c>
      <c r="J59" s="31">
        <f t="shared" si="14"/>
        <v>98</v>
      </c>
      <c r="K59" s="38">
        <f t="shared" si="33"/>
        <v>91.857142857142861</v>
      </c>
      <c r="L59" s="31">
        <f t="shared" si="15"/>
        <v>23</v>
      </c>
      <c r="M59" s="57">
        <f t="shared" si="34"/>
        <v>29</v>
      </c>
      <c r="N59" s="31">
        <v>15</v>
      </c>
      <c r="O59" s="38">
        <f t="shared" si="33"/>
        <v>13.428571428571429</v>
      </c>
      <c r="P59" s="31">
        <v>11</v>
      </c>
      <c r="Q59" s="57">
        <f t="shared" si="35"/>
        <v>10.571428571428571</v>
      </c>
      <c r="R59" s="31">
        <v>83</v>
      </c>
      <c r="S59" s="38">
        <f t="shared" si="36"/>
        <v>78.428571428571431</v>
      </c>
      <c r="T59" s="31">
        <v>12</v>
      </c>
      <c r="U59" s="57">
        <f t="shared" si="37"/>
        <v>18.428571428571427</v>
      </c>
      <c r="V59" s="31">
        <v>0</v>
      </c>
      <c r="W59" s="38">
        <f t="shared" si="38"/>
        <v>0</v>
      </c>
      <c r="X59" s="31">
        <v>0</v>
      </c>
      <c r="Y59" s="57">
        <f t="shared" si="39"/>
        <v>0</v>
      </c>
      <c r="Z59" s="63">
        <v>0</v>
      </c>
      <c r="AA59" s="64">
        <f t="shared" si="38"/>
        <v>0</v>
      </c>
      <c r="AB59" s="63">
        <v>0</v>
      </c>
      <c r="AC59" s="65">
        <f t="shared" si="40"/>
        <v>0</v>
      </c>
      <c r="AD59" s="31">
        <v>0</v>
      </c>
      <c r="AE59" s="38">
        <f t="shared" si="38"/>
        <v>0</v>
      </c>
      <c r="AF59" s="31">
        <v>0</v>
      </c>
      <c r="AG59" s="57">
        <f t="shared" si="38"/>
        <v>0</v>
      </c>
      <c r="AH59" s="31">
        <f t="shared" si="16"/>
        <v>11</v>
      </c>
      <c r="AI59" s="38">
        <f t="shared" si="41"/>
        <v>7.8571428571428568</v>
      </c>
      <c r="AJ59" s="31">
        <f t="shared" si="17"/>
        <v>0</v>
      </c>
      <c r="AK59" s="38">
        <f t="shared" si="21"/>
        <v>1.1428571428571428</v>
      </c>
      <c r="AL59" s="31">
        <f t="shared" si="18"/>
        <v>1</v>
      </c>
      <c r="AM59" s="38">
        <f t="shared" si="22"/>
        <v>2.5714285714285716</v>
      </c>
      <c r="AN59" s="31">
        <f t="shared" si="19"/>
        <v>3</v>
      </c>
      <c r="AO59" s="38">
        <f t="shared" si="23"/>
        <v>1.8571428571428572</v>
      </c>
      <c r="AP59" s="40">
        <f t="shared" si="8"/>
        <v>0.73333333333333328</v>
      </c>
      <c r="AQ59" s="40">
        <f t="shared" si="9"/>
        <v>0</v>
      </c>
      <c r="AR59" s="40">
        <f t="shared" si="10"/>
        <v>6.6666666666666666E-2</v>
      </c>
      <c r="AS59" s="41">
        <f t="shared" si="11"/>
        <v>0.2</v>
      </c>
      <c r="AT59" s="40">
        <f t="shared" si="44"/>
        <v>0.5805162974280621</v>
      </c>
      <c r="AU59" s="40">
        <f t="shared" si="44"/>
        <v>8.742360580595876E-2</v>
      </c>
      <c r="AV59" s="40">
        <f t="shared" si="44"/>
        <v>0.19750445632798572</v>
      </c>
      <c r="AW59" s="41">
        <f t="shared" si="44"/>
        <v>0.13455564043799337</v>
      </c>
      <c r="AX59" s="31">
        <v>0</v>
      </c>
      <c r="AY59" s="38">
        <f t="shared" si="23"/>
        <v>0</v>
      </c>
      <c r="AZ59" s="31">
        <v>0</v>
      </c>
      <c r="BA59" s="38">
        <f t="shared" si="24"/>
        <v>0</v>
      </c>
      <c r="BB59" s="31">
        <v>0</v>
      </c>
      <c r="BC59" s="38">
        <f t="shared" si="25"/>
        <v>0</v>
      </c>
      <c r="BD59" s="31">
        <v>0</v>
      </c>
      <c r="BE59" s="38">
        <f t="shared" si="26"/>
        <v>0</v>
      </c>
      <c r="BF59" s="31">
        <v>11</v>
      </c>
      <c r="BG59" s="38">
        <f t="shared" si="27"/>
        <v>7.8571428571428568</v>
      </c>
      <c r="BH59" s="31">
        <v>0</v>
      </c>
      <c r="BI59" s="38">
        <f t="shared" si="28"/>
        <v>1.1428571428571428</v>
      </c>
      <c r="BJ59" s="31">
        <v>1</v>
      </c>
      <c r="BK59" s="38">
        <f t="shared" si="29"/>
        <v>2.5714285714285716</v>
      </c>
      <c r="BL59" s="31">
        <v>3</v>
      </c>
      <c r="BM59" s="38">
        <f t="shared" si="30"/>
        <v>1.8571428571428572</v>
      </c>
    </row>
    <row r="60" spans="1:65" x14ac:dyDescent="0.25">
      <c r="A60" s="42">
        <f t="shared" si="20"/>
        <v>45818</v>
      </c>
      <c r="B60" s="31">
        <f t="shared" si="12"/>
        <v>101</v>
      </c>
      <c r="C60" s="38">
        <f t="shared" si="31"/>
        <v>95.571428571428569</v>
      </c>
      <c r="D60" s="31">
        <f t="shared" si="13"/>
        <v>44</v>
      </c>
      <c r="E60" s="57">
        <f t="shared" si="31"/>
        <v>31.285714285714285</v>
      </c>
      <c r="F60" s="31">
        <v>21.939726027999999</v>
      </c>
      <c r="G60" s="38">
        <f t="shared" si="31"/>
        <v>15.386301370285713</v>
      </c>
      <c r="H60" s="31">
        <v>21.939726027999999</v>
      </c>
      <c r="I60" s="57">
        <f t="shared" si="32"/>
        <v>15.386301370285713</v>
      </c>
      <c r="J60" s="31">
        <f t="shared" si="14"/>
        <v>101</v>
      </c>
      <c r="K60" s="38">
        <f t="shared" si="33"/>
        <v>95.571428571428569</v>
      </c>
      <c r="L60" s="31">
        <f t="shared" si="15"/>
        <v>44</v>
      </c>
      <c r="M60" s="57">
        <f t="shared" si="34"/>
        <v>31.285714285714285</v>
      </c>
      <c r="N60" s="31">
        <v>22</v>
      </c>
      <c r="O60" s="38">
        <f t="shared" si="33"/>
        <v>15.428571428571429</v>
      </c>
      <c r="P60" s="31">
        <v>13</v>
      </c>
      <c r="Q60" s="57">
        <f t="shared" si="35"/>
        <v>10.857142857142858</v>
      </c>
      <c r="R60" s="31">
        <v>79</v>
      </c>
      <c r="S60" s="38">
        <f t="shared" si="36"/>
        <v>80.142857142857139</v>
      </c>
      <c r="T60" s="31">
        <v>31</v>
      </c>
      <c r="U60" s="57">
        <f t="shared" si="37"/>
        <v>20.428571428571427</v>
      </c>
      <c r="V60" s="31">
        <v>0</v>
      </c>
      <c r="W60" s="38">
        <f t="shared" si="38"/>
        <v>0</v>
      </c>
      <c r="X60" s="31">
        <v>0</v>
      </c>
      <c r="Y60" s="57">
        <f t="shared" si="39"/>
        <v>0</v>
      </c>
      <c r="Z60" s="63">
        <v>0</v>
      </c>
      <c r="AA60" s="64">
        <f t="shared" si="38"/>
        <v>0</v>
      </c>
      <c r="AB60" s="63">
        <v>0</v>
      </c>
      <c r="AC60" s="65">
        <f t="shared" si="40"/>
        <v>0</v>
      </c>
      <c r="AD60" s="31">
        <v>0</v>
      </c>
      <c r="AE60" s="38">
        <f t="shared" si="38"/>
        <v>0</v>
      </c>
      <c r="AF60" s="31">
        <v>0</v>
      </c>
      <c r="AG60" s="57">
        <f t="shared" si="38"/>
        <v>0</v>
      </c>
      <c r="AH60" s="31">
        <f t="shared" si="16"/>
        <v>14</v>
      </c>
      <c r="AI60" s="38">
        <f t="shared" si="41"/>
        <v>9.1428571428571423</v>
      </c>
      <c r="AJ60" s="31">
        <f t="shared" si="17"/>
        <v>2</v>
      </c>
      <c r="AK60" s="38">
        <f t="shared" si="21"/>
        <v>1.4285714285714286</v>
      </c>
      <c r="AL60" s="31">
        <f t="shared" si="18"/>
        <v>5</v>
      </c>
      <c r="AM60" s="38">
        <f t="shared" si="22"/>
        <v>3</v>
      </c>
      <c r="AN60" s="31">
        <f t="shared" si="19"/>
        <v>1</v>
      </c>
      <c r="AO60" s="38">
        <f t="shared" si="23"/>
        <v>1.8571428571428572</v>
      </c>
      <c r="AP60" s="40">
        <f t="shared" si="8"/>
        <v>0.63636363636363635</v>
      </c>
      <c r="AQ60" s="40">
        <f t="shared" si="9"/>
        <v>9.0909090909090912E-2</v>
      </c>
      <c r="AR60" s="40">
        <f t="shared" si="10"/>
        <v>0.22727272727272727</v>
      </c>
      <c r="AS60" s="41">
        <f t="shared" si="11"/>
        <v>4.5454545454545456E-2</v>
      </c>
      <c r="AT60" s="40">
        <f t="shared" si="44"/>
        <v>0.58213967405143874</v>
      </c>
      <c r="AU60" s="40">
        <f t="shared" si="44"/>
        <v>0.10041061879297175</v>
      </c>
      <c r="AV60" s="40">
        <f t="shared" si="44"/>
        <v>0.1942577030812325</v>
      </c>
      <c r="AW60" s="41">
        <f t="shared" si="44"/>
        <v>0.12319200407435701</v>
      </c>
      <c r="AX60" s="31">
        <v>0</v>
      </c>
      <c r="AY60" s="38">
        <f t="shared" si="23"/>
        <v>0</v>
      </c>
      <c r="AZ60" s="31">
        <v>0</v>
      </c>
      <c r="BA60" s="38">
        <f t="shared" si="24"/>
        <v>0</v>
      </c>
      <c r="BB60" s="31">
        <v>0</v>
      </c>
      <c r="BC60" s="38">
        <f t="shared" si="25"/>
        <v>0</v>
      </c>
      <c r="BD60" s="31">
        <v>0</v>
      </c>
      <c r="BE60" s="38">
        <f t="shared" si="26"/>
        <v>0</v>
      </c>
      <c r="BF60" s="31">
        <v>14</v>
      </c>
      <c r="BG60" s="38">
        <f t="shared" si="27"/>
        <v>9.1428571428571423</v>
      </c>
      <c r="BH60" s="31">
        <v>2</v>
      </c>
      <c r="BI60" s="38">
        <f t="shared" si="28"/>
        <v>1.4285714285714286</v>
      </c>
      <c r="BJ60" s="31">
        <v>5</v>
      </c>
      <c r="BK60" s="38">
        <f t="shared" si="29"/>
        <v>3</v>
      </c>
      <c r="BL60" s="31">
        <v>1</v>
      </c>
      <c r="BM60" s="38">
        <f t="shared" si="30"/>
        <v>1.8571428571428572</v>
      </c>
    </row>
    <row r="61" spans="1:65" x14ac:dyDescent="0.25">
      <c r="A61" s="42">
        <f t="shared" si="20"/>
        <v>45819</v>
      </c>
      <c r="B61" s="31">
        <f t="shared" si="12"/>
        <v>84</v>
      </c>
      <c r="C61" s="38">
        <f t="shared" si="31"/>
        <v>95.285714285714292</v>
      </c>
      <c r="D61" s="31">
        <f t="shared" si="13"/>
        <v>28</v>
      </c>
      <c r="E61" s="57">
        <f t="shared" si="31"/>
        <v>30.857142857142858</v>
      </c>
      <c r="F61" s="31">
        <v>15.956164384000001</v>
      </c>
      <c r="G61" s="38">
        <f t="shared" si="31"/>
        <v>15.243835616857142</v>
      </c>
      <c r="H61" s="31">
        <v>15.956164384000001</v>
      </c>
      <c r="I61" s="57">
        <f t="shared" si="32"/>
        <v>15.243835616857142</v>
      </c>
      <c r="J61" s="31">
        <f t="shared" si="14"/>
        <v>84</v>
      </c>
      <c r="K61" s="38">
        <f t="shared" si="33"/>
        <v>95.285714285714292</v>
      </c>
      <c r="L61" s="31">
        <f t="shared" si="15"/>
        <v>28</v>
      </c>
      <c r="M61" s="57">
        <f t="shared" si="34"/>
        <v>30.857142857142858</v>
      </c>
      <c r="N61" s="31">
        <v>16</v>
      </c>
      <c r="O61" s="38">
        <f t="shared" si="33"/>
        <v>15.285714285714286</v>
      </c>
      <c r="P61" s="31">
        <v>10</v>
      </c>
      <c r="Q61" s="57">
        <f t="shared" si="35"/>
        <v>11</v>
      </c>
      <c r="R61" s="31">
        <v>68</v>
      </c>
      <c r="S61" s="38">
        <f t="shared" si="36"/>
        <v>80</v>
      </c>
      <c r="T61" s="31">
        <v>18</v>
      </c>
      <c r="U61" s="57">
        <f t="shared" si="37"/>
        <v>19.857142857142858</v>
      </c>
      <c r="V61" s="31">
        <v>0</v>
      </c>
      <c r="W61" s="38">
        <f t="shared" si="38"/>
        <v>0</v>
      </c>
      <c r="X61" s="31">
        <v>0</v>
      </c>
      <c r="Y61" s="57">
        <f t="shared" si="39"/>
        <v>0</v>
      </c>
      <c r="Z61" s="63">
        <v>0</v>
      </c>
      <c r="AA61" s="64">
        <f t="shared" si="38"/>
        <v>0</v>
      </c>
      <c r="AB61" s="63">
        <v>0</v>
      </c>
      <c r="AC61" s="65">
        <f t="shared" si="40"/>
        <v>0</v>
      </c>
      <c r="AD61" s="31">
        <v>0</v>
      </c>
      <c r="AE61" s="38">
        <f t="shared" si="38"/>
        <v>0</v>
      </c>
      <c r="AF61" s="31">
        <v>0</v>
      </c>
      <c r="AG61" s="57">
        <f t="shared" si="38"/>
        <v>0</v>
      </c>
      <c r="AH61" s="31">
        <f t="shared" si="16"/>
        <v>9</v>
      </c>
      <c r="AI61" s="38">
        <f t="shared" si="41"/>
        <v>9</v>
      </c>
      <c r="AJ61" s="31">
        <f t="shared" si="17"/>
        <v>0</v>
      </c>
      <c r="AK61" s="38">
        <f t="shared" si="21"/>
        <v>1.1428571428571428</v>
      </c>
      <c r="AL61" s="31">
        <f t="shared" si="18"/>
        <v>3</v>
      </c>
      <c r="AM61" s="38">
        <f t="shared" si="22"/>
        <v>3</v>
      </c>
      <c r="AN61" s="31">
        <f t="shared" si="19"/>
        <v>4</v>
      </c>
      <c r="AO61" s="38">
        <f t="shared" si="23"/>
        <v>2.1428571428571428</v>
      </c>
      <c r="AP61" s="40">
        <f t="shared" si="8"/>
        <v>0.5625</v>
      </c>
      <c r="AQ61" s="40">
        <f t="shared" si="9"/>
        <v>0</v>
      </c>
      <c r="AR61" s="40">
        <f t="shared" si="10"/>
        <v>0.1875</v>
      </c>
      <c r="AS61" s="41">
        <f t="shared" si="11"/>
        <v>0.25</v>
      </c>
      <c r="AT61" s="40">
        <f t="shared" ref="AT61:AW76" si="45">AVERAGE(AP55:AP61)</f>
        <v>0.57846320346320346</v>
      </c>
      <c r="AU61" s="40">
        <f t="shared" si="45"/>
        <v>8.3603896103896097E-2</v>
      </c>
      <c r="AV61" s="40">
        <f t="shared" si="45"/>
        <v>0.19583333333333333</v>
      </c>
      <c r="AW61" s="41">
        <f t="shared" si="45"/>
        <v>0.14209956709956709</v>
      </c>
      <c r="AX61" s="31">
        <v>0</v>
      </c>
      <c r="AY61" s="38">
        <f t="shared" si="23"/>
        <v>0</v>
      </c>
      <c r="AZ61" s="31">
        <v>0</v>
      </c>
      <c r="BA61" s="38">
        <f t="shared" si="24"/>
        <v>0</v>
      </c>
      <c r="BB61" s="31">
        <v>0</v>
      </c>
      <c r="BC61" s="38">
        <f t="shared" si="25"/>
        <v>0</v>
      </c>
      <c r="BD61" s="31">
        <v>0</v>
      </c>
      <c r="BE61" s="38">
        <f t="shared" si="26"/>
        <v>0</v>
      </c>
      <c r="BF61" s="31">
        <v>9</v>
      </c>
      <c r="BG61" s="38">
        <f t="shared" si="27"/>
        <v>9</v>
      </c>
      <c r="BH61" s="31">
        <v>0</v>
      </c>
      <c r="BI61" s="38">
        <f t="shared" si="28"/>
        <v>1.1428571428571428</v>
      </c>
      <c r="BJ61" s="31">
        <v>3</v>
      </c>
      <c r="BK61" s="38">
        <f t="shared" si="29"/>
        <v>3</v>
      </c>
      <c r="BL61" s="31">
        <v>4</v>
      </c>
      <c r="BM61" s="38">
        <f t="shared" si="30"/>
        <v>2.1428571428571428</v>
      </c>
    </row>
    <row r="62" spans="1:65" x14ac:dyDescent="0.25">
      <c r="A62" s="42">
        <f t="shared" si="20"/>
        <v>45820</v>
      </c>
      <c r="B62" s="31">
        <f t="shared" si="12"/>
        <v>102</v>
      </c>
      <c r="C62" s="38">
        <f t="shared" si="31"/>
        <v>94.714285714285708</v>
      </c>
      <c r="D62" s="31">
        <f t="shared" si="13"/>
        <v>26</v>
      </c>
      <c r="E62" s="57">
        <f t="shared" si="31"/>
        <v>30.285714285714285</v>
      </c>
      <c r="F62" s="31">
        <v>9.9726027399999992</v>
      </c>
      <c r="G62" s="38">
        <f t="shared" si="31"/>
        <v>14.531506849714287</v>
      </c>
      <c r="H62" s="31">
        <v>9.9726027399999992</v>
      </c>
      <c r="I62" s="57">
        <f t="shared" si="32"/>
        <v>14.531506849714287</v>
      </c>
      <c r="J62" s="31">
        <f t="shared" si="14"/>
        <v>102</v>
      </c>
      <c r="K62" s="38">
        <f t="shared" si="33"/>
        <v>94.714285714285708</v>
      </c>
      <c r="L62" s="31">
        <f t="shared" si="15"/>
        <v>26</v>
      </c>
      <c r="M62" s="57">
        <f t="shared" si="34"/>
        <v>30.285714285714285</v>
      </c>
      <c r="N62" s="31">
        <v>10</v>
      </c>
      <c r="O62" s="38">
        <f t="shared" si="33"/>
        <v>14.571428571428571</v>
      </c>
      <c r="P62" s="31">
        <v>8</v>
      </c>
      <c r="Q62" s="57">
        <f t="shared" si="35"/>
        <v>10.285714285714286</v>
      </c>
      <c r="R62" s="31">
        <v>92</v>
      </c>
      <c r="S62" s="38">
        <f t="shared" si="36"/>
        <v>80.142857142857139</v>
      </c>
      <c r="T62" s="31">
        <v>18</v>
      </c>
      <c r="U62" s="57">
        <f t="shared" si="37"/>
        <v>20</v>
      </c>
      <c r="V62" s="31">
        <v>0</v>
      </c>
      <c r="W62" s="38">
        <f t="shared" si="38"/>
        <v>0</v>
      </c>
      <c r="X62" s="31">
        <v>0</v>
      </c>
      <c r="Y62" s="57">
        <f t="shared" si="39"/>
        <v>0</v>
      </c>
      <c r="Z62" s="63">
        <v>0</v>
      </c>
      <c r="AA62" s="64">
        <f t="shared" si="38"/>
        <v>0</v>
      </c>
      <c r="AB62" s="63">
        <v>0</v>
      </c>
      <c r="AC62" s="65">
        <f t="shared" si="40"/>
        <v>0</v>
      </c>
      <c r="AD62" s="31">
        <v>0</v>
      </c>
      <c r="AE62" s="38">
        <f t="shared" si="38"/>
        <v>0</v>
      </c>
      <c r="AF62" s="31">
        <v>0</v>
      </c>
      <c r="AG62" s="57">
        <f t="shared" si="38"/>
        <v>0</v>
      </c>
      <c r="AH62" s="31">
        <f t="shared" si="16"/>
        <v>4</v>
      </c>
      <c r="AI62" s="38">
        <f t="shared" si="41"/>
        <v>8.2857142857142865</v>
      </c>
      <c r="AJ62" s="31">
        <f t="shared" si="17"/>
        <v>0</v>
      </c>
      <c r="AK62" s="38">
        <f t="shared" si="21"/>
        <v>1.1428571428571428</v>
      </c>
      <c r="AL62" s="31">
        <f t="shared" si="18"/>
        <v>5</v>
      </c>
      <c r="AM62" s="38">
        <f t="shared" si="22"/>
        <v>3.2857142857142856</v>
      </c>
      <c r="AN62" s="31">
        <f t="shared" si="19"/>
        <v>1</v>
      </c>
      <c r="AO62" s="38">
        <f t="shared" si="23"/>
        <v>1.8571428571428572</v>
      </c>
      <c r="AP62" s="40">
        <f t="shared" si="8"/>
        <v>0.4</v>
      </c>
      <c r="AQ62" s="40">
        <f t="shared" si="9"/>
        <v>0</v>
      </c>
      <c r="AR62" s="40">
        <f t="shared" si="10"/>
        <v>0.5</v>
      </c>
      <c r="AS62" s="41">
        <f t="shared" si="11"/>
        <v>0.1</v>
      </c>
      <c r="AT62" s="40">
        <f t="shared" si="45"/>
        <v>0.54989177489177488</v>
      </c>
      <c r="AU62" s="40">
        <f t="shared" si="45"/>
        <v>8.3603896103896097E-2</v>
      </c>
      <c r="AV62" s="40">
        <f t="shared" si="45"/>
        <v>0.2386904761904762</v>
      </c>
      <c r="AW62" s="41">
        <f t="shared" si="45"/>
        <v>0.1278138528138528</v>
      </c>
      <c r="AX62" s="31">
        <v>0</v>
      </c>
      <c r="AY62" s="38">
        <f t="shared" si="23"/>
        <v>0</v>
      </c>
      <c r="AZ62" s="31">
        <v>0</v>
      </c>
      <c r="BA62" s="38">
        <f t="shared" si="24"/>
        <v>0</v>
      </c>
      <c r="BB62" s="31">
        <v>0</v>
      </c>
      <c r="BC62" s="38">
        <f t="shared" si="25"/>
        <v>0</v>
      </c>
      <c r="BD62" s="31">
        <v>0</v>
      </c>
      <c r="BE62" s="38">
        <f t="shared" si="26"/>
        <v>0</v>
      </c>
      <c r="BF62" s="31">
        <v>4</v>
      </c>
      <c r="BG62" s="38">
        <f t="shared" si="27"/>
        <v>8.2857142857142865</v>
      </c>
      <c r="BH62" s="31">
        <v>0</v>
      </c>
      <c r="BI62" s="38">
        <f t="shared" si="28"/>
        <v>1.1428571428571428</v>
      </c>
      <c r="BJ62" s="31">
        <v>5</v>
      </c>
      <c r="BK62" s="38">
        <f t="shared" si="29"/>
        <v>3.2857142857142856</v>
      </c>
      <c r="BL62" s="31">
        <v>1</v>
      </c>
      <c r="BM62" s="38">
        <f t="shared" si="30"/>
        <v>1.8571428571428572</v>
      </c>
    </row>
    <row r="63" spans="1:65" x14ac:dyDescent="0.25">
      <c r="A63" s="42">
        <f t="shared" si="20"/>
        <v>45821</v>
      </c>
      <c r="B63" s="31">
        <f t="shared" si="12"/>
        <v>111</v>
      </c>
      <c r="C63" s="38">
        <f t="shared" si="31"/>
        <v>94.285714285714292</v>
      </c>
      <c r="D63" s="31">
        <f t="shared" si="13"/>
        <v>22</v>
      </c>
      <c r="E63" s="57">
        <f t="shared" si="31"/>
        <v>30.714285714285715</v>
      </c>
      <c r="F63" s="31">
        <v>11.967123288</v>
      </c>
      <c r="G63" s="38">
        <f t="shared" si="31"/>
        <v>14.531506849714287</v>
      </c>
      <c r="H63" s="31">
        <v>11.967123288</v>
      </c>
      <c r="I63" s="57">
        <f t="shared" si="32"/>
        <v>14.531506849714287</v>
      </c>
      <c r="J63" s="31">
        <f t="shared" si="14"/>
        <v>111</v>
      </c>
      <c r="K63" s="38">
        <f t="shared" si="33"/>
        <v>94.285714285714292</v>
      </c>
      <c r="L63" s="31">
        <f t="shared" si="15"/>
        <v>22</v>
      </c>
      <c r="M63" s="57">
        <f t="shared" si="34"/>
        <v>30.714285714285715</v>
      </c>
      <c r="N63" s="31">
        <v>12</v>
      </c>
      <c r="O63" s="38">
        <f t="shared" si="33"/>
        <v>14.571428571428571</v>
      </c>
      <c r="P63" s="31">
        <v>6</v>
      </c>
      <c r="Q63" s="57">
        <f t="shared" si="35"/>
        <v>10</v>
      </c>
      <c r="R63" s="31">
        <v>99</v>
      </c>
      <c r="S63" s="38">
        <f t="shared" si="36"/>
        <v>79.714285714285708</v>
      </c>
      <c r="T63" s="31">
        <v>16</v>
      </c>
      <c r="U63" s="57">
        <f t="shared" si="37"/>
        <v>20.714285714285715</v>
      </c>
      <c r="V63" s="31">
        <v>0</v>
      </c>
      <c r="W63" s="38">
        <f t="shared" si="38"/>
        <v>0</v>
      </c>
      <c r="X63" s="31">
        <v>0</v>
      </c>
      <c r="Y63" s="57">
        <f t="shared" si="39"/>
        <v>0</v>
      </c>
      <c r="Z63" s="63">
        <v>0</v>
      </c>
      <c r="AA63" s="64">
        <f t="shared" si="38"/>
        <v>0</v>
      </c>
      <c r="AB63" s="63">
        <v>0</v>
      </c>
      <c r="AC63" s="65">
        <f t="shared" si="40"/>
        <v>0</v>
      </c>
      <c r="AD63" s="31">
        <v>0</v>
      </c>
      <c r="AE63" s="38">
        <f t="shared" si="38"/>
        <v>0</v>
      </c>
      <c r="AF63" s="31">
        <v>0</v>
      </c>
      <c r="AG63" s="57">
        <f t="shared" si="38"/>
        <v>0</v>
      </c>
      <c r="AH63" s="31">
        <f t="shared" si="16"/>
        <v>6</v>
      </c>
      <c r="AI63" s="38">
        <f t="shared" si="41"/>
        <v>8.2857142857142865</v>
      </c>
      <c r="AJ63" s="31">
        <f t="shared" si="17"/>
        <v>1</v>
      </c>
      <c r="AK63" s="38">
        <f t="shared" si="21"/>
        <v>0.8571428571428571</v>
      </c>
      <c r="AL63" s="31">
        <f t="shared" si="18"/>
        <v>3</v>
      </c>
      <c r="AM63" s="38">
        <f t="shared" si="22"/>
        <v>3.4285714285714284</v>
      </c>
      <c r="AN63" s="31">
        <f t="shared" si="19"/>
        <v>2</v>
      </c>
      <c r="AO63" s="38">
        <f t="shared" si="23"/>
        <v>2</v>
      </c>
      <c r="AP63" s="40">
        <f t="shared" si="8"/>
        <v>0.5</v>
      </c>
      <c r="AQ63" s="40">
        <f t="shared" si="9"/>
        <v>8.3333333333333329E-2</v>
      </c>
      <c r="AR63" s="40">
        <f t="shared" si="10"/>
        <v>0.25</v>
      </c>
      <c r="AS63" s="41">
        <f t="shared" si="11"/>
        <v>0.16666666666666666</v>
      </c>
      <c r="AT63" s="40">
        <f t="shared" si="45"/>
        <v>0.54989177489177488</v>
      </c>
      <c r="AU63" s="40">
        <f t="shared" si="45"/>
        <v>5.9794372294372289E-2</v>
      </c>
      <c r="AV63" s="40">
        <f t="shared" si="45"/>
        <v>0.25059523809523809</v>
      </c>
      <c r="AW63" s="41">
        <f t="shared" si="45"/>
        <v>0.13971861471861471</v>
      </c>
      <c r="AX63" s="31">
        <v>0</v>
      </c>
      <c r="AY63" s="38">
        <f t="shared" si="23"/>
        <v>0</v>
      </c>
      <c r="AZ63" s="31">
        <v>0</v>
      </c>
      <c r="BA63" s="38">
        <f t="shared" si="24"/>
        <v>0</v>
      </c>
      <c r="BB63" s="31">
        <v>0</v>
      </c>
      <c r="BC63" s="38">
        <f t="shared" si="25"/>
        <v>0</v>
      </c>
      <c r="BD63" s="31">
        <v>0</v>
      </c>
      <c r="BE63" s="38">
        <f t="shared" si="26"/>
        <v>0</v>
      </c>
      <c r="BF63" s="31">
        <v>6</v>
      </c>
      <c r="BG63" s="38">
        <f t="shared" si="27"/>
        <v>8.2857142857142865</v>
      </c>
      <c r="BH63" s="31">
        <v>1</v>
      </c>
      <c r="BI63" s="38">
        <f t="shared" si="28"/>
        <v>0.8571428571428571</v>
      </c>
      <c r="BJ63" s="31">
        <v>3</v>
      </c>
      <c r="BK63" s="38">
        <f t="shared" si="29"/>
        <v>3.4285714285714284</v>
      </c>
      <c r="BL63" s="31">
        <v>2</v>
      </c>
      <c r="BM63" s="38">
        <f t="shared" si="30"/>
        <v>2</v>
      </c>
    </row>
    <row r="64" spans="1:65" x14ac:dyDescent="0.25">
      <c r="A64" s="42">
        <f t="shared" si="20"/>
        <v>45822</v>
      </c>
      <c r="B64" s="31">
        <f t="shared" si="12"/>
        <v>86</v>
      </c>
      <c r="C64" s="38">
        <f t="shared" si="31"/>
        <v>91.571428571428569</v>
      </c>
      <c r="D64" s="31">
        <f t="shared" si="13"/>
        <v>32</v>
      </c>
      <c r="E64" s="57">
        <f t="shared" si="31"/>
        <v>29.428571428571427</v>
      </c>
      <c r="F64" s="31">
        <v>5.9835616439999999</v>
      </c>
      <c r="G64" s="38">
        <f t="shared" si="31"/>
        <v>13.106849315428573</v>
      </c>
      <c r="H64" s="31">
        <v>5.9835616439999999</v>
      </c>
      <c r="I64" s="57">
        <f t="shared" si="32"/>
        <v>13.106849315428573</v>
      </c>
      <c r="J64" s="31">
        <f t="shared" si="14"/>
        <v>86</v>
      </c>
      <c r="K64" s="38">
        <f t="shared" si="33"/>
        <v>91.571428571428569</v>
      </c>
      <c r="L64" s="31">
        <f t="shared" si="15"/>
        <v>32</v>
      </c>
      <c r="M64" s="57">
        <f t="shared" si="34"/>
        <v>29.428571428571427</v>
      </c>
      <c r="N64" s="31">
        <v>6</v>
      </c>
      <c r="O64" s="38">
        <f t="shared" si="33"/>
        <v>13.142857142857142</v>
      </c>
      <c r="P64" s="31">
        <v>10</v>
      </c>
      <c r="Q64" s="57">
        <f t="shared" si="35"/>
        <v>9.4285714285714288</v>
      </c>
      <c r="R64" s="31">
        <v>80</v>
      </c>
      <c r="S64" s="38">
        <f t="shared" si="36"/>
        <v>78.428571428571431</v>
      </c>
      <c r="T64" s="31">
        <v>22</v>
      </c>
      <c r="U64" s="57">
        <f t="shared" si="37"/>
        <v>20</v>
      </c>
      <c r="V64" s="31">
        <v>0</v>
      </c>
      <c r="W64" s="38">
        <f t="shared" si="38"/>
        <v>0</v>
      </c>
      <c r="X64" s="31">
        <v>0</v>
      </c>
      <c r="Y64" s="57">
        <f t="shared" si="39"/>
        <v>0</v>
      </c>
      <c r="Z64" s="63">
        <v>0</v>
      </c>
      <c r="AA64" s="64">
        <f t="shared" si="38"/>
        <v>0</v>
      </c>
      <c r="AB64" s="63">
        <v>0</v>
      </c>
      <c r="AC64" s="65">
        <f t="shared" si="40"/>
        <v>0</v>
      </c>
      <c r="AD64" s="31">
        <v>0</v>
      </c>
      <c r="AE64" s="38">
        <f t="shared" si="38"/>
        <v>0</v>
      </c>
      <c r="AF64" s="31">
        <v>0</v>
      </c>
      <c r="AG64" s="57">
        <f t="shared" si="38"/>
        <v>0</v>
      </c>
      <c r="AH64" s="31">
        <f t="shared" si="16"/>
        <v>4</v>
      </c>
      <c r="AI64" s="38">
        <f t="shared" si="41"/>
        <v>7.5714285714285712</v>
      </c>
      <c r="AJ64" s="31">
        <f t="shared" si="17"/>
        <v>0</v>
      </c>
      <c r="AK64" s="38">
        <f t="shared" si="21"/>
        <v>0.7142857142857143</v>
      </c>
      <c r="AL64" s="31">
        <f t="shared" si="18"/>
        <v>2</v>
      </c>
      <c r="AM64" s="38">
        <f t="shared" si="22"/>
        <v>3.1428571428571428</v>
      </c>
      <c r="AN64" s="31">
        <f t="shared" si="19"/>
        <v>0</v>
      </c>
      <c r="AO64" s="38">
        <f t="shared" si="23"/>
        <v>1.7142857142857142</v>
      </c>
      <c r="AP64" s="40">
        <f t="shared" si="8"/>
        <v>0.66666666666666663</v>
      </c>
      <c r="AQ64" s="40">
        <f t="shared" si="9"/>
        <v>0</v>
      </c>
      <c r="AR64" s="40">
        <f t="shared" si="10"/>
        <v>0.33333333333333331</v>
      </c>
      <c r="AS64" s="41">
        <f t="shared" si="11"/>
        <v>0</v>
      </c>
      <c r="AT64" s="40">
        <f t="shared" si="45"/>
        <v>0.5647727272727272</v>
      </c>
      <c r="AU64" s="40">
        <f t="shared" si="45"/>
        <v>5.0865800865800857E-2</v>
      </c>
      <c r="AV64" s="40">
        <f t="shared" si="45"/>
        <v>0.26250000000000001</v>
      </c>
      <c r="AW64" s="41">
        <f t="shared" si="45"/>
        <v>0.12186147186147187</v>
      </c>
      <c r="AX64" s="31">
        <v>0</v>
      </c>
      <c r="AY64" s="38">
        <f t="shared" si="23"/>
        <v>0</v>
      </c>
      <c r="AZ64" s="31">
        <v>0</v>
      </c>
      <c r="BA64" s="38">
        <f t="shared" si="24"/>
        <v>0</v>
      </c>
      <c r="BB64" s="31">
        <v>0</v>
      </c>
      <c r="BC64" s="38">
        <f t="shared" si="25"/>
        <v>0</v>
      </c>
      <c r="BD64" s="31">
        <v>0</v>
      </c>
      <c r="BE64" s="38">
        <f t="shared" si="26"/>
        <v>0</v>
      </c>
      <c r="BF64" s="31">
        <v>4</v>
      </c>
      <c r="BG64" s="38">
        <f t="shared" si="27"/>
        <v>7.5714285714285712</v>
      </c>
      <c r="BH64" s="31">
        <v>0</v>
      </c>
      <c r="BI64" s="38">
        <f t="shared" si="28"/>
        <v>0.7142857142857143</v>
      </c>
      <c r="BJ64" s="31">
        <v>2</v>
      </c>
      <c r="BK64" s="38">
        <f t="shared" si="29"/>
        <v>3.1428571428571428</v>
      </c>
      <c r="BL64" s="31">
        <v>0</v>
      </c>
      <c r="BM64" s="38">
        <f t="shared" si="30"/>
        <v>1.7142857142857142</v>
      </c>
    </row>
    <row r="65" spans="1:65" x14ac:dyDescent="0.25">
      <c r="A65" s="42">
        <f t="shared" si="20"/>
        <v>45823</v>
      </c>
      <c r="B65" s="31">
        <f t="shared" si="12"/>
        <v>75</v>
      </c>
      <c r="C65" s="38">
        <f t="shared" si="31"/>
        <v>93.857142857142861</v>
      </c>
      <c r="D65" s="31">
        <f t="shared" si="13"/>
        <v>33</v>
      </c>
      <c r="E65" s="57">
        <f t="shared" si="31"/>
        <v>29.714285714285715</v>
      </c>
      <c r="F65" s="31">
        <v>22.936986301999998</v>
      </c>
      <c r="G65" s="38">
        <f t="shared" si="31"/>
        <v>14.816438356571428</v>
      </c>
      <c r="H65" s="31">
        <v>22.936986301999998</v>
      </c>
      <c r="I65" s="57">
        <f t="shared" si="32"/>
        <v>14.816438356571428</v>
      </c>
      <c r="J65" s="31">
        <f t="shared" si="14"/>
        <v>75</v>
      </c>
      <c r="K65" s="38">
        <f t="shared" si="33"/>
        <v>93.857142857142861</v>
      </c>
      <c r="L65" s="31">
        <f t="shared" si="15"/>
        <v>33</v>
      </c>
      <c r="M65" s="57">
        <f t="shared" si="34"/>
        <v>29.714285714285715</v>
      </c>
      <c r="N65" s="31">
        <v>23</v>
      </c>
      <c r="O65" s="38">
        <f t="shared" si="33"/>
        <v>14.857142857142858</v>
      </c>
      <c r="P65" s="31">
        <v>13</v>
      </c>
      <c r="Q65" s="57">
        <f t="shared" si="35"/>
        <v>10.142857142857142</v>
      </c>
      <c r="R65" s="31">
        <v>52</v>
      </c>
      <c r="S65" s="38">
        <f t="shared" si="36"/>
        <v>79</v>
      </c>
      <c r="T65" s="31">
        <v>20</v>
      </c>
      <c r="U65" s="57">
        <f t="shared" si="37"/>
        <v>19.571428571428573</v>
      </c>
      <c r="V65" s="31">
        <v>0</v>
      </c>
      <c r="W65" s="38">
        <f t="shared" si="38"/>
        <v>0</v>
      </c>
      <c r="X65" s="31">
        <v>0</v>
      </c>
      <c r="Y65" s="57">
        <f t="shared" si="39"/>
        <v>0</v>
      </c>
      <c r="Z65" s="63">
        <v>0</v>
      </c>
      <c r="AA65" s="64">
        <f t="shared" si="38"/>
        <v>0</v>
      </c>
      <c r="AB65" s="63">
        <v>0</v>
      </c>
      <c r="AC65" s="65">
        <f t="shared" si="40"/>
        <v>0</v>
      </c>
      <c r="AD65" s="31">
        <v>0</v>
      </c>
      <c r="AE65" s="38">
        <f t="shared" si="38"/>
        <v>0</v>
      </c>
      <c r="AF65" s="31">
        <v>0</v>
      </c>
      <c r="AG65" s="57">
        <f t="shared" si="38"/>
        <v>0</v>
      </c>
      <c r="AH65" s="31">
        <f t="shared" si="16"/>
        <v>13</v>
      </c>
      <c r="AI65" s="38">
        <f t="shared" si="41"/>
        <v>8.7142857142857135</v>
      </c>
      <c r="AJ65" s="31">
        <f t="shared" si="17"/>
        <v>3</v>
      </c>
      <c r="AK65" s="38">
        <f t="shared" si="21"/>
        <v>0.8571428571428571</v>
      </c>
      <c r="AL65" s="31">
        <f t="shared" si="18"/>
        <v>4</v>
      </c>
      <c r="AM65" s="38">
        <f t="shared" si="22"/>
        <v>3.2857142857142856</v>
      </c>
      <c r="AN65" s="31">
        <f t="shared" si="19"/>
        <v>3</v>
      </c>
      <c r="AO65" s="38">
        <f t="shared" si="23"/>
        <v>2</v>
      </c>
      <c r="AP65" s="40">
        <f t="shared" si="8"/>
        <v>0.56521739130434778</v>
      </c>
      <c r="AQ65" s="40">
        <f t="shared" si="9"/>
        <v>0.13043478260869565</v>
      </c>
      <c r="AR65" s="40">
        <f t="shared" si="10"/>
        <v>0.17391304347826086</v>
      </c>
      <c r="AS65" s="41">
        <f t="shared" si="11"/>
        <v>0.13043478260869565</v>
      </c>
      <c r="AT65" s="40">
        <f t="shared" si="45"/>
        <v>0.58058300395256912</v>
      </c>
      <c r="AU65" s="40">
        <f t="shared" si="45"/>
        <v>4.3525315264445696E-2</v>
      </c>
      <c r="AV65" s="40">
        <f t="shared" si="45"/>
        <v>0.24838368153585547</v>
      </c>
      <c r="AW65" s="41">
        <f t="shared" si="45"/>
        <v>0.12750799924712969</v>
      </c>
      <c r="AX65" s="31">
        <v>0</v>
      </c>
      <c r="AY65" s="38">
        <f t="shared" si="23"/>
        <v>0</v>
      </c>
      <c r="AZ65" s="31">
        <v>0</v>
      </c>
      <c r="BA65" s="38">
        <f t="shared" si="24"/>
        <v>0</v>
      </c>
      <c r="BB65" s="31">
        <v>0</v>
      </c>
      <c r="BC65" s="38">
        <f t="shared" si="25"/>
        <v>0</v>
      </c>
      <c r="BD65" s="31">
        <v>0</v>
      </c>
      <c r="BE65" s="38">
        <f t="shared" si="26"/>
        <v>0</v>
      </c>
      <c r="BF65" s="31">
        <v>13</v>
      </c>
      <c r="BG65" s="38">
        <f t="shared" si="27"/>
        <v>8.7142857142857135</v>
      </c>
      <c r="BH65" s="31">
        <v>3</v>
      </c>
      <c r="BI65" s="38">
        <f t="shared" si="28"/>
        <v>0.8571428571428571</v>
      </c>
      <c r="BJ65" s="31">
        <v>4</v>
      </c>
      <c r="BK65" s="38">
        <f t="shared" si="29"/>
        <v>3.2857142857142856</v>
      </c>
      <c r="BL65" s="31">
        <v>3</v>
      </c>
      <c r="BM65" s="38">
        <f t="shared" si="30"/>
        <v>2</v>
      </c>
    </row>
    <row r="66" spans="1:65" x14ac:dyDescent="0.25">
      <c r="A66" s="42">
        <f t="shared" si="20"/>
        <v>45824</v>
      </c>
      <c r="B66" s="31">
        <f t="shared" si="12"/>
        <v>96</v>
      </c>
      <c r="C66" s="38">
        <f t="shared" si="31"/>
        <v>93.571428571428569</v>
      </c>
      <c r="D66" s="31">
        <f t="shared" si="13"/>
        <v>22</v>
      </c>
      <c r="E66" s="57">
        <f t="shared" si="31"/>
        <v>29.571428571428573</v>
      </c>
      <c r="F66" s="31">
        <v>16.953424657999999</v>
      </c>
      <c r="G66" s="38">
        <f t="shared" si="31"/>
        <v>15.101369863428571</v>
      </c>
      <c r="H66" s="31">
        <v>16.953424657999999</v>
      </c>
      <c r="I66" s="57">
        <f t="shared" si="32"/>
        <v>15.101369863428571</v>
      </c>
      <c r="J66" s="31">
        <f t="shared" si="14"/>
        <v>96</v>
      </c>
      <c r="K66" s="38">
        <f t="shared" si="33"/>
        <v>93.571428571428569</v>
      </c>
      <c r="L66" s="31">
        <f t="shared" si="15"/>
        <v>22</v>
      </c>
      <c r="M66" s="57">
        <f t="shared" si="34"/>
        <v>29.571428571428573</v>
      </c>
      <c r="N66" s="31">
        <v>17</v>
      </c>
      <c r="O66" s="38">
        <f t="shared" si="33"/>
        <v>15.142857142857142</v>
      </c>
      <c r="P66" s="31">
        <v>6</v>
      </c>
      <c r="Q66" s="57">
        <f t="shared" si="35"/>
        <v>9.4285714285714288</v>
      </c>
      <c r="R66" s="31">
        <v>79</v>
      </c>
      <c r="S66" s="38">
        <f t="shared" si="36"/>
        <v>78.428571428571431</v>
      </c>
      <c r="T66" s="31">
        <v>16</v>
      </c>
      <c r="U66" s="57">
        <f t="shared" si="37"/>
        <v>20.142857142857142</v>
      </c>
      <c r="V66" s="31">
        <v>0</v>
      </c>
      <c r="W66" s="38">
        <f t="shared" si="38"/>
        <v>0</v>
      </c>
      <c r="X66" s="31">
        <v>0</v>
      </c>
      <c r="Y66" s="57">
        <f t="shared" si="39"/>
        <v>0</v>
      </c>
      <c r="Z66" s="63">
        <v>0</v>
      </c>
      <c r="AA66" s="64">
        <f t="shared" si="38"/>
        <v>0</v>
      </c>
      <c r="AB66" s="63">
        <v>0</v>
      </c>
      <c r="AC66" s="65">
        <f t="shared" si="40"/>
        <v>0</v>
      </c>
      <c r="AD66" s="31">
        <v>0</v>
      </c>
      <c r="AE66" s="38">
        <f t="shared" si="38"/>
        <v>0</v>
      </c>
      <c r="AF66" s="31">
        <v>0</v>
      </c>
      <c r="AG66" s="57">
        <f t="shared" si="38"/>
        <v>0</v>
      </c>
      <c r="AH66" s="31">
        <f t="shared" si="16"/>
        <v>7</v>
      </c>
      <c r="AI66" s="38">
        <f t="shared" si="41"/>
        <v>8.1428571428571423</v>
      </c>
      <c r="AJ66" s="31">
        <f t="shared" si="17"/>
        <v>2</v>
      </c>
      <c r="AK66" s="38">
        <f t="shared" si="21"/>
        <v>1.1428571428571428</v>
      </c>
      <c r="AL66" s="31">
        <f t="shared" si="18"/>
        <v>5</v>
      </c>
      <c r="AM66" s="38">
        <f t="shared" si="22"/>
        <v>3.8571428571428572</v>
      </c>
      <c r="AN66" s="31">
        <f t="shared" si="19"/>
        <v>3</v>
      </c>
      <c r="AO66" s="38">
        <f t="shared" si="23"/>
        <v>2</v>
      </c>
      <c r="AP66" s="40">
        <f t="shared" si="8"/>
        <v>0.41176470588235292</v>
      </c>
      <c r="AQ66" s="40">
        <f t="shared" si="9"/>
        <v>0.11764705882352941</v>
      </c>
      <c r="AR66" s="40">
        <f t="shared" si="10"/>
        <v>0.29411764705882354</v>
      </c>
      <c r="AS66" s="41">
        <f t="shared" si="11"/>
        <v>0.17647058823529413</v>
      </c>
      <c r="AT66" s="40">
        <f t="shared" si="45"/>
        <v>0.53464462860242901</v>
      </c>
      <c r="AU66" s="40">
        <f t="shared" si="45"/>
        <v>6.0332037953521329E-2</v>
      </c>
      <c r="AV66" s="40">
        <f t="shared" si="45"/>
        <v>0.28087667873473499</v>
      </c>
      <c r="AW66" s="41">
        <f t="shared" si="45"/>
        <v>0.12414665470931456</v>
      </c>
      <c r="AX66" s="31">
        <v>0</v>
      </c>
      <c r="AY66" s="38">
        <f t="shared" si="23"/>
        <v>0</v>
      </c>
      <c r="AZ66" s="31">
        <v>0</v>
      </c>
      <c r="BA66" s="38">
        <f t="shared" si="24"/>
        <v>0</v>
      </c>
      <c r="BB66" s="31">
        <v>0</v>
      </c>
      <c r="BC66" s="38">
        <f t="shared" si="25"/>
        <v>0</v>
      </c>
      <c r="BD66" s="31">
        <v>0</v>
      </c>
      <c r="BE66" s="38">
        <f t="shared" si="26"/>
        <v>0</v>
      </c>
      <c r="BF66" s="31">
        <v>7</v>
      </c>
      <c r="BG66" s="38">
        <f t="shared" si="27"/>
        <v>8.1428571428571423</v>
      </c>
      <c r="BH66" s="31">
        <v>2</v>
      </c>
      <c r="BI66" s="38">
        <f t="shared" si="28"/>
        <v>1.1428571428571428</v>
      </c>
      <c r="BJ66" s="31">
        <v>5</v>
      </c>
      <c r="BK66" s="38">
        <f t="shared" si="29"/>
        <v>3.8571428571428572</v>
      </c>
      <c r="BL66" s="31">
        <v>3</v>
      </c>
      <c r="BM66" s="38">
        <f t="shared" si="30"/>
        <v>2</v>
      </c>
    </row>
    <row r="67" spans="1:65" x14ac:dyDescent="0.25">
      <c r="A67" s="42">
        <f t="shared" si="20"/>
        <v>45825</v>
      </c>
      <c r="B67" s="31">
        <f t="shared" si="12"/>
        <v>84</v>
      </c>
      <c r="C67" s="38">
        <f t="shared" si="31"/>
        <v>91.142857142857139</v>
      </c>
      <c r="D67" s="31">
        <f t="shared" si="13"/>
        <v>24</v>
      </c>
      <c r="E67" s="57">
        <f t="shared" si="31"/>
        <v>26.714285714285715</v>
      </c>
      <c r="F67" s="31">
        <v>13.961643836</v>
      </c>
      <c r="G67" s="38">
        <f t="shared" si="31"/>
        <v>13.961643835999999</v>
      </c>
      <c r="H67" s="31">
        <v>13.961643836</v>
      </c>
      <c r="I67" s="57">
        <f t="shared" si="32"/>
        <v>13.961643835999999</v>
      </c>
      <c r="J67" s="31">
        <f t="shared" si="14"/>
        <v>84</v>
      </c>
      <c r="K67" s="38">
        <f t="shared" si="33"/>
        <v>91.142857142857139</v>
      </c>
      <c r="L67" s="31">
        <f t="shared" si="15"/>
        <v>24</v>
      </c>
      <c r="M67" s="57">
        <f t="shared" si="34"/>
        <v>26.714285714285715</v>
      </c>
      <c r="N67" s="31">
        <v>14</v>
      </c>
      <c r="O67" s="38">
        <f t="shared" si="33"/>
        <v>14</v>
      </c>
      <c r="P67" s="31">
        <v>10</v>
      </c>
      <c r="Q67" s="57">
        <f t="shared" si="35"/>
        <v>9</v>
      </c>
      <c r="R67" s="31">
        <v>70</v>
      </c>
      <c r="S67" s="38">
        <f t="shared" si="36"/>
        <v>77.142857142857139</v>
      </c>
      <c r="T67" s="31">
        <v>14</v>
      </c>
      <c r="U67" s="57">
        <f t="shared" si="37"/>
        <v>17.714285714285715</v>
      </c>
      <c r="V67" s="31">
        <v>0</v>
      </c>
      <c r="W67" s="38">
        <f t="shared" si="38"/>
        <v>0</v>
      </c>
      <c r="X67" s="31">
        <v>0</v>
      </c>
      <c r="Y67" s="57">
        <f t="shared" si="39"/>
        <v>0</v>
      </c>
      <c r="Z67" s="63">
        <v>0</v>
      </c>
      <c r="AA67" s="64">
        <f t="shared" si="38"/>
        <v>0</v>
      </c>
      <c r="AB67" s="63">
        <v>0</v>
      </c>
      <c r="AC67" s="65">
        <f t="shared" si="40"/>
        <v>0</v>
      </c>
      <c r="AD67" s="31">
        <v>0</v>
      </c>
      <c r="AE67" s="38">
        <f t="shared" si="38"/>
        <v>0</v>
      </c>
      <c r="AF67" s="31">
        <v>0</v>
      </c>
      <c r="AG67" s="57">
        <f t="shared" si="38"/>
        <v>0</v>
      </c>
      <c r="AH67" s="31">
        <f t="shared" si="16"/>
        <v>9</v>
      </c>
      <c r="AI67" s="38">
        <f t="shared" si="41"/>
        <v>7.4285714285714288</v>
      </c>
      <c r="AJ67" s="31">
        <f t="shared" si="17"/>
        <v>1</v>
      </c>
      <c r="AK67" s="38">
        <f t="shared" si="21"/>
        <v>1</v>
      </c>
      <c r="AL67" s="31">
        <f t="shared" si="18"/>
        <v>1</v>
      </c>
      <c r="AM67" s="38">
        <f t="shared" si="22"/>
        <v>3.2857142857142856</v>
      </c>
      <c r="AN67" s="31">
        <f t="shared" si="19"/>
        <v>3</v>
      </c>
      <c r="AO67" s="38">
        <f t="shared" si="23"/>
        <v>2.2857142857142856</v>
      </c>
      <c r="AP67" s="40">
        <f t="shared" si="8"/>
        <v>0.6428571428571429</v>
      </c>
      <c r="AQ67" s="40">
        <f t="shared" si="9"/>
        <v>7.1428571428571425E-2</v>
      </c>
      <c r="AR67" s="40">
        <f t="shared" si="10"/>
        <v>7.1428571428571425E-2</v>
      </c>
      <c r="AS67" s="41">
        <f t="shared" si="11"/>
        <v>0.21428571428571427</v>
      </c>
      <c r="AT67" s="40">
        <f t="shared" si="45"/>
        <v>0.53557227238721572</v>
      </c>
      <c r="AU67" s="40">
        <f t="shared" si="45"/>
        <v>5.7549106599161397E-2</v>
      </c>
      <c r="AV67" s="40">
        <f t="shared" si="45"/>
        <v>0.25861322789985558</v>
      </c>
      <c r="AW67" s="41">
        <f t="shared" si="45"/>
        <v>0.14826539311376724</v>
      </c>
      <c r="AX67" s="31">
        <v>0</v>
      </c>
      <c r="AY67" s="38">
        <f t="shared" si="23"/>
        <v>0</v>
      </c>
      <c r="AZ67" s="31">
        <v>0</v>
      </c>
      <c r="BA67" s="38">
        <f t="shared" si="24"/>
        <v>0</v>
      </c>
      <c r="BB67" s="31">
        <v>0</v>
      </c>
      <c r="BC67" s="38">
        <f t="shared" si="25"/>
        <v>0</v>
      </c>
      <c r="BD67" s="31">
        <v>0</v>
      </c>
      <c r="BE67" s="38">
        <f t="shared" si="26"/>
        <v>0</v>
      </c>
      <c r="BF67" s="31">
        <v>9</v>
      </c>
      <c r="BG67" s="38">
        <f t="shared" si="27"/>
        <v>7.4285714285714288</v>
      </c>
      <c r="BH67" s="31">
        <v>1</v>
      </c>
      <c r="BI67" s="38">
        <f t="shared" si="28"/>
        <v>1</v>
      </c>
      <c r="BJ67" s="31">
        <v>1</v>
      </c>
      <c r="BK67" s="38">
        <f t="shared" si="29"/>
        <v>3.2857142857142856</v>
      </c>
      <c r="BL67" s="31">
        <v>3</v>
      </c>
      <c r="BM67" s="38">
        <f t="shared" si="30"/>
        <v>2.2857142857142856</v>
      </c>
    </row>
    <row r="68" spans="1:65" x14ac:dyDescent="0.25">
      <c r="A68" s="42">
        <f t="shared" si="20"/>
        <v>45826</v>
      </c>
      <c r="B68" s="31">
        <f t="shared" si="12"/>
        <v>95</v>
      </c>
      <c r="C68" s="38">
        <f t="shared" si="31"/>
        <v>92.714285714285708</v>
      </c>
      <c r="D68" s="31">
        <f t="shared" si="13"/>
        <v>27</v>
      </c>
      <c r="E68" s="57">
        <f t="shared" si="31"/>
        <v>26.571428571428573</v>
      </c>
      <c r="F68" s="31">
        <v>19.945205479999998</v>
      </c>
      <c r="G68" s="38">
        <f t="shared" si="31"/>
        <v>14.531506849714285</v>
      </c>
      <c r="H68" s="31">
        <v>19.945205479999998</v>
      </c>
      <c r="I68" s="57">
        <f t="shared" si="32"/>
        <v>14.531506849714285</v>
      </c>
      <c r="J68" s="31">
        <f t="shared" si="14"/>
        <v>95</v>
      </c>
      <c r="K68" s="38">
        <f t="shared" si="33"/>
        <v>92.714285714285708</v>
      </c>
      <c r="L68" s="31">
        <f t="shared" si="15"/>
        <v>27</v>
      </c>
      <c r="M68" s="57">
        <f t="shared" si="34"/>
        <v>26.571428571428573</v>
      </c>
      <c r="N68" s="31">
        <v>20</v>
      </c>
      <c r="O68" s="38">
        <f t="shared" si="33"/>
        <v>14.571428571428571</v>
      </c>
      <c r="P68" s="31">
        <v>12</v>
      </c>
      <c r="Q68" s="57">
        <f t="shared" si="35"/>
        <v>9.2857142857142865</v>
      </c>
      <c r="R68" s="31">
        <v>75</v>
      </c>
      <c r="S68" s="38">
        <f t="shared" si="36"/>
        <v>78.142857142857139</v>
      </c>
      <c r="T68" s="31">
        <v>15</v>
      </c>
      <c r="U68" s="57">
        <f t="shared" si="37"/>
        <v>17.285714285714285</v>
      </c>
      <c r="V68" s="31">
        <v>0</v>
      </c>
      <c r="W68" s="38">
        <f t="shared" si="38"/>
        <v>0</v>
      </c>
      <c r="X68" s="31">
        <v>0</v>
      </c>
      <c r="Y68" s="57">
        <f t="shared" si="39"/>
        <v>0</v>
      </c>
      <c r="Z68" s="63">
        <v>0</v>
      </c>
      <c r="AA68" s="64">
        <f t="shared" si="38"/>
        <v>0</v>
      </c>
      <c r="AB68" s="63">
        <v>0</v>
      </c>
      <c r="AC68" s="65">
        <f t="shared" si="40"/>
        <v>0</v>
      </c>
      <c r="AD68" s="31">
        <v>0</v>
      </c>
      <c r="AE68" s="38">
        <f t="shared" si="38"/>
        <v>0</v>
      </c>
      <c r="AF68" s="31">
        <v>0</v>
      </c>
      <c r="AG68" s="57">
        <f t="shared" si="38"/>
        <v>0</v>
      </c>
      <c r="AH68" s="31">
        <f t="shared" si="16"/>
        <v>15</v>
      </c>
      <c r="AI68" s="38">
        <f t="shared" si="41"/>
        <v>8.2857142857142865</v>
      </c>
      <c r="AJ68" s="31">
        <f t="shared" si="17"/>
        <v>1</v>
      </c>
      <c r="AK68" s="38">
        <f t="shared" si="21"/>
        <v>1.1428571428571428</v>
      </c>
      <c r="AL68" s="31">
        <f t="shared" si="18"/>
        <v>4</v>
      </c>
      <c r="AM68" s="38">
        <f t="shared" si="22"/>
        <v>3.4285714285714284</v>
      </c>
      <c r="AN68" s="31">
        <f t="shared" si="19"/>
        <v>0</v>
      </c>
      <c r="AO68" s="38">
        <f t="shared" si="23"/>
        <v>1.7142857142857142</v>
      </c>
      <c r="AP68" s="40">
        <f t="shared" si="8"/>
        <v>0.75</v>
      </c>
      <c r="AQ68" s="40">
        <f t="shared" si="9"/>
        <v>0.05</v>
      </c>
      <c r="AR68" s="40">
        <f t="shared" si="10"/>
        <v>0.2</v>
      </c>
      <c r="AS68" s="41">
        <f t="shared" si="11"/>
        <v>0</v>
      </c>
      <c r="AT68" s="40">
        <f t="shared" si="45"/>
        <v>0.56235798667293002</v>
      </c>
      <c r="AU68" s="40">
        <f t="shared" si="45"/>
        <v>6.4691963742018535E-2</v>
      </c>
      <c r="AV68" s="40">
        <f t="shared" si="45"/>
        <v>0.26039894218556986</v>
      </c>
      <c r="AW68" s="41">
        <f t="shared" si="45"/>
        <v>0.11255110739948153</v>
      </c>
      <c r="AX68" s="31">
        <v>0</v>
      </c>
      <c r="AY68" s="38">
        <f t="shared" si="23"/>
        <v>0</v>
      </c>
      <c r="AZ68" s="31">
        <v>0</v>
      </c>
      <c r="BA68" s="38">
        <f t="shared" si="24"/>
        <v>0</v>
      </c>
      <c r="BB68" s="31">
        <v>0</v>
      </c>
      <c r="BC68" s="38">
        <f t="shared" si="25"/>
        <v>0</v>
      </c>
      <c r="BD68" s="31">
        <v>0</v>
      </c>
      <c r="BE68" s="38">
        <f t="shared" si="26"/>
        <v>0</v>
      </c>
      <c r="BF68" s="31">
        <v>15</v>
      </c>
      <c r="BG68" s="38">
        <f t="shared" si="27"/>
        <v>8.2857142857142865</v>
      </c>
      <c r="BH68" s="31">
        <v>1</v>
      </c>
      <c r="BI68" s="38">
        <f t="shared" si="28"/>
        <v>1.1428571428571428</v>
      </c>
      <c r="BJ68" s="31">
        <v>4</v>
      </c>
      <c r="BK68" s="38">
        <f t="shared" si="29"/>
        <v>3.4285714285714284</v>
      </c>
      <c r="BL68" s="31">
        <v>0</v>
      </c>
      <c r="BM68" s="38">
        <f t="shared" si="30"/>
        <v>1.7142857142857142</v>
      </c>
    </row>
    <row r="69" spans="1:65" x14ac:dyDescent="0.25">
      <c r="A69" s="42">
        <f t="shared" si="20"/>
        <v>45827</v>
      </c>
      <c r="B69" s="31">
        <f t="shared" si="12"/>
        <v>81</v>
      </c>
      <c r="C69" s="38">
        <f t="shared" si="31"/>
        <v>89.714285714285708</v>
      </c>
      <c r="D69" s="31">
        <f t="shared" si="13"/>
        <v>29</v>
      </c>
      <c r="E69" s="57">
        <f t="shared" si="31"/>
        <v>27</v>
      </c>
      <c r="F69" s="31">
        <v>19.945205479999998</v>
      </c>
      <c r="G69" s="38">
        <f t="shared" si="31"/>
        <v>15.956164384000001</v>
      </c>
      <c r="H69" s="31">
        <v>19.945205479999998</v>
      </c>
      <c r="I69" s="57">
        <f t="shared" si="32"/>
        <v>15.956164384000001</v>
      </c>
      <c r="J69" s="31">
        <f t="shared" si="14"/>
        <v>81</v>
      </c>
      <c r="K69" s="38">
        <f t="shared" si="33"/>
        <v>89.714285714285708</v>
      </c>
      <c r="L69" s="31">
        <f t="shared" si="15"/>
        <v>29</v>
      </c>
      <c r="M69" s="57">
        <f t="shared" si="34"/>
        <v>27</v>
      </c>
      <c r="N69" s="31">
        <v>20</v>
      </c>
      <c r="O69" s="38">
        <f t="shared" si="33"/>
        <v>16</v>
      </c>
      <c r="P69" s="31">
        <v>12</v>
      </c>
      <c r="Q69" s="57">
        <f t="shared" si="35"/>
        <v>9.8571428571428577</v>
      </c>
      <c r="R69" s="31">
        <v>61</v>
      </c>
      <c r="S69" s="38">
        <f t="shared" si="36"/>
        <v>73.714285714285708</v>
      </c>
      <c r="T69" s="31">
        <v>17</v>
      </c>
      <c r="U69" s="57">
        <f t="shared" si="37"/>
        <v>17.142857142857142</v>
      </c>
      <c r="V69" s="31">
        <v>0</v>
      </c>
      <c r="W69" s="38">
        <f t="shared" si="38"/>
        <v>0</v>
      </c>
      <c r="X69" s="31">
        <v>0</v>
      </c>
      <c r="Y69" s="57">
        <f t="shared" si="39"/>
        <v>0</v>
      </c>
      <c r="Z69" s="63">
        <v>0</v>
      </c>
      <c r="AA69" s="64">
        <f t="shared" si="38"/>
        <v>0</v>
      </c>
      <c r="AB69" s="63">
        <v>0</v>
      </c>
      <c r="AC69" s="65">
        <f t="shared" si="40"/>
        <v>0</v>
      </c>
      <c r="AD69" s="31">
        <v>0</v>
      </c>
      <c r="AE69" s="38">
        <f t="shared" si="38"/>
        <v>0</v>
      </c>
      <c r="AF69" s="31">
        <v>0</v>
      </c>
      <c r="AG69" s="57">
        <f t="shared" si="38"/>
        <v>0</v>
      </c>
      <c r="AH69" s="31">
        <f t="shared" si="16"/>
        <v>9</v>
      </c>
      <c r="AI69" s="38">
        <f t="shared" si="41"/>
        <v>9</v>
      </c>
      <c r="AJ69" s="31">
        <f t="shared" si="17"/>
        <v>2</v>
      </c>
      <c r="AK69" s="38">
        <f t="shared" si="21"/>
        <v>1.4285714285714286</v>
      </c>
      <c r="AL69" s="31">
        <f t="shared" si="18"/>
        <v>5</v>
      </c>
      <c r="AM69" s="38">
        <f t="shared" si="22"/>
        <v>3.4285714285714284</v>
      </c>
      <c r="AN69" s="31">
        <f t="shared" si="19"/>
        <v>4</v>
      </c>
      <c r="AO69" s="38">
        <f t="shared" si="23"/>
        <v>2.1428571428571428</v>
      </c>
      <c r="AP69" s="40">
        <f t="shared" si="8"/>
        <v>0.45</v>
      </c>
      <c r="AQ69" s="40">
        <f t="shared" si="9"/>
        <v>0.1</v>
      </c>
      <c r="AR69" s="40">
        <f t="shared" si="10"/>
        <v>0.25</v>
      </c>
      <c r="AS69" s="41">
        <f t="shared" si="11"/>
        <v>0.2</v>
      </c>
      <c r="AT69" s="40">
        <f t="shared" si="45"/>
        <v>0.56950084381578714</v>
      </c>
      <c r="AU69" s="40">
        <f t="shared" si="45"/>
        <v>7.8977678027732826E-2</v>
      </c>
      <c r="AV69" s="40">
        <f t="shared" si="45"/>
        <v>0.22468465647128413</v>
      </c>
      <c r="AW69" s="41">
        <f t="shared" si="45"/>
        <v>0.12683682168519583</v>
      </c>
      <c r="AX69" s="31">
        <v>0</v>
      </c>
      <c r="AY69" s="38">
        <f t="shared" si="23"/>
        <v>0</v>
      </c>
      <c r="AZ69" s="31">
        <v>0</v>
      </c>
      <c r="BA69" s="38">
        <f t="shared" si="24"/>
        <v>0</v>
      </c>
      <c r="BB69" s="31">
        <v>0</v>
      </c>
      <c r="BC69" s="38">
        <f t="shared" si="25"/>
        <v>0</v>
      </c>
      <c r="BD69" s="31">
        <v>0</v>
      </c>
      <c r="BE69" s="38">
        <f t="shared" si="26"/>
        <v>0</v>
      </c>
      <c r="BF69" s="31">
        <v>9</v>
      </c>
      <c r="BG69" s="38">
        <f t="shared" si="27"/>
        <v>9</v>
      </c>
      <c r="BH69" s="31">
        <v>2</v>
      </c>
      <c r="BI69" s="38">
        <f t="shared" si="28"/>
        <v>1.4285714285714286</v>
      </c>
      <c r="BJ69" s="31">
        <v>5</v>
      </c>
      <c r="BK69" s="38">
        <f t="shared" si="29"/>
        <v>3.4285714285714284</v>
      </c>
      <c r="BL69" s="31">
        <v>4</v>
      </c>
      <c r="BM69" s="38">
        <f t="shared" si="30"/>
        <v>2.1428571428571428</v>
      </c>
    </row>
    <row r="70" spans="1:65" x14ac:dyDescent="0.25">
      <c r="A70" s="42">
        <f t="shared" si="20"/>
        <v>45828</v>
      </c>
      <c r="B70" s="31">
        <f t="shared" si="12"/>
        <v>105</v>
      </c>
      <c r="C70" s="38">
        <f t="shared" si="31"/>
        <v>88.857142857142861</v>
      </c>
      <c r="D70" s="31">
        <f t="shared" si="13"/>
        <v>22</v>
      </c>
      <c r="E70" s="57">
        <f t="shared" si="31"/>
        <v>27</v>
      </c>
      <c r="F70" s="31">
        <v>15.956164384000001</v>
      </c>
      <c r="G70" s="38">
        <f t="shared" si="31"/>
        <v>16.526027397714284</v>
      </c>
      <c r="H70" s="31">
        <v>15.956164384000001</v>
      </c>
      <c r="I70" s="57">
        <f t="shared" si="32"/>
        <v>16.526027397714284</v>
      </c>
      <c r="J70" s="31">
        <f t="shared" si="14"/>
        <v>105</v>
      </c>
      <c r="K70" s="38">
        <f t="shared" si="33"/>
        <v>88.857142857142861</v>
      </c>
      <c r="L70" s="31">
        <f t="shared" si="15"/>
        <v>22</v>
      </c>
      <c r="M70" s="57">
        <f t="shared" si="34"/>
        <v>27</v>
      </c>
      <c r="N70" s="31">
        <v>16</v>
      </c>
      <c r="O70" s="38">
        <f t="shared" si="33"/>
        <v>16.571428571428573</v>
      </c>
      <c r="P70" s="31">
        <v>6</v>
      </c>
      <c r="Q70" s="57">
        <f t="shared" si="35"/>
        <v>9.8571428571428577</v>
      </c>
      <c r="R70" s="31">
        <v>89</v>
      </c>
      <c r="S70" s="38">
        <f t="shared" si="36"/>
        <v>72.285714285714292</v>
      </c>
      <c r="T70" s="31">
        <v>16</v>
      </c>
      <c r="U70" s="57">
        <f t="shared" si="37"/>
        <v>17.142857142857142</v>
      </c>
      <c r="V70" s="31">
        <v>0</v>
      </c>
      <c r="W70" s="38">
        <f t="shared" si="38"/>
        <v>0</v>
      </c>
      <c r="X70" s="31">
        <v>0</v>
      </c>
      <c r="Y70" s="57">
        <f t="shared" si="39"/>
        <v>0</v>
      </c>
      <c r="Z70" s="63">
        <v>0</v>
      </c>
      <c r="AA70" s="64">
        <f t="shared" si="38"/>
        <v>0</v>
      </c>
      <c r="AB70" s="63">
        <v>0</v>
      </c>
      <c r="AC70" s="65">
        <f t="shared" si="40"/>
        <v>0</v>
      </c>
      <c r="AD70" s="31">
        <v>0</v>
      </c>
      <c r="AE70" s="38">
        <f t="shared" si="38"/>
        <v>0</v>
      </c>
      <c r="AF70" s="31">
        <v>0</v>
      </c>
      <c r="AG70" s="57">
        <f t="shared" si="38"/>
        <v>0</v>
      </c>
      <c r="AH70" s="31">
        <f t="shared" si="16"/>
        <v>10</v>
      </c>
      <c r="AI70" s="38">
        <f t="shared" si="41"/>
        <v>9.5714285714285712</v>
      </c>
      <c r="AJ70" s="31">
        <f t="shared" si="17"/>
        <v>1</v>
      </c>
      <c r="AK70" s="38">
        <f t="shared" si="21"/>
        <v>1.4285714285714286</v>
      </c>
      <c r="AL70" s="31">
        <f t="shared" si="18"/>
        <v>5</v>
      </c>
      <c r="AM70" s="38">
        <f t="shared" si="22"/>
        <v>3.7142857142857144</v>
      </c>
      <c r="AN70" s="31">
        <f t="shared" si="19"/>
        <v>0</v>
      </c>
      <c r="AO70" s="38">
        <f t="shared" si="23"/>
        <v>1.8571428571428572</v>
      </c>
      <c r="AP70" s="40">
        <f t="shared" ref="AP70:AP125" si="46">AH70/SUM($AH70,$AJ70,$AL70,$AN70)</f>
        <v>0.625</v>
      </c>
      <c r="AQ70" s="40">
        <f t="shared" ref="AQ70:AQ125" si="47">AJ70/SUM($AH70,$AJ70,$AL70,$AN70)</f>
        <v>6.25E-2</v>
      </c>
      <c r="AR70" s="40">
        <f t="shared" ref="AR70:AR125" si="48">AL70/SUM($AH70,$AJ70,$AL70,$AN70)</f>
        <v>0.3125</v>
      </c>
      <c r="AS70" s="41">
        <f t="shared" ref="AS70:AS125" si="49">AN70/SUM($AH70,$AJ70,$AL70,$AN70)</f>
        <v>0</v>
      </c>
      <c r="AT70" s="40">
        <f t="shared" si="45"/>
        <v>0.58735798667293004</v>
      </c>
      <c r="AU70" s="40">
        <f t="shared" si="45"/>
        <v>7.600148755154236E-2</v>
      </c>
      <c r="AV70" s="40">
        <f t="shared" si="45"/>
        <v>0.23361322789985559</v>
      </c>
      <c r="AW70" s="41">
        <f t="shared" si="45"/>
        <v>0.10302729787567201</v>
      </c>
      <c r="AX70" s="31">
        <v>0</v>
      </c>
      <c r="AY70" s="38">
        <f t="shared" si="23"/>
        <v>0</v>
      </c>
      <c r="AZ70" s="31">
        <v>0</v>
      </c>
      <c r="BA70" s="38">
        <f t="shared" si="24"/>
        <v>0</v>
      </c>
      <c r="BB70" s="31">
        <v>0</v>
      </c>
      <c r="BC70" s="38">
        <f t="shared" si="25"/>
        <v>0</v>
      </c>
      <c r="BD70" s="31">
        <v>0</v>
      </c>
      <c r="BE70" s="38">
        <f t="shared" si="26"/>
        <v>0</v>
      </c>
      <c r="BF70" s="31">
        <v>10</v>
      </c>
      <c r="BG70" s="38">
        <f t="shared" si="27"/>
        <v>9.5714285714285712</v>
      </c>
      <c r="BH70" s="31">
        <v>1</v>
      </c>
      <c r="BI70" s="38">
        <f t="shared" si="28"/>
        <v>1.4285714285714286</v>
      </c>
      <c r="BJ70" s="31">
        <v>5</v>
      </c>
      <c r="BK70" s="38">
        <f t="shared" si="29"/>
        <v>3.7142857142857144</v>
      </c>
      <c r="BL70" s="31">
        <v>0</v>
      </c>
      <c r="BM70" s="38">
        <f t="shared" si="30"/>
        <v>1.8571428571428572</v>
      </c>
    </row>
    <row r="71" spans="1:65" x14ac:dyDescent="0.25">
      <c r="A71" s="42">
        <f t="shared" si="20"/>
        <v>45829</v>
      </c>
      <c r="B71" s="31">
        <f t="shared" ref="B71:B126" si="50">N71+R71+V71</f>
        <v>89</v>
      </c>
      <c r="C71" s="38">
        <f t="shared" si="31"/>
        <v>89.285714285714292</v>
      </c>
      <c r="D71" s="31">
        <f t="shared" ref="D71:D126" si="51">P71+T71+X71</f>
        <v>31</v>
      </c>
      <c r="E71" s="57">
        <f t="shared" si="31"/>
        <v>26.857142857142858</v>
      </c>
      <c r="F71" s="31">
        <v>20.942465754000001</v>
      </c>
      <c r="G71" s="38">
        <f t="shared" si="31"/>
        <v>18.663013699142859</v>
      </c>
      <c r="H71" s="31">
        <v>20.942465754000001</v>
      </c>
      <c r="I71" s="57">
        <f t="shared" si="32"/>
        <v>18.663013699142859</v>
      </c>
      <c r="J71" s="31">
        <f t="shared" ref="J71:J126" si="52">N71+R71+AD71</f>
        <v>89</v>
      </c>
      <c r="K71" s="38">
        <f t="shared" si="33"/>
        <v>89.285714285714292</v>
      </c>
      <c r="L71" s="31">
        <f t="shared" ref="L71:L126" si="53">P71+T71+AF71</f>
        <v>31</v>
      </c>
      <c r="M71" s="57">
        <f t="shared" si="34"/>
        <v>26.857142857142858</v>
      </c>
      <c r="N71" s="31">
        <v>21</v>
      </c>
      <c r="O71" s="38">
        <f t="shared" si="33"/>
        <v>18.714285714285715</v>
      </c>
      <c r="P71" s="31">
        <v>7</v>
      </c>
      <c r="Q71" s="57">
        <f t="shared" si="35"/>
        <v>9.4285714285714288</v>
      </c>
      <c r="R71" s="31">
        <v>68</v>
      </c>
      <c r="S71" s="38">
        <f t="shared" si="36"/>
        <v>70.571428571428569</v>
      </c>
      <c r="T71" s="31">
        <v>24</v>
      </c>
      <c r="U71" s="57">
        <f t="shared" si="37"/>
        <v>17.428571428571427</v>
      </c>
      <c r="V71" s="31">
        <v>0</v>
      </c>
      <c r="W71" s="38">
        <f t="shared" si="38"/>
        <v>0</v>
      </c>
      <c r="X71" s="31">
        <v>0</v>
      </c>
      <c r="Y71" s="57">
        <f t="shared" si="39"/>
        <v>0</v>
      </c>
      <c r="Z71" s="63">
        <v>0</v>
      </c>
      <c r="AA71" s="64">
        <f t="shared" si="38"/>
        <v>0</v>
      </c>
      <c r="AB71" s="63">
        <v>0</v>
      </c>
      <c r="AC71" s="65">
        <f t="shared" si="40"/>
        <v>0</v>
      </c>
      <c r="AD71" s="31">
        <v>0</v>
      </c>
      <c r="AE71" s="38">
        <f t="shared" si="38"/>
        <v>0</v>
      </c>
      <c r="AF71" s="31">
        <v>0</v>
      </c>
      <c r="AG71" s="57">
        <f t="shared" si="38"/>
        <v>0</v>
      </c>
      <c r="AH71" s="31">
        <f t="shared" ref="AH71:AH125" si="54">AX71+BF71</f>
        <v>15</v>
      </c>
      <c r="AI71" s="38">
        <f t="shared" si="41"/>
        <v>11.142857142857142</v>
      </c>
      <c r="AJ71" s="31">
        <f t="shared" ref="AJ71:AJ125" si="55">AZ71+BH71</f>
        <v>1</v>
      </c>
      <c r="AK71" s="38">
        <f t="shared" si="21"/>
        <v>1.5714285714285714</v>
      </c>
      <c r="AL71" s="31">
        <f t="shared" ref="AL71:AL125" si="56">BB71+BJ71</f>
        <v>3</v>
      </c>
      <c r="AM71" s="38">
        <f t="shared" si="22"/>
        <v>3.8571428571428572</v>
      </c>
      <c r="AN71" s="31">
        <f t="shared" ref="AN71:AN125" si="57">BD71+BL71</f>
        <v>2</v>
      </c>
      <c r="AO71" s="38">
        <f t="shared" si="23"/>
        <v>2.1428571428571428</v>
      </c>
      <c r="AP71" s="40">
        <f t="shared" si="46"/>
        <v>0.7142857142857143</v>
      </c>
      <c r="AQ71" s="40">
        <f t="shared" si="47"/>
        <v>4.7619047619047616E-2</v>
      </c>
      <c r="AR71" s="40">
        <f t="shared" si="48"/>
        <v>0.14285714285714285</v>
      </c>
      <c r="AS71" s="41">
        <f t="shared" si="49"/>
        <v>9.5238095238095233E-2</v>
      </c>
      <c r="AT71" s="40">
        <f t="shared" si="45"/>
        <v>0.59416070776136543</v>
      </c>
      <c r="AU71" s="40">
        <f t="shared" si="45"/>
        <v>8.2804208639977742E-2</v>
      </c>
      <c r="AV71" s="40">
        <f t="shared" si="45"/>
        <v>0.20640234354611411</v>
      </c>
      <c r="AW71" s="41">
        <f t="shared" si="45"/>
        <v>0.11663274005254276</v>
      </c>
      <c r="AX71" s="31">
        <v>0</v>
      </c>
      <c r="AY71" s="38">
        <f t="shared" si="23"/>
        <v>0</v>
      </c>
      <c r="AZ71" s="31">
        <v>0</v>
      </c>
      <c r="BA71" s="38">
        <f t="shared" si="24"/>
        <v>0</v>
      </c>
      <c r="BB71" s="31">
        <v>0</v>
      </c>
      <c r="BC71" s="38">
        <f t="shared" si="25"/>
        <v>0</v>
      </c>
      <c r="BD71" s="31">
        <v>0</v>
      </c>
      <c r="BE71" s="38">
        <f t="shared" si="26"/>
        <v>0</v>
      </c>
      <c r="BF71" s="31">
        <v>15</v>
      </c>
      <c r="BG71" s="38">
        <f t="shared" si="27"/>
        <v>11.142857142857142</v>
      </c>
      <c r="BH71" s="31">
        <v>1</v>
      </c>
      <c r="BI71" s="38">
        <f t="shared" si="28"/>
        <v>1.5714285714285714</v>
      </c>
      <c r="BJ71" s="31">
        <v>3</v>
      </c>
      <c r="BK71" s="38">
        <f t="shared" si="29"/>
        <v>3.8571428571428572</v>
      </c>
      <c r="BL71" s="31">
        <v>2</v>
      </c>
      <c r="BM71" s="38">
        <f t="shared" si="30"/>
        <v>2.1428571428571428</v>
      </c>
    </row>
    <row r="72" spans="1:65" x14ac:dyDescent="0.25">
      <c r="A72" s="42">
        <f t="shared" ref="A72:A126" si="58">A71+1</f>
        <v>45830</v>
      </c>
      <c r="B72" s="31">
        <f t="shared" si="50"/>
        <v>62</v>
      </c>
      <c r="C72" s="38">
        <f t="shared" si="31"/>
        <v>87.428571428571431</v>
      </c>
      <c r="D72" s="31">
        <f t="shared" si="51"/>
        <v>30</v>
      </c>
      <c r="E72" s="57">
        <f t="shared" si="31"/>
        <v>26.428571428571427</v>
      </c>
      <c r="F72" s="31">
        <v>12.964383562</v>
      </c>
      <c r="G72" s="38">
        <f t="shared" si="31"/>
        <v>17.238356164857141</v>
      </c>
      <c r="H72" s="31">
        <v>12.964383562</v>
      </c>
      <c r="I72" s="57">
        <f t="shared" si="32"/>
        <v>17.238356164857141</v>
      </c>
      <c r="J72" s="31">
        <f t="shared" si="52"/>
        <v>62</v>
      </c>
      <c r="K72" s="38">
        <f t="shared" si="33"/>
        <v>87.428571428571431</v>
      </c>
      <c r="L72" s="31">
        <f t="shared" si="53"/>
        <v>30</v>
      </c>
      <c r="M72" s="57">
        <f t="shared" si="34"/>
        <v>26.428571428571427</v>
      </c>
      <c r="N72" s="31">
        <v>13</v>
      </c>
      <c r="O72" s="38">
        <f t="shared" si="33"/>
        <v>17.285714285714285</v>
      </c>
      <c r="P72" s="31">
        <v>10</v>
      </c>
      <c r="Q72" s="57">
        <f t="shared" si="35"/>
        <v>9</v>
      </c>
      <c r="R72" s="31">
        <v>49</v>
      </c>
      <c r="S72" s="38">
        <f t="shared" si="36"/>
        <v>70.142857142857139</v>
      </c>
      <c r="T72" s="31">
        <v>20</v>
      </c>
      <c r="U72" s="57">
        <f t="shared" si="37"/>
        <v>17.428571428571427</v>
      </c>
      <c r="V72" s="31">
        <v>0</v>
      </c>
      <c r="W72" s="38">
        <f t="shared" si="38"/>
        <v>0</v>
      </c>
      <c r="X72" s="31">
        <v>0</v>
      </c>
      <c r="Y72" s="57">
        <f t="shared" si="39"/>
        <v>0</v>
      </c>
      <c r="Z72" s="63">
        <v>0</v>
      </c>
      <c r="AA72" s="64">
        <f t="shared" si="38"/>
        <v>0</v>
      </c>
      <c r="AB72" s="63">
        <v>0</v>
      </c>
      <c r="AC72" s="65">
        <f t="shared" si="40"/>
        <v>0</v>
      </c>
      <c r="AD72" s="31">
        <v>0</v>
      </c>
      <c r="AE72" s="38">
        <f t="shared" si="38"/>
        <v>0</v>
      </c>
      <c r="AF72" s="31">
        <v>0</v>
      </c>
      <c r="AG72" s="57">
        <f t="shared" si="38"/>
        <v>0</v>
      </c>
      <c r="AH72" s="31">
        <f t="shared" si="54"/>
        <v>11</v>
      </c>
      <c r="AI72" s="38">
        <f t="shared" si="41"/>
        <v>10.857142857142858</v>
      </c>
      <c r="AJ72" s="31">
        <f t="shared" si="55"/>
        <v>0</v>
      </c>
      <c r="AK72" s="38">
        <f t="shared" si="21"/>
        <v>1.1428571428571428</v>
      </c>
      <c r="AL72" s="31">
        <f t="shared" si="56"/>
        <v>2</v>
      </c>
      <c r="AM72" s="38">
        <f t="shared" si="22"/>
        <v>3.5714285714285716</v>
      </c>
      <c r="AN72" s="31">
        <f t="shared" si="57"/>
        <v>0</v>
      </c>
      <c r="AO72" s="38">
        <f t="shared" si="23"/>
        <v>1.7142857142857142</v>
      </c>
      <c r="AP72" s="40">
        <f t="shared" si="46"/>
        <v>0.84615384615384615</v>
      </c>
      <c r="AQ72" s="40">
        <f t="shared" si="47"/>
        <v>0</v>
      </c>
      <c r="AR72" s="40">
        <f t="shared" si="48"/>
        <v>0.15384615384615385</v>
      </c>
      <c r="AS72" s="41">
        <f t="shared" si="49"/>
        <v>0</v>
      </c>
      <c r="AT72" s="40">
        <f t="shared" si="45"/>
        <v>0.63429448702557945</v>
      </c>
      <c r="AU72" s="40">
        <f t="shared" si="45"/>
        <v>6.4170668267306927E-2</v>
      </c>
      <c r="AV72" s="40">
        <f t="shared" si="45"/>
        <v>0.20353564502724167</v>
      </c>
      <c r="AW72" s="41">
        <f t="shared" si="45"/>
        <v>9.7999199679871946E-2</v>
      </c>
      <c r="AX72" s="31">
        <v>0</v>
      </c>
      <c r="AY72" s="38">
        <f t="shared" si="23"/>
        <v>0</v>
      </c>
      <c r="AZ72" s="31">
        <v>0</v>
      </c>
      <c r="BA72" s="38">
        <f t="shared" si="24"/>
        <v>0</v>
      </c>
      <c r="BB72" s="31">
        <v>0</v>
      </c>
      <c r="BC72" s="38">
        <f t="shared" si="25"/>
        <v>0</v>
      </c>
      <c r="BD72" s="31">
        <v>0</v>
      </c>
      <c r="BE72" s="38">
        <f t="shared" si="26"/>
        <v>0</v>
      </c>
      <c r="BF72" s="31">
        <v>11</v>
      </c>
      <c r="BG72" s="38">
        <f t="shared" si="27"/>
        <v>10.857142857142858</v>
      </c>
      <c r="BH72" s="31">
        <v>0</v>
      </c>
      <c r="BI72" s="38">
        <f t="shared" si="28"/>
        <v>1.1428571428571428</v>
      </c>
      <c r="BJ72" s="31">
        <v>2</v>
      </c>
      <c r="BK72" s="38">
        <f t="shared" si="29"/>
        <v>3.5714285714285716</v>
      </c>
      <c r="BL72" s="31">
        <v>0</v>
      </c>
      <c r="BM72" s="38">
        <f t="shared" si="30"/>
        <v>1.7142857142857142</v>
      </c>
    </row>
    <row r="73" spans="1:65" x14ac:dyDescent="0.25">
      <c r="A73" s="42">
        <f t="shared" si="58"/>
        <v>45831</v>
      </c>
      <c r="B73" s="31">
        <f t="shared" si="50"/>
        <v>99</v>
      </c>
      <c r="C73" s="38">
        <f t="shared" si="31"/>
        <v>87.857142857142861</v>
      </c>
      <c r="D73" s="31">
        <f t="shared" si="51"/>
        <v>21</v>
      </c>
      <c r="E73" s="57">
        <f t="shared" si="31"/>
        <v>26.285714285714285</v>
      </c>
      <c r="F73" s="31">
        <v>15.956164383999999</v>
      </c>
      <c r="G73" s="38">
        <f t="shared" si="31"/>
        <v>17.09589041142857</v>
      </c>
      <c r="H73" s="31">
        <v>15.956164383999999</v>
      </c>
      <c r="I73" s="57">
        <f t="shared" si="32"/>
        <v>17.09589041142857</v>
      </c>
      <c r="J73" s="31">
        <f t="shared" si="52"/>
        <v>99</v>
      </c>
      <c r="K73" s="38">
        <f t="shared" si="33"/>
        <v>87.857142857142861</v>
      </c>
      <c r="L73" s="31">
        <f t="shared" si="53"/>
        <v>21</v>
      </c>
      <c r="M73" s="57">
        <f t="shared" si="34"/>
        <v>26.285714285714285</v>
      </c>
      <c r="N73" s="31">
        <v>16</v>
      </c>
      <c r="O73" s="38">
        <f t="shared" si="33"/>
        <v>17.142857142857142</v>
      </c>
      <c r="P73" s="31">
        <v>7</v>
      </c>
      <c r="Q73" s="57">
        <f t="shared" si="35"/>
        <v>9.1428571428571423</v>
      </c>
      <c r="R73" s="31">
        <v>83</v>
      </c>
      <c r="S73" s="38">
        <f t="shared" si="36"/>
        <v>70.714285714285708</v>
      </c>
      <c r="T73" s="31">
        <v>14</v>
      </c>
      <c r="U73" s="57">
        <f t="shared" si="37"/>
        <v>17.142857142857142</v>
      </c>
      <c r="V73" s="31">
        <v>0</v>
      </c>
      <c r="W73" s="38">
        <f t="shared" si="38"/>
        <v>0</v>
      </c>
      <c r="X73" s="31">
        <v>0</v>
      </c>
      <c r="Y73" s="57">
        <f t="shared" si="39"/>
        <v>0</v>
      </c>
      <c r="Z73" s="63">
        <v>0</v>
      </c>
      <c r="AA73" s="64">
        <f t="shared" si="38"/>
        <v>0</v>
      </c>
      <c r="AB73" s="63">
        <v>0</v>
      </c>
      <c r="AC73" s="65">
        <f t="shared" si="40"/>
        <v>0</v>
      </c>
      <c r="AD73" s="31">
        <v>0</v>
      </c>
      <c r="AE73" s="38">
        <f t="shared" si="38"/>
        <v>0</v>
      </c>
      <c r="AF73" s="31">
        <v>0</v>
      </c>
      <c r="AG73" s="57">
        <f t="shared" si="38"/>
        <v>0</v>
      </c>
      <c r="AH73" s="31">
        <f t="shared" si="54"/>
        <v>8</v>
      </c>
      <c r="AI73" s="38">
        <f t="shared" si="41"/>
        <v>11</v>
      </c>
      <c r="AJ73" s="31">
        <f t="shared" si="55"/>
        <v>3</v>
      </c>
      <c r="AK73" s="38">
        <f t="shared" si="21"/>
        <v>1.2857142857142858</v>
      </c>
      <c r="AL73" s="31">
        <f t="shared" si="56"/>
        <v>2</v>
      </c>
      <c r="AM73" s="38">
        <f t="shared" si="22"/>
        <v>3.1428571428571428</v>
      </c>
      <c r="AN73" s="31">
        <f t="shared" si="57"/>
        <v>3</v>
      </c>
      <c r="AO73" s="38">
        <f t="shared" si="23"/>
        <v>1.7142857142857142</v>
      </c>
      <c r="AP73" s="40">
        <f t="shared" si="46"/>
        <v>0.5</v>
      </c>
      <c r="AQ73" s="40">
        <f t="shared" si="47"/>
        <v>0.1875</v>
      </c>
      <c r="AR73" s="40">
        <f t="shared" si="48"/>
        <v>0.125</v>
      </c>
      <c r="AS73" s="41">
        <f t="shared" si="49"/>
        <v>0.1875</v>
      </c>
      <c r="AT73" s="40">
        <f t="shared" si="45"/>
        <v>0.64689952904238612</v>
      </c>
      <c r="AU73" s="40">
        <f t="shared" si="45"/>
        <v>7.4149659863945575E-2</v>
      </c>
      <c r="AV73" s="40">
        <f t="shared" si="45"/>
        <v>0.17937598116169548</v>
      </c>
      <c r="AW73" s="41">
        <f t="shared" si="45"/>
        <v>9.957482993197278E-2</v>
      </c>
      <c r="AX73" s="31">
        <v>0</v>
      </c>
      <c r="AY73" s="38">
        <f t="shared" si="23"/>
        <v>0</v>
      </c>
      <c r="AZ73" s="31">
        <v>0</v>
      </c>
      <c r="BA73" s="38">
        <f t="shared" si="24"/>
        <v>0</v>
      </c>
      <c r="BB73" s="31">
        <v>0</v>
      </c>
      <c r="BC73" s="38">
        <f t="shared" si="25"/>
        <v>0</v>
      </c>
      <c r="BD73" s="31">
        <v>0</v>
      </c>
      <c r="BE73" s="38">
        <f t="shared" si="26"/>
        <v>0</v>
      </c>
      <c r="BF73" s="31">
        <v>8</v>
      </c>
      <c r="BG73" s="38">
        <f t="shared" si="27"/>
        <v>11</v>
      </c>
      <c r="BH73" s="31">
        <v>3</v>
      </c>
      <c r="BI73" s="38">
        <f t="shared" si="28"/>
        <v>1.2857142857142858</v>
      </c>
      <c r="BJ73" s="31">
        <v>2</v>
      </c>
      <c r="BK73" s="38">
        <f t="shared" si="29"/>
        <v>3.1428571428571428</v>
      </c>
      <c r="BL73" s="31">
        <v>3</v>
      </c>
      <c r="BM73" s="38">
        <f t="shared" si="30"/>
        <v>1.7142857142857142</v>
      </c>
    </row>
    <row r="74" spans="1:65" x14ac:dyDescent="0.25">
      <c r="A74" s="42">
        <f t="shared" si="58"/>
        <v>45832</v>
      </c>
      <c r="B74" s="31">
        <f t="shared" si="50"/>
        <v>85</v>
      </c>
      <c r="C74" s="38">
        <f t="shared" si="31"/>
        <v>88</v>
      </c>
      <c r="D74" s="31">
        <f t="shared" si="51"/>
        <v>30</v>
      </c>
      <c r="E74" s="57">
        <f t="shared" si="31"/>
        <v>27.142857142857142</v>
      </c>
      <c r="F74" s="31">
        <v>12.964383562</v>
      </c>
      <c r="G74" s="38">
        <f t="shared" si="31"/>
        <v>16.953424657999999</v>
      </c>
      <c r="H74" s="31">
        <v>12.964383562</v>
      </c>
      <c r="I74" s="57">
        <f t="shared" si="32"/>
        <v>16.953424657999999</v>
      </c>
      <c r="J74" s="31">
        <f t="shared" si="52"/>
        <v>85</v>
      </c>
      <c r="K74" s="38">
        <f t="shared" si="33"/>
        <v>88</v>
      </c>
      <c r="L74" s="31">
        <f t="shared" si="53"/>
        <v>30</v>
      </c>
      <c r="M74" s="57">
        <f t="shared" si="34"/>
        <v>27.142857142857142</v>
      </c>
      <c r="N74" s="31">
        <v>13</v>
      </c>
      <c r="O74" s="38">
        <f t="shared" si="33"/>
        <v>17</v>
      </c>
      <c r="P74" s="31">
        <v>9</v>
      </c>
      <c r="Q74" s="57">
        <f t="shared" si="35"/>
        <v>9</v>
      </c>
      <c r="R74" s="31">
        <v>72</v>
      </c>
      <c r="S74" s="38">
        <f t="shared" si="36"/>
        <v>71</v>
      </c>
      <c r="T74" s="31">
        <v>21</v>
      </c>
      <c r="U74" s="57">
        <f t="shared" si="37"/>
        <v>18.142857142857142</v>
      </c>
      <c r="V74" s="31">
        <v>0</v>
      </c>
      <c r="W74" s="38">
        <f t="shared" si="38"/>
        <v>0</v>
      </c>
      <c r="X74" s="31">
        <v>0</v>
      </c>
      <c r="Y74" s="57">
        <f t="shared" si="39"/>
        <v>0</v>
      </c>
      <c r="Z74" s="63">
        <v>0</v>
      </c>
      <c r="AA74" s="64">
        <f t="shared" si="38"/>
        <v>0</v>
      </c>
      <c r="AB74" s="63">
        <v>0</v>
      </c>
      <c r="AC74" s="65">
        <f t="shared" si="40"/>
        <v>0</v>
      </c>
      <c r="AD74" s="31">
        <v>0</v>
      </c>
      <c r="AE74" s="38">
        <f t="shared" si="38"/>
        <v>0</v>
      </c>
      <c r="AF74" s="31">
        <v>0</v>
      </c>
      <c r="AG74" s="57">
        <f t="shared" si="38"/>
        <v>0</v>
      </c>
      <c r="AH74" s="31">
        <f t="shared" si="54"/>
        <v>11</v>
      </c>
      <c r="AI74" s="38">
        <f t="shared" si="41"/>
        <v>11.285714285714286</v>
      </c>
      <c r="AJ74" s="31">
        <f t="shared" si="55"/>
        <v>1</v>
      </c>
      <c r="AK74" s="38">
        <f t="shared" si="21"/>
        <v>1.2857142857142858</v>
      </c>
      <c r="AL74" s="31">
        <f t="shared" si="56"/>
        <v>1</v>
      </c>
      <c r="AM74" s="38">
        <f t="shared" si="22"/>
        <v>3.1428571428571428</v>
      </c>
      <c r="AN74" s="31">
        <f t="shared" si="57"/>
        <v>0</v>
      </c>
      <c r="AO74" s="38">
        <f t="shared" si="23"/>
        <v>1.2857142857142858</v>
      </c>
      <c r="AP74" s="40">
        <f t="shared" si="46"/>
        <v>0.84615384615384615</v>
      </c>
      <c r="AQ74" s="40">
        <f t="shared" si="47"/>
        <v>7.6923076923076927E-2</v>
      </c>
      <c r="AR74" s="40">
        <f t="shared" si="48"/>
        <v>7.6923076923076927E-2</v>
      </c>
      <c r="AS74" s="41">
        <f t="shared" si="49"/>
        <v>0</v>
      </c>
      <c r="AT74" s="40">
        <f t="shared" si="45"/>
        <v>0.67594191522762948</v>
      </c>
      <c r="AU74" s="40">
        <f t="shared" si="45"/>
        <v>7.4934589220303507E-2</v>
      </c>
      <c r="AV74" s="40">
        <f t="shared" si="45"/>
        <v>0.18016091051805336</v>
      </c>
      <c r="AW74" s="41">
        <f t="shared" si="45"/>
        <v>6.8962585034013604E-2</v>
      </c>
      <c r="AX74" s="31">
        <v>0</v>
      </c>
      <c r="AY74" s="38">
        <f t="shared" si="23"/>
        <v>0</v>
      </c>
      <c r="AZ74" s="31">
        <v>0</v>
      </c>
      <c r="BA74" s="38">
        <f t="shared" si="24"/>
        <v>0</v>
      </c>
      <c r="BB74" s="31">
        <v>0</v>
      </c>
      <c r="BC74" s="38">
        <f t="shared" si="25"/>
        <v>0</v>
      </c>
      <c r="BD74" s="31">
        <v>0</v>
      </c>
      <c r="BE74" s="38">
        <f t="shared" si="26"/>
        <v>0</v>
      </c>
      <c r="BF74" s="31">
        <v>11</v>
      </c>
      <c r="BG74" s="38">
        <f t="shared" si="27"/>
        <v>11.285714285714286</v>
      </c>
      <c r="BH74" s="31">
        <v>1</v>
      </c>
      <c r="BI74" s="38">
        <f t="shared" si="28"/>
        <v>1.2857142857142858</v>
      </c>
      <c r="BJ74" s="31">
        <v>1</v>
      </c>
      <c r="BK74" s="38">
        <f t="shared" si="29"/>
        <v>3.1428571428571428</v>
      </c>
      <c r="BL74" s="31">
        <v>0</v>
      </c>
      <c r="BM74" s="38">
        <f t="shared" si="30"/>
        <v>1.2857142857142858</v>
      </c>
    </row>
    <row r="75" spans="1:65" x14ac:dyDescent="0.25">
      <c r="A75" s="42">
        <f t="shared" si="58"/>
        <v>45833</v>
      </c>
      <c r="B75" s="31">
        <f t="shared" si="50"/>
        <v>110</v>
      </c>
      <c r="C75" s="38">
        <f t="shared" si="31"/>
        <v>90.142857142857139</v>
      </c>
      <c r="D75" s="31">
        <f t="shared" si="51"/>
        <v>22</v>
      </c>
      <c r="E75" s="57">
        <f t="shared" si="31"/>
        <v>26.428571428571427</v>
      </c>
      <c r="F75" s="31">
        <v>16.953424657999999</v>
      </c>
      <c r="G75" s="38">
        <f t="shared" si="31"/>
        <v>16.526027397714284</v>
      </c>
      <c r="H75" s="31">
        <v>16.953424657999999</v>
      </c>
      <c r="I75" s="57">
        <f t="shared" si="32"/>
        <v>16.526027397714284</v>
      </c>
      <c r="J75" s="31">
        <f t="shared" si="52"/>
        <v>110</v>
      </c>
      <c r="K75" s="38">
        <f t="shared" si="33"/>
        <v>90.142857142857139</v>
      </c>
      <c r="L75" s="31">
        <f t="shared" si="53"/>
        <v>22</v>
      </c>
      <c r="M75" s="57">
        <f t="shared" si="34"/>
        <v>26.428571428571427</v>
      </c>
      <c r="N75" s="31">
        <v>17</v>
      </c>
      <c r="O75" s="38">
        <f t="shared" si="33"/>
        <v>16.571428571428573</v>
      </c>
      <c r="P75" s="31">
        <v>9</v>
      </c>
      <c r="Q75" s="57">
        <f t="shared" si="35"/>
        <v>8.5714285714285712</v>
      </c>
      <c r="R75" s="31">
        <v>93</v>
      </c>
      <c r="S75" s="38">
        <f t="shared" si="36"/>
        <v>73.571428571428569</v>
      </c>
      <c r="T75" s="31">
        <v>13</v>
      </c>
      <c r="U75" s="57">
        <f t="shared" si="37"/>
        <v>17.857142857142858</v>
      </c>
      <c r="V75" s="31">
        <v>0</v>
      </c>
      <c r="W75" s="38">
        <f t="shared" si="38"/>
        <v>0</v>
      </c>
      <c r="X75" s="31">
        <v>0</v>
      </c>
      <c r="Y75" s="57">
        <f t="shared" si="39"/>
        <v>0</v>
      </c>
      <c r="Z75" s="63">
        <v>0</v>
      </c>
      <c r="AA75" s="64">
        <f t="shared" si="38"/>
        <v>0</v>
      </c>
      <c r="AB75" s="63">
        <v>0</v>
      </c>
      <c r="AC75" s="65">
        <f t="shared" si="40"/>
        <v>0</v>
      </c>
      <c r="AD75" s="31">
        <v>0</v>
      </c>
      <c r="AE75" s="38">
        <f t="shared" si="38"/>
        <v>0</v>
      </c>
      <c r="AF75" s="31">
        <v>0</v>
      </c>
      <c r="AG75" s="57">
        <f t="shared" si="38"/>
        <v>0</v>
      </c>
      <c r="AH75" s="31">
        <f t="shared" si="54"/>
        <v>7</v>
      </c>
      <c r="AI75" s="38">
        <f t="shared" si="41"/>
        <v>10.142857142857142</v>
      </c>
      <c r="AJ75" s="31">
        <f t="shared" si="55"/>
        <v>1</v>
      </c>
      <c r="AK75" s="38">
        <f t="shared" si="21"/>
        <v>1.2857142857142858</v>
      </c>
      <c r="AL75" s="31">
        <f t="shared" si="56"/>
        <v>5</v>
      </c>
      <c r="AM75" s="38">
        <f t="shared" si="22"/>
        <v>3.2857142857142856</v>
      </c>
      <c r="AN75" s="31">
        <f t="shared" si="57"/>
        <v>4</v>
      </c>
      <c r="AO75" s="38">
        <f t="shared" si="23"/>
        <v>1.8571428571428572</v>
      </c>
      <c r="AP75" s="40">
        <f t="shared" si="46"/>
        <v>0.41176470588235292</v>
      </c>
      <c r="AQ75" s="40">
        <f t="shared" si="47"/>
        <v>5.8823529411764705E-2</v>
      </c>
      <c r="AR75" s="40">
        <f t="shared" si="48"/>
        <v>0.29411764705882354</v>
      </c>
      <c r="AS75" s="41">
        <f t="shared" si="49"/>
        <v>0.23529411764705882</v>
      </c>
      <c r="AT75" s="40">
        <f t="shared" si="45"/>
        <v>0.6276225874965371</v>
      </c>
      <c r="AU75" s="40">
        <f t="shared" si="45"/>
        <v>7.6195093421984175E-2</v>
      </c>
      <c r="AV75" s="40">
        <f t="shared" si="45"/>
        <v>0.1936062886693139</v>
      </c>
      <c r="AW75" s="41">
        <f t="shared" si="45"/>
        <v>0.10257603041216487</v>
      </c>
      <c r="AX75" s="31">
        <v>0</v>
      </c>
      <c r="AY75" s="38">
        <f t="shared" si="23"/>
        <v>0</v>
      </c>
      <c r="AZ75" s="31">
        <v>0</v>
      </c>
      <c r="BA75" s="38">
        <f t="shared" si="24"/>
        <v>0</v>
      </c>
      <c r="BB75" s="31">
        <v>0</v>
      </c>
      <c r="BC75" s="38">
        <f t="shared" si="25"/>
        <v>0</v>
      </c>
      <c r="BD75" s="31">
        <v>0</v>
      </c>
      <c r="BE75" s="38">
        <f t="shared" si="26"/>
        <v>0</v>
      </c>
      <c r="BF75" s="31">
        <v>7</v>
      </c>
      <c r="BG75" s="38">
        <f t="shared" si="27"/>
        <v>10.142857142857142</v>
      </c>
      <c r="BH75" s="31">
        <v>1</v>
      </c>
      <c r="BI75" s="38">
        <f t="shared" si="28"/>
        <v>1.2857142857142858</v>
      </c>
      <c r="BJ75" s="31">
        <v>5</v>
      </c>
      <c r="BK75" s="38">
        <f t="shared" si="29"/>
        <v>3.2857142857142856</v>
      </c>
      <c r="BL75" s="31">
        <v>4</v>
      </c>
      <c r="BM75" s="38">
        <f t="shared" si="30"/>
        <v>1.8571428571428572</v>
      </c>
    </row>
    <row r="76" spans="1:65" x14ac:dyDescent="0.25">
      <c r="A76" s="42">
        <f t="shared" si="58"/>
        <v>45834</v>
      </c>
      <c r="B76" s="31">
        <f t="shared" si="50"/>
        <v>98</v>
      </c>
      <c r="C76" s="38">
        <f t="shared" si="31"/>
        <v>92.571428571428569</v>
      </c>
      <c r="D76" s="31">
        <f t="shared" si="51"/>
        <v>19</v>
      </c>
      <c r="E76" s="57">
        <f t="shared" si="31"/>
        <v>25</v>
      </c>
      <c r="F76" s="31">
        <v>13.961643836</v>
      </c>
      <c r="G76" s="38">
        <f t="shared" si="31"/>
        <v>15.671232877142858</v>
      </c>
      <c r="H76" s="31">
        <v>13.961643836</v>
      </c>
      <c r="I76" s="57">
        <f t="shared" si="32"/>
        <v>15.671232877142858</v>
      </c>
      <c r="J76" s="31">
        <f t="shared" si="52"/>
        <v>98</v>
      </c>
      <c r="K76" s="38">
        <f t="shared" si="33"/>
        <v>92.571428571428569</v>
      </c>
      <c r="L76" s="31">
        <f t="shared" si="53"/>
        <v>19</v>
      </c>
      <c r="M76" s="57">
        <f t="shared" si="34"/>
        <v>25</v>
      </c>
      <c r="N76" s="31">
        <v>14</v>
      </c>
      <c r="O76" s="38">
        <f t="shared" si="33"/>
        <v>15.714285714285714</v>
      </c>
      <c r="P76" s="31">
        <v>10</v>
      </c>
      <c r="Q76" s="57">
        <f t="shared" si="35"/>
        <v>8.2857142857142865</v>
      </c>
      <c r="R76" s="31">
        <v>84</v>
      </c>
      <c r="S76" s="38">
        <f t="shared" si="36"/>
        <v>76.857142857142861</v>
      </c>
      <c r="T76" s="31">
        <v>9</v>
      </c>
      <c r="U76" s="57">
        <f t="shared" si="37"/>
        <v>16.714285714285715</v>
      </c>
      <c r="V76" s="31">
        <v>0</v>
      </c>
      <c r="W76" s="38">
        <f t="shared" si="38"/>
        <v>0</v>
      </c>
      <c r="X76" s="31">
        <v>0</v>
      </c>
      <c r="Y76" s="57">
        <f t="shared" si="39"/>
        <v>0</v>
      </c>
      <c r="Z76" s="63">
        <v>0</v>
      </c>
      <c r="AA76" s="64">
        <f t="shared" si="38"/>
        <v>0</v>
      </c>
      <c r="AB76" s="63">
        <v>0</v>
      </c>
      <c r="AC76" s="65">
        <f t="shared" si="40"/>
        <v>0</v>
      </c>
      <c r="AD76" s="31">
        <v>0</v>
      </c>
      <c r="AE76" s="38">
        <f t="shared" si="38"/>
        <v>0</v>
      </c>
      <c r="AF76" s="31">
        <v>0</v>
      </c>
      <c r="AG76" s="57">
        <f t="shared" ref="AG76" si="59">AVERAGE(AF70:AF76)</f>
        <v>0</v>
      </c>
      <c r="AH76" s="31">
        <f t="shared" si="54"/>
        <v>6</v>
      </c>
      <c r="AI76" s="38">
        <f t="shared" si="41"/>
        <v>9.7142857142857135</v>
      </c>
      <c r="AJ76" s="31">
        <f t="shared" si="55"/>
        <v>1</v>
      </c>
      <c r="AK76" s="38">
        <f t="shared" ref="AK76:AK125" si="60">AVERAGE(AJ70:AJ76)</f>
        <v>1.1428571428571428</v>
      </c>
      <c r="AL76" s="31">
        <f t="shared" si="56"/>
        <v>5</v>
      </c>
      <c r="AM76" s="38">
        <f t="shared" ref="AM76:AM125" si="61">AVERAGE(AL70:AL76)</f>
        <v>3.2857142857142856</v>
      </c>
      <c r="AN76" s="31">
        <f t="shared" si="57"/>
        <v>2</v>
      </c>
      <c r="AO76" s="38">
        <f t="shared" ref="AO76:AY125" si="62">AVERAGE(AN70:AN76)</f>
        <v>1.5714285714285714</v>
      </c>
      <c r="AP76" s="40">
        <f t="shared" si="46"/>
        <v>0.42857142857142855</v>
      </c>
      <c r="AQ76" s="40">
        <f t="shared" si="47"/>
        <v>7.1428571428571425E-2</v>
      </c>
      <c r="AR76" s="40">
        <f t="shared" si="48"/>
        <v>0.35714285714285715</v>
      </c>
      <c r="AS76" s="41">
        <f t="shared" si="49"/>
        <v>0.14285714285714285</v>
      </c>
      <c r="AT76" s="40">
        <f t="shared" si="45"/>
        <v>0.62456136300674114</v>
      </c>
      <c r="AU76" s="40">
        <f t="shared" si="45"/>
        <v>7.2113460768922957E-2</v>
      </c>
      <c r="AV76" s="40">
        <f t="shared" si="45"/>
        <v>0.20891241111829348</v>
      </c>
      <c r="AW76" s="41">
        <f t="shared" si="45"/>
        <v>9.4412765106042393E-2</v>
      </c>
      <c r="AX76" s="31">
        <v>0</v>
      </c>
      <c r="AY76" s="38">
        <f t="shared" si="62"/>
        <v>0</v>
      </c>
      <c r="AZ76" s="31">
        <v>0</v>
      </c>
      <c r="BA76" s="38">
        <f t="shared" ref="BA76:BA125" si="63">AVERAGE(AZ70:AZ76)</f>
        <v>0</v>
      </c>
      <c r="BB76" s="31">
        <v>0</v>
      </c>
      <c r="BC76" s="38">
        <f t="shared" ref="BC76:BC125" si="64">AVERAGE(BB70:BB76)</f>
        <v>0</v>
      </c>
      <c r="BD76" s="31">
        <v>0</v>
      </c>
      <c r="BE76" s="38">
        <f t="shared" ref="BE76:BE125" si="65">AVERAGE(BD70:BD76)</f>
        <v>0</v>
      </c>
      <c r="BF76" s="31">
        <v>6</v>
      </c>
      <c r="BG76" s="38">
        <f t="shared" ref="BG76:BG125" si="66">AVERAGE(BF70:BF76)</f>
        <v>9.7142857142857135</v>
      </c>
      <c r="BH76" s="31">
        <v>1</v>
      </c>
      <c r="BI76" s="38">
        <f t="shared" ref="BI76:BI125" si="67">AVERAGE(BH70:BH76)</f>
        <v>1.1428571428571428</v>
      </c>
      <c r="BJ76" s="31">
        <v>5</v>
      </c>
      <c r="BK76" s="38">
        <f t="shared" ref="BK76:BK125" si="68">AVERAGE(BJ70:BJ76)</f>
        <v>3.2857142857142856</v>
      </c>
      <c r="BL76" s="31">
        <v>2</v>
      </c>
      <c r="BM76" s="38">
        <f t="shared" ref="BM76:BM125" si="69">AVERAGE(BL70:BL76)</f>
        <v>1.5714285714285714</v>
      </c>
    </row>
    <row r="77" spans="1:65" x14ac:dyDescent="0.25">
      <c r="A77" s="42">
        <f t="shared" si="58"/>
        <v>45835</v>
      </c>
      <c r="B77" s="31">
        <f t="shared" si="50"/>
        <v>127</v>
      </c>
      <c r="C77" s="38">
        <f t="shared" ref="C77:G125" si="70">AVERAGE(B71:B77)</f>
        <v>95.714285714285708</v>
      </c>
      <c r="D77" s="31">
        <f t="shared" si="51"/>
        <v>26</v>
      </c>
      <c r="E77" s="57">
        <f t="shared" si="70"/>
        <v>25.571428571428573</v>
      </c>
      <c r="F77" s="31">
        <v>18.947945206</v>
      </c>
      <c r="G77" s="38">
        <f t="shared" si="70"/>
        <v>16.098630137428572</v>
      </c>
      <c r="H77" s="31">
        <v>18.947945206</v>
      </c>
      <c r="I77" s="57">
        <f t="shared" ref="I77:I125" si="71">AVERAGE(H71:H77)</f>
        <v>16.098630137428572</v>
      </c>
      <c r="J77" s="31">
        <f t="shared" si="52"/>
        <v>127</v>
      </c>
      <c r="K77" s="38">
        <f t="shared" ref="K77:O105" si="72">AVERAGE(J71:J77)</f>
        <v>95.714285714285708</v>
      </c>
      <c r="L77" s="31">
        <f t="shared" si="53"/>
        <v>26</v>
      </c>
      <c r="M77" s="57">
        <f t="shared" ref="M77:M105" si="73">AVERAGE(L71:L77)</f>
        <v>25.571428571428573</v>
      </c>
      <c r="N77" s="31">
        <v>19</v>
      </c>
      <c r="O77" s="38">
        <f t="shared" si="72"/>
        <v>16.142857142857142</v>
      </c>
      <c r="P77" s="31">
        <v>7</v>
      </c>
      <c r="Q77" s="57">
        <f t="shared" ref="Q77:Q105" si="74">AVERAGE(P71:P77)</f>
        <v>8.4285714285714288</v>
      </c>
      <c r="R77" s="31">
        <v>108</v>
      </c>
      <c r="S77" s="38">
        <f t="shared" ref="S77:S105" si="75">AVERAGE(R71:R77)</f>
        <v>79.571428571428569</v>
      </c>
      <c r="T77" s="31">
        <v>19</v>
      </c>
      <c r="U77" s="57">
        <f t="shared" ref="U77:U105" si="76">AVERAGE(T71:T77)</f>
        <v>17.142857142857142</v>
      </c>
      <c r="V77" s="31">
        <v>0</v>
      </c>
      <c r="W77" s="38">
        <f t="shared" ref="W77:AG105" si="77">AVERAGE(V71:V77)</f>
        <v>0</v>
      </c>
      <c r="X77" s="31">
        <v>0</v>
      </c>
      <c r="Y77" s="57">
        <f t="shared" si="77"/>
        <v>0</v>
      </c>
      <c r="Z77" s="63">
        <v>0</v>
      </c>
      <c r="AA77" s="64">
        <f t="shared" si="77"/>
        <v>0</v>
      </c>
      <c r="AB77" s="63">
        <v>0</v>
      </c>
      <c r="AC77" s="65">
        <f t="shared" si="77"/>
        <v>0</v>
      </c>
      <c r="AD77" s="31">
        <v>0</v>
      </c>
      <c r="AE77" s="38">
        <f t="shared" si="77"/>
        <v>0</v>
      </c>
      <c r="AF77" s="31">
        <v>0</v>
      </c>
      <c r="AG77" s="57">
        <f t="shared" si="77"/>
        <v>0</v>
      </c>
      <c r="AH77" s="31">
        <f t="shared" si="54"/>
        <v>9</v>
      </c>
      <c r="AI77" s="38">
        <f t="shared" ref="AI77:AI105" si="78">AVERAGE(AH71:AH77)</f>
        <v>9.5714285714285712</v>
      </c>
      <c r="AJ77" s="31">
        <f t="shared" si="55"/>
        <v>4</v>
      </c>
      <c r="AK77" s="38">
        <f t="shared" si="60"/>
        <v>1.5714285714285714</v>
      </c>
      <c r="AL77" s="31">
        <f t="shared" si="56"/>
        <v>4</v>
      </c>
      <c r="AM77" s="38">
        <f t="shared" si="61"/>
        <v>3.1428571428571428</v>
      </c>
      <c r="AN77" s="31">
        <f t="shared" si="57"/>
        <v>2</v>
      </c>
      <c r="AO77" s="38">
        <f t="shared" si="62"/>
        <v>1.8571428571428572</v>
      </c>
      <c r="AP77" s="40">
        <f t="shared" si="46"/>
        <v>0.47368421052631576</v>
      </c>
      <c r="AQ77" s="40">
        <f t="shared" si="47"/>
        <v>0.21052631578947367</v>
      </c>
      <c r="AR77" s="40">
        <f t="shared" si="48"/>
        <v>0.21052631578947367</v>
      </c>
      <c r="AS77" s="41">
        <f t="shared" si="49"/>
        <v>0.10526315789473684</v>
      </c>
      <c r="AT77" s="40">
        <f t="shared" ref="AT77:AW92" si="79">AVERAGE(AP71:AP77)</f>
        <v>0.60294482165335761</v>
      </c>
      <c r="AU77" s="40">
        <f t="shared" si="79"/>
        <v>9.3260077310276329E-2</v>
      </c>
      <c r="AV77" s="40">
        <f t="shared" si="79"/>
        <v>0.19434474194536117</v>
      </c>
      <c r="AW77" s="41">
        <f t="shared" si="79"/>
        <v>0.1094503590910048</v>
      </c>
      <c r="AX77" s="31">
        <v>0</v>
      </c>
      <c r="AY77" s="38">
        <f t="shared" si="62"/>
        <v>0</v>
      </c>
      <c r="AZ77" s="31">
        <v>0</v>
      </c>
      <c r="BA77" s="38">
        <f t="shared" si="63"/>
        <v>0</v>
      </c>
      <c r="BB77" s="31">
        <v>0</v>
      </c>
      <c r="BC77" s="38">
        <f t="shared" si="64"/>
        <v>0</v>
      </c>
      <c r="BD77" s="31">
        <v>0</v>
      </c>
      <c r="BE77" s="38">
        <f t="shared" si="65"/>
        <v>0</v>
      </c>
      <c r="BF77" s="31">
        <v>9</v>
      </c>
      <c r="BG77" s="38">
        <f t="shared" si="66"/>
        <v>9.5714285714285712</v>
      </c>
      <c r="BH77" s="31">
        <v>4</v>
      </c>
      <c r="BI77" s="38">
        <f t="shared" si="67"/>
        <v>1.5714285714285714</v>
      </c>
      <c r="BJ77" s="31">
        <v>4</v>
      </c>
      <c r="BK77" s="38">
        <f t="shared" si="68"/>
        <v>3.1428571428571428</v>
      </c>
      <c r="BL77" s="31">
        <v>2</v>
      </c>
      <c r="BM77" s="38">
        <f t="shared" si="69"/>
        <v>1.8571428571428572</v>
      </c>
    </row>
    <row r="78" spans="1:65" x14ac:dyDescent="0.25">
      <c r="A78" s="42">
        <f t="shared" si="58"/>
        <v>45836</v>
      </c>
      <c r="B78" s="31">
        <f t="shared" si="50"/>
        <v>86</v>
      </c>
      <c r="C78" s="38">
        <f t="shared" si="70"/>
        <v>95.285714285714292</v>
      </c>
      <c r="D78" s="31">
        <f t="shared" si="51"/>
        <v>27</v>
      </c>
      <c r="E78" s="57">
        <f t="shared" si="70"/>
        <v>25</v>
      </c>
      <c r="F78" s="31">
        <v>13.961643836</v>
      </c>
      <c r="G78" s="38">
        <f t="shared" si="70"/>
        <v>15.10136986342857</v>
      </c>
      <c r="H78" s="31">
        <v>13.961643836</v>
      </c>
      <c r="I78" s="57">
        <f t="shared" si="71"/>
        <v>15.10136986342857</v>
      </c>
      <c r="J78" s="31">
        <f t="shared" si="52"/>
        <v>86</v>
      </c>
      <c r="K78" s="38">
        <f t="shared" si="72"/>
        <v>95.285714285714292</v>
      </c>
      <c r="L78" s="31">
        <f t="shared" si="53"/>
        <v>27</v>
      </c>
      <c r="M78" s="57">
        <f t="shared" si="73"/>
        <v>25</v>
      </c>
      <c r="N78" s="31">
        <v>14</v>
      </c>
      <c r="O78" s="38">
        <f t="shared" si="72"/>
        <v>15.142857142857142</v>
      </c>
      <c r="P78" s="31">
        <v>4</v>
      </c>
      <c r="Q78" s="57">
        <f t="shared" si="74"/>
        <v>8</v>
      </c>
      <c r="R78" s="31">
        <v>72</v>
      </c>
      <c r="S78" s="38">
        <f t="shared" si="75"/>
        <v>80.142857142857139</v>
      </c>
      <c r="T78" s="31">
        <v>23</v>
      </c>
      <c r="U78" s="57">
        <f t="shared" si="76"/>
        <v>17</v>
      </c>
      <c r="V78" s="31">
        <v>0</v>
      </c>
      <c r="W78" s="38">
        <f t="shared" si="77"/>
        <v>0</v>
      </c>
      <c r="X78" s="31">
        <v>0</v>
      </c>
      <c r="Y78" s="57">
        <f t="shared" si="77"/>
        <v>0</v>
      </c>
      <c r="Z78" s="63">
        <v>0</v>
      </c>
      <c r="AA78" s="64">
        <f t="shared" si="77"/>
        <v>0</v>
      </c>
      <c r="AB78" s="63">
        <v>0</v>
      </c>
      <c r="AC78" s="65">
        <f t="shared" si="77"/>
        <v>0</v>
      </c>
      <c r="AD78" s="31">
        <v>0</v>
      </c>
      <c r="AE78" s="38">
        <f t="shared" si="77"/>
        <v>0</v>
      </c>
      <c r="AF78" s="31">
        <v>0</v>
      </c>
      <c r="AG78" s="57">
        <f t="shared" si="77"/>
        <v>0</v>
      </c>
      <c r="AH78" s="31">
        <f t="shared" si="54"/>
        <v>7</v>
      </c>
      <c r="AI78" s="38">
        <f t="shared" si="78"/>
        <v>8.4285714285714288</v>
      </c>
      <c r="AJ78" s="31">
        <f t="shared" si="55"/>
        <v>2</v>
      </c>
      <c r="AK78" s="38">
        <f t="shared" si="60"/>
        <v>1.7142857142857142</v>
      </c>
      <c r="AL78" s="31">
        <f t="shared" si="56"/>
        <v>3</v>
      </c>
      <c r="AM78" s="38">
        <f t="shared" si="61"/>
        <v>3.1428571428571428</v>
      </c>
      <c r="AN78" s="31">
        <f t="shared" si="57"/>
        <v>2</v>
      </c>
      <c r="AO78" s="38">
        <f t="shared" si="62"/>
        <v>1.8571428571428572</v>
      </c>
      <c r="AP78" s="40">
        <f t="shared" si="46"/>
        <v>0.5</v>
      </c>
      <c r="AQ78" s="40">
        <f t="shared" si="47"/>
        <v>0.14285714285714285</v>
      </c>
      <c r="AR78" s="40">
        <f t="shared" si="48"/>
        <v>0.21428571428571427</v>
      </c>
      <c r="AS78" s="41">
        <f t="shared" si="49"/>
        <v>0.14285714285714285</v>
      </c>
      <c r="AT78" s="40">
        <f t="shared" si="79"/>
        <v>0.5723325767553985</v>
      </c>
      <c r="AU78" s="40">
        <f t="shared" si="79"/>
        <v>0.10686551948714709</v>
      </c>
      <c r="AV78" s="40">
        <f t="shared" si="79"/>
        <v>0.20454882357801418</v>
      </c>
      <c r="AW78" s="41">
        <f t="shared" si="79"/>
        <v>0.11625308017944021</v>
      </c>
      <c r="AX78" s="31">
        <v>0</v>
      </c>
      <c r="AY78" s="38">
        <f t="shared" si="62"/>
        <v>0</v>
      </c>
      <c r="AZ78" s="31">
        <v>0</v>
      </c>
      <c r="BA78" s="38">
        <f t="shared" si="63"/>
        <v>0</v>
      </c>
      <c r="BB78" s="31">
        <v>0</v>
      </c>
      <c r="BC78" s="38">
        <f t="shared" si="64"/>
        <v>0</v>
      </c>
      <c r="BD78" s="31">
        <v>0</v>
      </c>
      <c r="BE78" s="38">
        <f t="shared" si="65"/>
        <v>0</v>
      </c>
      <c r="BF78" s="31">
        <v>7</v>
      </c>
      <c r="BG78" s="38">
        <f t="shared" si="66"/>
        <v>8.4285714285714288</v>
      </c>
      <c r="BH78" s="31">
        <v>2</v>
      </c>
      <c r="BI78" s="38">
        <f t="shared" si="67"/>
        <v>1.7142857142857142</v>
      </c>
      <c r="BJ78" s="31">
        <v>3</v>
      </c>
      <c r="BK78" s="38">
        <f t="shared" si="68"/>
        <v>3.1428571428571428</v>
      </c>
      <c r="BL78" s="31">
        <v>2</v>
      </c>
      <c r="BM78" s="38">
        <f t="shared" si="69"/>
        <v>1.8571428571428572</v>
      </c>
    </row>
    <row r="79" spans="1:65" x14ac:dyDescent="0.25">
      <c r="A79" s="42">
        <f t="shared" si="58"/>
        <v>45837</v>
      </c>
      <c r="B79" s="31">
        <f t="shared" si="50"/>
        <v>82</v>
      </c>
      <c r="C79" s="38">
        <f t="shared" si="70"/>
        <v>98.142857142857139</v>
      </c>
      <c r="D79" s="31">
        <f t="shared" si="51"/>
        <v>24</v>
      </c>
      <c r="E79" s="57">
        <f t="shared" si="70"/>
        <v>24.142857142857142</v>
      </c>
      <c r="F79" s="31">
        <v>16.953424657999999</v>
      </c>
      <c r="G79" s="38">
        <f t="shared" si="70"/>
        <v>15.67123287714286</v>
      </c>
      <c r="H79" s="31">
        <v>16.953424657999999</v>
      </c>
      <c r="I79" s="57">
        <f t="shared" si="71"/>
        <v>15.67123287714286</v>
      </c>
      <c r="J79" s="31">
        <f t="shared" si="52"/>
        <v>82</v>
      </c>
      <c r="K79" s="38">
        <f t="shared" si="72"/>
        <v>98.142857142857139</v>
      </c>
      <c r="L79" s="31">
        <f t="shared" si="53"/>
        <v>24</v>
      </c>
      <c r="M79" s="57">
        <f t="shared" si="73"/>
        <v>24.142857142857142</v>
      </c>
      <c r="N79" s="31">
        <v>17</v>
      </c>
      <c r="O79" s="38">
        <f t="shared" si="72"/>
        <v>15.714285714285714</v>
      </c>
      <c r="P79" s="31">
        <v>6</v>
      </c>
      <c r="Q79" s="57">
        <f t="shared" si="74"/>
        <v>7.4285714285714288</v>
      </c>
      <c r="R79" s="31">
        <v>65</v>
      </c>
      <c r="S79" s="38">
        <f t="shared" si="75"/>
        <v>82.428571428571431</v>
      </c>
      <c r="T79" s="31">
        <v>18</v>
      </c>
      <c r="U79" s="57">
        <f t="shared" si="76"/>
        <v>16.714285714285715</v>
      </c>
      <c r="V79" s="31">
        <v>0</v>
      </c>
      <c r="W79" s="38">
        <f t="shared" si="77"/>
        <v>0</v>
      </c>
      <c r="X79" s="31">
        <v>0</v>
      </c>
      <c r="Y79" s="57">
        <f t="shared" si="77"/>
        <v>0</v>
      </c>
      <c r="Z79" s="63">
        <v>0</v>
      </c>
      <c r="AA79" s="64">
        <f t="shared" si="77"/>
        <v>0</v>
      </c>
      <c r="AB79" s="63">
        <v>0</v>
      </c>
      <c r="AC79" s="65">
        <f t="shared" si="77"/>
        <v>0</v>
      </c>
      <c r="AD79" s="31">
        <v>0</v>
      </c>
      <c r="AE79" s="38">
        <f t="shared" si="77"/>
        <v>0</v>
      </c>
      <c r="AF79" s="31">
        <v>0</v>
      </c>
      <c r="AG79" s="57">
        <f t="shared" si="77"/>
        <v>0</v>
      </c>
      <c r="AH79" s="31">
        <f t="shared" si="54"/>
        <v>11</v>
      </c>
      <c r="AI79" s="38">
        <f t="shared" si="78"/>
        <v>8.4285714285714288</v>
      </c>
      <c r="AJ79" s="31">
        <f t="shared" si="55"/>
        <v>0</v>
      </c>
      <c r="AK79" s="38">
        <f t="shared" si="60"/>
        <v>1.7142857142857142</v>
      </c>
      <c r="AL79" s="31">
        <f t="shared" si="56"/>
        <v>4</v>
      </c>
      <c r="AM79" s="38">
        <f t="shared" si="61"/>
        <v>3.4285714285714284</v>
      </c>
      <c r="AN79" s="31">
        <f t="shared" si="57"/>
        <v>2</v>
      </c>
      <c r="AO79" s="38">
        <f t="shared" si="62"/>
        <v>2.1428571428571428</v>
      </c>
      <c r="AP79" s="40">
        <f t="shared" si="46"/>
        <v>0.6470588235294118</v>
      </c>
      <c r="AQ79" s="40">
        <f t="shared" si="47"/>
        <v>0</v>
      </c>
      <c r="AR79" s="40">
        <f t="shared" si="48"/>
        <v>0.23529411764705882</v>
      </c>
      <c r="AS79" s="41">
        <f t="shared" si="49"/>
        <v>0.11764705882352941</v>
      </c>
      <c r="AT79" s="40">
        <f t="shared" si="79"/>
        <v>0.54389043066619358</v>
      </c>
      <c r="AU79" s="40">
        <f t="shared" si="79"/>
        <v>0.10686551948714709</v>
      </c>
      <c r="AV79" s="40">
        <f t="shared" si="79"/>
        <v>0.21618424697814348</v>
      </c>
      <c r="AW79" s="41">
        <f t="shared" si="79"/>
        <v>0.13305980286851585</v>
      </c>
      <c r="AX79" s="31">
        <v>0</v>
      </c>
      <c r="AY79" s="38">
        <f t="shared" si="62"/>
        <v>0</v>
      </c>
      <c r="AZ79" s="31">
        <v>0</v>
      </c>
      <c r="BA79" s="38">
        <f t="shared" si="63"/>
        <v>0</v>
      </c>
      <c r="BB79" s="31">
        <v>0</v>
      </c>
      <c r="BC79" s="38">
        <f t="shared" si="64"/>
        <v>0</v>
      </c>
      <c r="BD79" s="31">
        <v>0</v>
      </c>
      <c r="BE79" s="38">
        <f t="shared" si="65"/>
        <v>0</v>
      </c>
      <c r="BF79" s="31">
        <v>11</v>
      </c>
      <c r="BG79" s="38">
        <f t="shared" si="66"/>
        <v>8.4285714285714288</v>
      </c>
      <c r="BH79" s="31">
        <v>0</v>
      </c>
      <c r="BI79" s="38">
        <f t="shared" si="67"/>
        <v>1.7142857142857142</v>
      </c>
      <c r="BJ79" s="31">
        <v>4</v>
      </c>
      <c r="BK79" s="38">
        <f t="shared" si="68"/>
        <v>3.4285714285714284</v>
      </c>
      <c r="BL79" s="31">
        <v>2</v>
      </c>
      <c r="BM79" s="38">
        <f t="shared" si="69"/>
        <v>2.1428571428571428</v>
      </c>
    </row>
    <row r="80" spans="1:65" x14ac:dyDescent="0.25">
      <c r="A80" s="42">
        <f t="shared" si="58"/>
        <v>45838</v>
      </c>
      <c r="B80" s="31">
        <f t="shared" si="50"/>
        <v>145</v>
      </c>
      <c r="C80" s="38">
        <f t="shared" si="70"/>
        <v>104.71428571428571</v>
      </c>
      <c r="D80" s="31">
        <f t="shared" si="51"/>
        <v>33</v>
      </c>
      <c r="E80" s="57">
        <f t="shared" si="70"/>
        <v>25.857142857142858</v>
      </c>
      <c r="F80" s="31">
        <v>21.939726028000003</v>
      </c>
      <c r="G80" s="38">
        <f t="shared" si="70"/>
        <v>16.526027397714284</v>
      </c>
      <c r="H80" s="31">
        <v>21.939726028000003</v>
      </c>
      <c r="I80" s="57">
        <f t="shared" si="71"/>
        <v>16.526027397714284</v>
      </c>
      <c r="J80" s="31">
        <f t="shared" si="52"/>
        <v>145</v>
      </c>
      <c r="K80" s="38">
        <f t="shared" si="72"/>
        <v>104.71428571428571</v>
      </c>
      <c r="L80" s="31">
        <f t="shared" si="53"/>
        <v>33</v>
      </c>
      <c r="M80" s="57">
        <f t="shared" si="73"/>
        <v>25.857142857142858</v>
      </c>
      <c r="N80" s="31">
        <v>22</v>
      </c>
      <c r="O80" s="38">
        <f t="shared" si="72"/>
        <v>16.571428571428573</v>
      </c>
      <c r="P80" s="31">
        <v>8</v>
      </c>
      <c r="Q80" s="57">
        <f t="shared" si="74"/>
        <v>7.5714285714285712</v>
      </c>
      <c r="R80" s="31">
        <v>123</v>
      </c>
      <c r="S80" s="38">
        <f t="shared" si="75"/>
        <v>88.142857142857139</v>
      </c>
      <c r="T80" s="31">
        <v>25</v>
      </c>
      <c r="U80" s="57">
        <f t="shared" si="76"/>
        <v>18.285714285714285</v>
      </c>
      <c r="V80" s="31">
        <v>0</v>
      </c>
      <c r="W80" s="38">
        <f t="shared" si="77"/>
        <v>0</v>
      </c>
      <c r="X80" s="31">
        <v>0</v>
      </c>
      <c r="Y80" s="57">
        <f t="shared" si="77"/>
        <v>0</v>
      </c>
      <c r="Z80" s="63">
        <v>0</v>
      </c>
      <c r="AA80" s="64">
        <f t="shared" si="77"/>
        <v>0</v>
      </c>
      <c r="AB80" s="63">
        <v>0</v>
      </c>
      <c r="AC80" s="65">
        <f t="shared" si="77"/>
        <v>0</v>
      </c>
      <c r="AD80" s="31">
        <v>0</v>
      </c>
      <c r="AE80" s="38">
        <f t="shared" si="77"/>
        <v>0</v>
      </c>
      <c r="AF80" s="31">
        <v>0</v>
      </c>
      <c r="AG80" s="57">
        <f t="shared" si="77"/>
        <v>0</v>
      </c>
      <c r="AH80" s="31">
        <f t="shared" si="54"/>
        <v>14</v>
      </c>
      <c r="AI80" s="38">
        <f t="shared" si="78"/>
        <v>9.2857142857142865</v>
      </c>
      <c r="AJ80" s="31">
        <f t="shared" si="55"/>
        <v>1</v>
      </c>
      <c r="AK80" s="38">
        <f t="shared" si="60"/>
        <v>1.4285714285714286</v>
      </c>
      <c r="AL80" s="31">
        <f t="shared" si="56"/>
        <v>6</v>
      </c>
      <c r="AM80" s="38">
        <f t="shared" si="61"/>
        <v>4</v>
      </c>
      <c r="AN80" s="31">
        <f t="shared" si="57"/>
        <v>1</v>
      </c>
      <c r="AO80" s="38">
        <f t="shared" si="62"/>
        <v>1.8571428571428572</v>
      </c>
      <c r="AP80" s="40">
        <f t="shared" si="46"/>
        <v>0.63636363636363635</v>
      </c>
      <c r="AQ80" s="40">
        <f t="shared" si="47"/>
        <v>4.5454545454545456E-2</v>
      </c>
      <c r="AR80" s="40">
        <f t="shared" si="48"/>
        <v>0.27272727272727271</v>
      </c>
      <c r="AS80" s="41">
        <f t="shared" si="49"/>
        <v>4.5454545454545456E-2</v>
      </c>
      <c r="AT80" s="40">
        <f t="shared" si="79"/>
        <v>0.56337095014671301</v>
      </c>
      <c r="AU80" s="40">
        <f t="shared" si="79"/>
        <v>8.6573311694939301E-2</v>
      </c>
      <c r="AV80" s="40">
        <f t="shared" si="79"/>
        <v>0.23728814308203958</v>
      </c>
      <c r="AW80" s="41">
        <f t="shared" si="79"/>
        <v>0.11276759507630804</v>
      </c>
      <c r="AX80" s="31">
        <v>0</v>
      </c>
      <c r="AY80" s="38">
        <f t="shared" si="62"/>
        <v>0</v>
      </c>
      <c r="AZ80" s="31">
        <v>0</v>
      </c>
      <c r="BA80" s="38">
        <f t="shared" si="63"/>
        <v>0</v>
      </c>
      <c r="BB80" s="31">
        <v>0</v>
      </c>
      <c r="BC80" s="38">
        <f t="shared" si="64"/>
        <v>0</v>
      </c>
      <c r="BD80" s="31">
        <v>0</v>
      </c>
      <c r="BE80" s="38">
        <f t="shared" si="65"/>
        <v>0</v>
      </c>
      <c r="BF80" s="31">
        <v>14</v>
      </c>
      <c r="BG80" s="38">
        <f t="shared" si="66"/>
        <v>9.2857142857142865</v>
      </c>
      <c r="BH80" s="31">
        <v>1</v>
      </c>
      <c r="BI80" s="38">
        <f t="shared" si="67"/>
        <v>1.4285714285714286</v>
      </c>
      <c r="BJ80" s="31">
        <v>6</v>
      </c>
      <c r="BK80" s="38">
        <f t="shared" si="68"/>
        <v>4</v>
      </c>
      <c r="BL80" s="31">
        <v>1</v>
      </c>
      <c r="BM80" s="38">
        <f t="shared" si="69"/>
        <v>1.8571428571428572</v>
      </c>
    </row>
    <row r="81" spans="1:65" x14ac:dyDescent="0.25">
      <c r="A81" s="42">
        <f t="shared" si="58"/>
        <v>45839</v>
      </c>
      <c r="B81" s="31">
        <f t="shared" si="50"/>
        <v>180</v>
      </c>
      <c r="C81" s="38">
        <f t="shared" si="70"/>
        <v>118.28571428571429</v>
      </c>
      <c r="D81" s="31">
        <f t="shared" si="51"/>
        <v>47</v>
      </c>
      <c r="E81" s="57">
        <f t="shared" si="70"/>
        <v>28.285714285714285</v>
      </c>
      <c r="F81" s="31">
        <v>31.912328767999998</v>
      </c>
      <c r="G81" s="38">
        <f t="shared" si="70"/>
        <v>19.232876712857145</v>
      </c>
      <c r="H81" s="31">
        <v>31.912328767999998</v>
      </c>
      <c r="I81" s="57">
        <f t="shared" si="71"/>
        <v>19.232876712857145</v>
      </c>
      <c r="J81" s="31">
        <f t="shared" si="52"/>
        <v>180</v>
      </c>
      <c r="K81" s="38">
        <f t="shared" si="72"/>
        <v>118.28571428571429</v>
      </c>
      <c r="L81" s="31">
        <f t="shared" si="53"/>
        <v>47</v>
      </c>
      <c r="M81" s="57">
        <f t="shared" si="73"/>
        <v>28.285714285714285</v>
      </c>
      <c r="N81" s="31">
        <v>32</v>
      </c>
      <c r="O81" s="38">
        <f t="shared" si="72"/>
        <v>19.285714285714285</v>
      </c>
      <c r="P81" s="31">
        <v>15</v>
      </c>
      <c r="Q81" s="57">
        <f t="shared" si="74"/>
        <v>8.4285714285714288</v>
      </c>
      <c r="R81" s="31">
        <v>148</v>
      </c>
      <c r="S81" s="38">
        <f t="shared" si="75"/>
        <v>99</v>
      </c>
      <c r="T81" s="31">
        <v>32</v>
      </c>
      <c r="U81" s="57">
        <f t="shared" si="76"/>
        <v>19.857142857142858</v>
      </c>
      <c r="V81" s="31">
        <v>0</v>
      </c>
      <c r="W81" s="38">
        <f t="shared" si="77"/>
        <v>0</v>
      </c>
      <c r="X81" s="31">
        <v>0</v>
      </c>
      <c r="Y81" s="57">
        <f t="shared" si="77"/>
        <v>0</v>
      </c>
      <c r="Z81" s="63">
        <v>0</v>
      </c>
      <c r="AA81" s="64">
        <f t="shared" si="77"/>
        <v>0</v>
      </c>
      <c r="AB81" s="63">
        <v>0</v>
      </c>
      <c r="AC81" s="65">
        <f t="shared" si="77"/>
        <v>0</v>
      </c>
      <c r="AD81" s="31">
        <v>0</v>
      </c>
      <c r="AE81" s="38">
        <f t="shared" si="77"/>
        <v>0</v>
      </c>
      <c r="AF81" s="31">
        <v>0</v>
      </c>
      <c r="AG81" s="57">
        <f t="shared" si="77"/>
        <v>0</v>
      </c>
      <c r="AH81" s="31">
        <f t="shared" si="54"/>
        <v>21</v>
      </c>
      <c r="AI81" s="38">
        <f t="shared" si="78"/>
        <v>10.714285714285714</v>
      </c>
      <c r="AJ81" s="31">
        <f t="shared" si="55"/>
        <v>1</v>
      </c>
      <c r="AK81" s="38">
        <f t="shared" si="60"/>
        <v>1.4285714285714286</v>
      </c>
      <c r="AL81" s="31">
        <f t="shared" si="56"/>
        <v>4</v>
      </c>
      <c r="AM81" s="38">
        <f t="shared" si="61"/>
        <v>4.4285714285714288</v>
      </c>
      <c r="AN81" s="31">
        <f t="shared" si="57"/>
        <v>6</v>
      </c>
      <c r="AO81" s="38">
        <f t="shared" si="62"/>
        <v>2.7142857142857144</v>
      </c>
      <c r="AP81" s="40">
        <f t="shared" si="46"/>
        <v>0.65625</v>
      </c>
      <c r="AQ81" s="40">
        <f t="shared" si="47"/>
        <v>3.125E-2</v>
      </c>
      <c r="AR81" s="40">
        <f t="shared" si="48"/>
        <v>0.125</v>
      </c>
      <c r="AS81" s="41">
        <f t="shared" si="49"/>
        <v>0.1875</v>
      </c>
      <c r="AT81" s="40">
        <f t="shared" si="79"/>
        <v>0.53624182926759212</v>
      </c>
      <c r="AU81" s="40">
        <f t="shared" si="79"/>
        <v>8.0048586420214021E-2</v>
      </c>
      <c r="AV81" s="40">
        <f t="shared" si="79"/>
        <v>0.24415627495017148</v>
      </c>
      <c r="AW81" s="41">
        <f t="shared" si="79"/>
        <v>0.13955330936202232</v>
      </c>
      <c r="AX81" s="31">
        <v>0</v>
      </c>
      <c r="AY81" s="38">
        <f t="shared" si="62"/>
        <v>0</v>
      </c>
      <c r="AZ81" s="31">
        <v>0</v>
      </c>
      <c r="BA81" s="38">
        <f t="shared" si="63"/>
        <v>0</v>
      </c>
      <c r="BB81" s="31">
        <v>0</v>
      </c>
      <c r="BC81" s="38">
        <f t="shared" si="64"/>
        <v>0</v>
      </c>
      <c r="BD81" s="31">
        <v>0</v>
      </c>
      <c r="BE81" s="38">
        <f t="shared" si="65"/>
        <v>0</v>
      </c>
      <c r="BF81" s="31">
        <v>21</v>
      </c>
      <c r="BG81" s="38">
        <f t="shared" si="66"/>
        <v>10.714285714285714</v>
      </c>
      <c r="BH81" s="31">
        <v>1</v>
      </c>
      <c r="BI81" s="38">
        <f t="shared" si="67"/>
        <v>1.4285714285714286</v>
      </c>
      <c r="BJ81" s="31">
        <v>4</v>
      </c>
      <c r="BK81" s="38">
        <f t="shared" si="68"/>
        <v>4.4285714285714288</v>
      </c>
      <c r="BL81" s="31">
        <v>6</v>
      </c>
      <c r="BM81" s="38">
        <f t="shared" si="69"/>
        <v>2.7142857142857144</v>
      </c>
    </row>
    <row r="82" spans="1:65" x14ac:dyDescent="0.25">
      <c r="A82" s="42">
        <f t="shared" si="58"/>
        <v>45840</v>
      </c>
      <c r="B82" s="31">
        <f t="shared" si="50"/>
        <v>89</v>
      </c>
      <c r="C82" s="38">
        <f t="shared" si="70"/>
        <v>115.28571428571429</v>
      </c>
      <c r="D82" s="31">
        <f t="shared" si="51"/>
        <v>22</v>
      </c>
      <c r="E82" s="57">
        <f t="shared" si="70"/>
        <v>28.285714285714285</v>
      </c>
      <c r="F82" s="31">
        <v>9.9726027399999992</v>
      </c>
      <c r="G82" s="38">
        <f t="shared" si="70"/>
        <v>18.235616438857143</v>
      </c>
      <c r="H82" s="31">
        <v>9.9726027399999992</v>
      </c>
      <c r="I82" s="57">
        <f t="shared" si="71"/>
        <v>18.235616438857143</v>
      </c>
      <c r="J82" s="31">
        <f t="shared" si="52"/>
        <v>89</v>
      </c>
      <c r="K82" s="38">
        <f t="shared" si="72"/>
        <v>115.28571428571429</v>
      </c>
      <c r="L82" s="31">
        <f t="shared" si="53"/>
        <v>22</v>
      </c>
      <c r="M82" s="57">
        <f t="shared" si="73"/>
        <v>28.285714285714285</v>
      </c>
      <c r="N82" s="31">
        <v>10</v>
      </c>
      <c r="O82" s="38">
        <f t="shared" si="72"/>
        <v>18.285714285714285</v>
      </c>
      <c r="P82" s="31">
        <v>5</v>
      </c>
      <c r="Q82" s="57">
        <f t="shared" si="74"/>
        <v>7.8571428571428568</v>
      </c>
      <c r="R82" s="31">
        <v>79</v>
      </c>
      <c r="S82" s="38">
        <f t="shared" si="75"/>
        <v>97</v>
      </c>
      <c r="T82" s="31">
        <v>17</v>
      </c>
      <c r="U82" s="57">
        <f t="shared" si="76"/>
        <v>20.428571428571427</v>
      </c>
      <c r="V82" s="31">
        <v>0</v>
      </c>
      <c r="W82" s="38">
        <f t="shared" si="77"/>
        <v>0</v>
      </c>
      <c r="X82" s="31">
        <v>0</v>
      </c>
      <c r="Y82" s="57">
        <f t="shared" si="77"/>
        <v>0</v>
      </c>
      <c r="Z82" s="63">
        <v>0</v>
      </c>
      <c r="AA82" s="64">
        <f t="shared" si="77"/>
        <v>0</v>
      </c>
      <c r="AB82" s="63">
        <v>0</v>
      </c>
      <c r="AC82" s="65">
        <f t="shared" si="77"/>
        <v>0</v>
      </c>
      <c r="AD82" s="31">
        <v>0</v>
      </c>
      <c r="AE82" s="38">
        <f t="shared" si="77"/>
        <v>0</v>
      </c>
      <c r="AF82" s="31">
        <v>0</v>
      </c>
      <c r="AG82" s="57">
        <f t="shared" si="77"/>
        <v>0</v>
      </c>
      <c r="AH82" s="31">
        <f t="shared" si="54"/>
        <v>6</v>
      </c>
      <c r="AI82" s="38">
        <f t="shared" si="78"/>
        <v>10.571428571428571</v>
      </c>
      <c r="AJ82" s="31">
        <f t="shared" si="55"/>
        <v>1</v>
      </c>
      <c r="AK82" s="38">
        <f t="shared" si="60"/>
        <v>1.4285714285714286</v>
      </c>
      <c r="AL82" s="31">
        <f t="shared" si="56"/>
        <v>2</v>
      </c>
      <c r="AM82" s="38">
        <f t="shared" si="61"/>
        <v>4</v>
      </c>
      <c r="AN82" s="31">
        <f t="shared" si="57"/>
        <v>1</v>
      </c>
      <c r="AO82" s="38">
        <f t="shared" si="62"/>
        <v>2.2857142857142856</v>
      </c>
      <c r="AP82" s="40">
        <f t="shared" si="46"/>
        <v>0.6</v>
      </c>
      <c r="AQ82" s="40">
        <f t="shared" si="47"/>
        <v>0.1</v>
      </c>
      <c r="AR82" s="40">
        <f t="shared" si="48"/>
        <v>0.2</v>
      </c>
      <c r="AS82" s="41">
        <f t="shared" si="49"/>
        <v>0.1</v>
      </c>
      <c r="AT82" s="40">
        <f t="shared" si="79"/>
        <v>0.56313258557011314</v>
      </c>
      <c r="AU82" s="40">
        <f t="shared" si="79"/>
        <v>8.5930939361390485E-2</v>
      </c>
      <c r="AV82" s="40">
        <f t="shared" si="79"/>
        <v>0.23071089679891094</v>
      </c>
      <c r="AW82" s="41">
        <f t="shared" si="79"/>
        <v>0.12022557826958534</v>
      </c>
      <c r="AX82" s="31">
        <v>0</v>
      </c>
      <c r="AY82" s="38">
        <f t="shared" si="62"/>
        <v>0</v>
      </c>
      <c r="AZ82" s="31">
        <v>0</v>
      </c>
      <c r="BA82" s="38">
        <f t="shared" si="63"/>
        <v>0</v>
      </c>
      <c r="BB82" s="31">
        <v>0</v>
      </c>
      <c r="BC82" s="38">
        <f t="shared" si="64"/>
        <v>0</v>
      </c>
      <c r="BD82" s="31">
        <v>0</v>
      </c>
      <c r="BE82" s="38">
        <f t="shared" si="65"/>
        <v>0</v>
      </c>
      <c r="BF82" s="31">
        <v>6</v>
      </c>
      <c r="BG82" s="38">
        <f t="shared" si="66"/>
        <v>10.571428571428571</v>
      </c>
      <c r="BH82" s="31">
        <v>1</v>
      </c>
      <c r="BI82" s="38">
        <f t="shared" si="67"/>
        <v>1.4285714285714286</v>
      </c>
      <c r="BJ82" s="31">
        <v>2</v>
      </c>
      <c r="BK82" s="38">
        <f t="shared" si="68"/>
        <v>4</v>
      </c>
      <c r="BL82" s="31">
        <v>1</v>
      </c>
      <c r="BM82" s="38">
        <f t="shared" si="69"/>
        <v>2.2857142857142856</v>
      </c>
    </row>
    <row r="83" spans="1:65" x14ac:dyDescent="0.25">
      <c r="A83" s="42">
        <f t="shared" si="58"/>
        <v>45841</v>
      </c>
      <c r="B83" s="31">
        <f t="shared" si="50"/>
        <v>82</v>
      </c>
      <c r="C83" s="38">
        <f t="shared" si="70"/>
        <v>113</v>
      </c>
      <c r="D83" s="31">
        <f t="shared" si="51"/>
        <v>27</v>
      </c>
      <c r="E83" s="57">
        <f t="shared" si="70"/>
        <v>29.428571428571427</v>
      </c>
      <c r="F83" s="31">
        <v>20.942465753999997</v>
      </c>
      <c r="G83" s="38">
        <f t="shared" si="70"/>
        <v>19.232876712857141</v>
      </c>
      <c r="H83" s="31">
        <v>20.942465753999997</v>
      </c>
      <c r="I83" s="57">
        <f t="shared" si="71"/>
        <v>19.232876712857141</v>
      </c>
      <c r="J83" s="31">
        <f t="shared" si="52"/>
        <v>82</v>
      </c>
      <c r="K83" s="38">
        <f t="shared" si="72"/>
        <v>113</v>
      </c>
      <c r="L83" s="31">
        <f t="shared" si="53"/>
        <v>27</v>
      </c>
      <c r="M83" s="57">
        <f t="shared" si="73"/>
        <v>29.428571428571427</v>
      </c>
      <c r="N83" s="31">
        <v>21</v>
      </c>
      <c r="O83" s="38">
        <f t="shared" si="72"/>
        <v>19.285714285714285</v>
      </c>
      <c r="P83" s="31">
        <v>13</v>
      </c>
      <c r="Q83" s="57">
        <f t="shared" si="74"/>
        <v>8.2857142857142865</v>
      </c>
      <c r="R83" s="31">
        <v>61</v>
      </c>
      <c r="S83" s="38">
        <f t="shared" si="75"/>
        <v>93.714285714285708</v>
      </c>
      <c r="T83" s="31">
        <v>14</v>
      </c>
      <c r="U83" s="57">
        <f t="shared" si="76"/>
        <v>21.142857142857142</v>
      </c>
      <c r="V83" s="31">
        <v>0</v>
      </c>
      <c r="W83" s="38">
        <f t="shared" si="77"/>
        <v>0</v>
      </c>
      <c r="X83" s="31">
        <v>0</v>
      </c>
      <c r="Y83" s="57">
        <f t="shared" si="77"/>
        <v>0</v>
      </c>
      <c r="Z83" s="63">
        <v>0</v>
      </c>
      <c r="AA83" s="64">
        <f t="shared" si="77"/>
        <v>0</v>
      </c>
      <c r="AB83" s="63">
        <v>0</v>
      </c>
      <c r="AC83" s="65">
        <f t="shared" si="77"/>
        <v>0</v>
      </c>
      <c r="AD83" s="31">
        <v>0</v>
      </c>
      <c r="AE83" s="38">
        <f t="shared" si="77"/>
        <v>0</v>
      </c>
      <c r="AF83" s="31">
        <v>0</v>
      </c>
      <c r="AG83" s="57">
        <f t="shared" si="77"/>
        <v>0</v>
      </c>
      <c r="AH83" s="31">
        <f t="shared" si="54"/>
        <v>14</v>
      </c>
      <c r="AI83" s="38">
        <f t="shared" si="78"/>
        <v>11.714285714285714</v>
      </c>
      <c r="AJ83" s="31">
        <f t="shared" si="55"/>
        <v>0</v>
      </c>
      <c r="AK83" s="38">
        <f t="shared" si="60"/>
        <v>1.2857142857142858</v>
      </c>
      <c r="AL83" s="31">
        <f t="shared" si="56"/>
        <v>6</v>
      </c>
      <c r="AM83" s="38">
        <f t="shared" si="61"/>
        <v>4.1428571428571432</v>
      </c>
      <c r="AN83" s="31">
        <f t="shared" si="57"/>
        <v>1</v>
      </c>
      <c r="AO83" s="38">
        <f t="shared" si="62"/>
        <v>2.1428571428571428</v>
      </c>
      <c r="AP83" s="40">
        <f t="shared" si="46"/>
        <v>0.66666666666666663</v>
      </c>
      <c r="AQ83" s="40">
        <f t="shared" si="47"/>
        <v>0</v>
      </c>
      <c r="AR83" s="40">
        <f t="shared" si="48"/>
        <v>0.2857142857142857</v>
      </c>
      <c r="AS83" s="41">
        <f t="shared" si="49"/>
        <v>4.7619047619047616E-2</v>
      </c>
      <c r="AT83" s="40">
        <f t="shared" si="79"/>
        <v>0.59714619101229005</v>
      </c>
      <c r="AU83" s="40">
        <f t="shared" si="79"/>
        <v>7.5726857728737426E-2</v>
      </c>
      <c r="AV83" s="40">
        <f t="shared" si="79"/>
        <v>0.22050681516625786</v>
      </c>
      <c r="AW83" s="41">
        <f t="shared" si="79"/>
        <v>0.10662013609271459</v>
      </c>
      <c r="AX83" s="31">
        <v>0</v>
      </c>
      <c r="AY83" s="38">
        <f t="shared" si="62"/>
        <v>0</v>
      </c>
      <c r="AZ83" s="31">
        <v>0</v>
      </c>
      <c r="BA83" s="38">
        <f t="shared" si="63"/>
        <v>0</v>
      </c>
      <c r="BB83" s="31">
        <v>0</v>
      </c>
      <c r="BC83" s="38">
        <f t="shared" si="64"/>
        <v>0</v>
      </c>
      <c r="BD83" s="31">
        <v>0</v>
      </c>
      <c r="BE83" s="38">
        <f t="shared" si="65"/>
        <v>0</v>
      </c>
      <c r="BF83" s="31">
        <v>14</v>
      </c>
      <c r="BG83" s="38">
        <f t="shared" si="66"/>
        <v>11.714285714285714</v>
      </c>
      <c r="BH83" s="31">
        <v>0</v>
      </c>
      <c r="BI83" s="38">
        <f t="shared" si="67"/>
        <v>1.2857142857142858</v>
      </c>
      <c r="BJ83" s="31">
        <v>6</v>
      </c>
      <c r="BK83" s="38">
        <f t="shared" si="68"/>
        <v>4.1428571428571432</v>
      </c>
      <c r="BL83" s="31">
        <v>1</v>
      </c>
      <c r="BM83" s="38">
        <f t="shared" si="69"/>
        <v>2.1428571428571428</v>
      </c>
    </row>
    <row r="84" spans="1:65" x14ac:dyDescent="0.25">
      <c r="A84" s="42">
        <f t="shared" si="58"/>
        <v>45842</v>
      </c>
      <c r="B84" s="31">
        <f t="shared" si="50"/>
        <v>109</v>
      </c>
      <c r="C84" s="38">
        <f t="shared" si="70"/>
        <v>110.42857142857143</v>
      </c>
      <c r="D84" s="31">
        <f t="shared" si="51"/>
        <v>34</v>
      </c>
      <c r="E84" s="57">
        <f t="shared" si="70"/>
        <v>30.571428571428573</v>
      </c>
      <c r="F84" s="31">
        <v>22.936986302000001</v>
      </c>
      <c r="G84" s="38">
        <f t="shared" si="70"/>
        <v>19.802739726571428</v>
      </c>
      <c r="H84" s="31">
        <v>22.936986302000001</v>
      </c>
      <c r="I84" s="57">
        <f t="shared" si="71"/>
        <v>19.802739726571428</v>
      </c>
      <c r="J84" s="31">
        <f t="shared" si="52"/>
        <v>109</v>
      </c>
      <c r="K84" s="38">
        <f t="shared" si="72"/>
        <v>110.42857142857143</v>
      </c>
      <c r="L84" s="31">
        <f t="shared" si="53"/>
        <v>34</v>
      </c>
      <c r="M84" s="57">
        <f t="shared" si="73"/>
        <v>30.571428571428573</v>
      </c>
      <c r="N84" s="31">
        <v>23</v>
      </c>
      <c r="O84" s="38">
        <f t="shared" si="72"/>
        <v>19.857142857142858</v>
      </c>
      <c r="P84" s="31">
        <v>14</v>
      </c>
      <c r="Q84" s="57">
        <f t="shared" si="74"/>
        <v>9.2857142857142865</v>
      </c>
      <c r="R84" s="31">
        <v>86</v>
      </c>
      <c r="S84" s="38">
        <f t="shared" si="75"/>
        <v>90.571428571428569</v>
      </c>
      <c r="T84" s="31">
        <v>20</v>
      </c>
      <c r="U84" s="57">
        <f t="shared" si="76"/>
        <v>21.285714285714285</v>
      </c>
      <c r="V84" s="31">
        <v>0</v>
      </c>
      <c r="W84" s="38">
        <f t="shared" si="77"/>
        <v>0</v>
      </c>
      <c r="X84" s="31">
        <v>0</v>
      </c>
      <c r="Y84" s="57">
        <f t="shared" si="77"/>
        <v>0</v>
      </c>
      <c r="Z84" s="63">
        <v>0</v>
      </c>
      <c r="AA84" s="64">
        <f t="shared" si="77"/>
        <v>0</v>
      </c>
      <c r="AB84" s="63">
        <v>0</v>
      </c>
      <c r="AC84" s="65">
        <f t="shared" si="77"/>
        <v>0</v>
      </c>
      <c r="AD84" s="31">
        <v>0</v>
      </c>
      <c r="AE84" s="38">
        <f t="shared" si="77"/>
        <v>0</v>
      </c>
      <c r="AF84" s="31">
        <v>0</v>
      </c>
      <c r="AG84" s="57">
        <f t="shared" si="77"/>
        <v>0</v>
      </c>
      <c r="AH84" s="31">
        <f t="shared" si="54"/>
        <v>17</v>
      </c>
      <c r="AI84" s="38">
        <f t="shared" si="78"/>
        <v>12.857142857142858</v>
      </c>
      <c r="AJ84" s="31">
        <f t="shared" si="55"/>
        <v>0</v>
      </c>
      <c r="AK84" s="38">
        <f t="shared" si="60"/>
        <v>0.7142857142857143</v>
      </c>
      <c r="AL84" s="31">
        <f t="shared" si="56"/>
        <v>4</v>
      </c>
      <c r="AM84" s="38">
        <f t="shared" si="61"/>
        <v>4.1428571428571432</v>
      </c>
      <c r="AN84" s="31">
        <f t="shared" si="57"/>
        <v>2</v>
      </c>
      <c r="AO84" s="38">
        <f t="shared" si="62"/>
        <v>2.1428571428571428</v>
      </c>
      <c r="AP84" s="40">
        <f t="shared" si="46"/>
        <v>0.73913043478260865</v>
      </c>
      <c r="AQ84" s="40">
        <f t="shared" si="47"/>
        <v>0</v>
      </c>
      <c r="AR84" s="40">
        <f t="shared" si="48"/>
        <v>0.17391304347826086</v>
      </c>
      <c r="AS84" s="41">
        <f t="shared" si="49"/>
        <v>8.6956521739130432E-2</v>
      </c>
      <c r="AT84" s="40">
        <f t="shared" si="79"/>
        <v>0.63506708019176039</v>
      </c>
      <c r="AU84" s="40">
        <f t="shared" si="79"/>
        <v>4.5651669758812616E-2</v>
      </c>
      <c r="AV84" s="40">
        <f t="shared" si="79"/>
        <v>0.21527634769322748</v>
      </c>
      <c r="AW84" s="41">
        <f t="shared" si="79"/>
        <v>0.1040049023561994</v>
      </c>
      <c r="AX84" s="31">
        <v>0</v>
      </c>
      <c r="AY84" s="38">
        <f t="shared" si="62"/>
        <v>0</v>
      </c>
      <c r="AZ84" s="31">
        <v>0</v>
      </c>
      <c r="BA84" s="38">
        <f t="shared" si="63"/>
        <v>0</v>
      </c>
      <c r="BB84" s="31">
        <v>0</v>
      </c>
      <c r="BC84" s="38">
        <f t="shared" si="64"/>
        <v>0</v>
      </c>
      <c r="BD84" s="31">
        <v>0</v>
      </c>
      <c r="BE84" s="38">
        <f t="shared" si="65"/>
        <v>0</v>
      </c>
      <c r="BF84" s="31">
        <v>17</v>
      </c>
      <c r="BG84" s="38">
        <f t="shared" si="66"/>
        <v>12.857142857142858</v>
      </c>
      <c r="BH84" s="31">
        <v>0</v>
      </c>
      <c r="BI84" s="38">
        <f t="shared" si="67"/>
        <v>0.7142857142857143</v>
      </c>
      <c r="BJ84" s="31">
        <v>4</v>
      </c>
      <c r="BK84" s="38">
        <f t="shared" si="68"/>
        <v>4.1428571428571432</v>
      </c>
      <c r="BL84" s="31">
        <v>2</v>
      </c>
      <c r="BM84" s="38">
        <f t="shared" si="69"/>
        <v>2.1428571428571428</v>
      </c>
    </row>
    <row r="85" spans="1:65" x14ac:dyDescent="0.25">
      <c r="A85" s="42">
        <f t="shared" si="58"/>
        <v>45843</v>
      </c>
      <c r="B85" s="31">
        <f t="shared" si="50"/>
        <v>107</v>
      </c>
      <c r="C85" s="38">
        <f t="shared" si="70"/>
        <v>113.42857142857143</v>
      </c>
      <c r="D85" s="31">
        <f t="shared" si="51"/>
        <v>35</v>
      </c>
      <c r="E85" s="57">
        <f t="shared" si="70"/>
        <v>31.714285714285715</v>
      </c>
      <c r="F85" s="31">
        <v>17.950684931999998</v>
      </c>
      <c r="G85" s="38">
        <f t="shared" si="70"/>
        <v>20.372602740285714</v>
      </c>
      <c r="H85" s="31">
        <v>17.950684931999998</v>
      </c>
      <c r="I85" s="57">
        <f t="shared" si="71"/>
        <v>20.372602740285714</v>
      </c>
      <c r="J85" s="31">
        <f t="shared" si="52"/>
        <v>107</v>
      </c>
      <c r="K85" s="38">
        <f t="shared" si="72"/>
        <v>113.42857142857143</v>
      </c>
      <c r="L85" s="31">
        <f t="shared" si="53"/>
        <v>35</v>
      </c>
      <c r="M85" s="57">
        <f t="shared" si="73"/>
        <v>31.714285714285715</v>
      </c>
      <c r="N85" s="31">
        <v>18</v>
      </c>
      <c r="O85" s="38">
        <f t="shared" si="72"/>
        <v>20.428571428571427</v>
      </c>
      <c r="P85" s="31">
        <v>12</v>
      </c>
      <c r="Q85" s="57">
        <f t="shared" si="74"/>
        <v>10.428571428571429</v>
      </c>
      <c r="R85" s="31">
        <v>89</v>
      </c>
      <c r="S85" s="38">
        <f t="shared" si="75"/>
        <v>93</v>
      </c>
      <c r="T85" s="31">
        <v>23</v>
      </c>
      <c r="U85" s="57">
        <f t="shared" si="76"/>
        <v>21.285714285714285</v>
      </c>
      <c r="V85" s="31">
        <v>0</v>
      </c>
      <c r="W85" s="38">
        <f t="shared" si="77"/>
        <v>0</v>
      </c>
      <c r="X85" s="31">
        <v>0</v>
      </c>
      <c r="Y85" s="57">
        <f t="shared" si="77"/>
        <v>0</v>
      </c>
      <c r="Z85" s="63">
        <v>0</v>
      </c>
      <c r="AA85" s="64">
        <f t="shared" si="77"/>
        <v>0</v>
      </c>
      <c r="AB85" s="63">
        <v>0</v>
      </c>
      <c r="AC85" s="65">
        <f t="shared" si="77"/>
        <v>0</v>
      </c>
      <c r="AD85" s="31">
        <v>0</v>
      </c>
      <c r="AE85" s="38">
        <f t="shared" si="77"/>
        <v>0</v>
      </c>
      <c r="AF85" s="31">
        <v>0</v>
      </c>
      <c r="AG85" s="57">
        <f t="shared" si="77"/>
        <v>0</v>
      </c>
      <c r="AH85" s="31">
        <f t="shared" si="54"/>
        <v>12</v>
      </c>
      <c r="AI85" s="38">
        <f t="shared" si="78"/>
        <v>13.571428571428571</v>
      </c>
      <c r="AJ85" s="31">
        <f t="shared" si="55"/>
        <v>1</v>
      </c>
      <c r="AK85" s="38">
        <f t="shared" si="60"/>
        <v>0.5714285714285714</v>
      </c>
      <c r="AL85" s="31">
        <f t="shared" si="56"/>
        <v>3</v>
      </c>
      <c r="AM85" s="38">
        <f t="shared" si="61"/>
        <v>4.1428571428571432</v>
      </c>
      <c r="AN85" s="31">
        <f t="shared" si="57"/>
        <v>2</v>
      </c>
      <c r="AO85" s="38">
        <f t="shared" si="62"/>
        <v>2.1428571428571428</v>
      </c>
      <c r="AP85" s="40">
        <f t="shared" si="46"/>
        <v>0.66666666666666663</v>
      </c>
      <c r="AQ85" s="40">
        <f t="shared" si="47"/>
        <v>5.5555555555555552E-2</v>
      </c>
      <c r="AR85" s="40">
        <f t="shared" si="48"/>
        <v>0.16666666666666666</v>
      </c>
      <c r="AS85" s="41">
        <f t="shared" si="49"/>
        <v>0.1111111111111111</v>
      </c>
      <c r="AT85" s="40">
        <f t="shared" si="79"/>
        <v>0.65887660400128423</v>
      </c>
      <c r="AU85" s="40">
        <f t="shared" si="79"/>
        <v>3.3180014430014428E-2</v>
      </c>
      <c r="AV85" s="40">
        <f t="shared" si="79"/>
        <v>0.2084736266047921</v>
      </c>
      <c r="AW85" s="41">
        <f t="shared" si="79"/>
        <v>9.9469754963909127E-2</v>
      </c>
      <c r="AX85" s="31">
        <v>0</v>
      </c>
      <c r="AY85" s="38">
        <f t="shared" si="62"/>
        <v>0</v>
      </c>
      <c r="AZ85" s="31">
        <v>0</v>
      </c>
      <c r="BA85" s="38">
        <f t="shared" si="63"/>
        <v>0</v>
      </c>
      <c r="BB85" s="31">
        <v>0</v>
      </c>
      <c r="BC85" s="38">
        <f t="shared" si="64"/>
        <v>0</v>
      </c>
      <c r="BD85" s="31">
        <v>0</v>
      </c>
      <c r="BE85" s="38">
        <f t="shared" si="65"/>
        <v>0</v>
      </c>
      <c r="BF85" s="31">
        <v>12</v>
      </c>
      <c r="BG85" s="38">
        <f t="shared" si="66"/>
        <v>13.571428571428571</v>
      </c>
      <c r="BH85" s="31">
        <v>1</v>
      </c>
      <c r="BI85" s="38">
        <f t="shared" si="67"/>
        <v>0.5714285714285714</v>
      </c>
      <c r="BJ85" s="31">
        <v>3</v>
      </c>
      <c r="BK85" s="38">
        <f t="shared" si="68"/>
        <v>4.1428571428571432</v>
      </c>
      <c r="BL85" s="31">
        <v>2</v>
      </c>
      <c r="BM85" s="38">
        <f t="shared" si="69"/>
        <v>2.1428571428571428</v>
      </c>
    </row>
    <row r="86" spans="1:65" x14ac:dyDescent="0.25">
      <c r="A86" s="42">
        <f t="shared" si="58"/>
        <v>45844</v>
      </c>
      <c r="B86" s="31">
        <f t="shared" si="50"/>
        <v>88</v>
      </c>
      <c r="C86" s="38">
        <f t="shared" si="70"/>
        <v>114.28571428571429</v>
      </c>
      <c r="D86" s="31">
        <f t="shared" si="51"/>
        <v>21</v>
      </c>
      <c r="E86" s="57">
        <f t="shared" si="70"/>
        <v>31.285714285714285</v>
      </c>
      <c r="F86" s="31">
        <v>17.950684932000001</v>
      </c>
      <c r="G86" s="38">
        <f t="shared" si="70"/>
        <v>20.515068493714288</v>
      </c>
      <c r="H86" s="31">
        <v>17.950684932000001</v>
      </c>
      <c r="I86" s="57">
        <f t="shared" si="71"/>
        <v>20.515068493714288</v>
      </c>
      <c r="J86" s="31">
        <f t="shared" si="52"/>
        <v>88</v>
      </c>
      <c r="K86" s="38">
        <f t="shared" si="72"/>
        <v>114.28571428571429</v>
      </c>
      <c r="L86" s="31">
        <f t="shared" si="53"/>
        <v>21</v>
      </c>
      <c r="M86" s="57">
        <f t="shared" si="73"/>
        <v>31.285714285714285</v>
      </c>
      <c r="N86" s="31">
        <v>18</v>
      </c>
      <c r="O86" s="38">
        <f t="shared" si="72"/>
        <v>20.571428571428573</v>
      </c>
      <c r="P86" s="31">
        <v>7</v>
      </c>
      <c r="Q86" s="57">
        <f t="shared" si="74"/>
        <v>10.571428571428571</v>
      </c>
      <c r="R86" s="31">
        <v>70</v>
      </c>
      <c r="S86" s="38">
        <f t="shared" si="75"/>
        <v>93.714285714285708</v>
      </c>
      <c r="T86" s="31">
        <v>14</v>
      </c>
      <c r="U86" s="57">
        <f t="shared" si="76"/>
        <v>20.714285714285715</v>
      </c>
      <c r="V86" s="31">
        <v>0</v>
      </c>
      <c r="W86" s="38">
        <f t="shared" si="77"/>
        <v>0</v>
      </c>
      <c r="X86" s="31">
        <v>0</v>
      </c>
      <c r="Y86" s="57">
        <f t="shared" si="77"/>
        <v>0</v>
      </c>
      <c r="Z86" s="63">
        <v>0</v>
      </c>
      <c r="AA86" s="64">
        <f t="shared" si="77"/>
        <v>0</v>
      </c>
      <c r="AB86" s="63">
        <v>0</v>
      </c>
      <c r="AC86" s="65">
        <f t="shared" si="77"/>
        <v>0</v>
      </c>
      <c r="AD86" s="31">
        <v>0</v>
      </c>
      <c r="AE86" s="38">
        <f t="shared" si="77"/>
        <v>0</v>
      </c>
      <c r="AF86" s="31">
        <v>0</v>
      </c>
      <c r="AG86" s="57">
        <f t="shared" si="77"/>
        <v>0</v>
      </c>
      <c r="AH86" s="31">
        <f t="shared" si="54"/>
        <v>11</v>
      </c>
      <c r="AI86" s="38">
        <f t="shared" si="78"/>
        <v>13.571428571428571</v>
      </c>
      <c r="AJ86" s="31">
        <f t="shared" si="55"/>
        <v>3</v>
      </c>
      <c r="AK86" s="38">
        <f t="shared" si="60"/>
        <v>1</v>
      </c>
      <c r="AL86" s="31">
        <f t="shared" si="56"/>
        <v>2</v>
      </c>
      <c r="AM86" s="38">
        <f t="shared" si="61"/>
        <v>3.8571428571428572</v>
      </c>
      <c r="AN86" s="31">
        <f t="shared" si="57"/>
        <v>2</v>
      </c>
      <c r="AO86" s="38">
        <f t="shared" si="62"/>
        <v>2.1428571428571428</v>
      </c>
      <c r="AP86" s="40">
        <f t="shared" si="46"/>
        <v>0.61111111111111116</v>
      </c>
      <c r="AQ86" s="40">
        <f t="shared" si="47"/>
        <v>0.16666666666666666</v>
      </c>
      <c r="AR86" s="40">
        <f t="shared" si="48"/>
        <v>0.1111111111111111</v>
      </c>
      <c r="AS86" s="41">
        <f t="shared" si="49"/>
        <v>0.1111111111111111</v>
      </c>
      <c r="AT86" s="40">
        <f t="shared" si="79"/>
        <v>0.65374121651295558</v>
      </c>
      <c r="AU86" s="40">
        <f t="shared" si="79"/>
        <v>5.6989538239538236E-2</v>
      </c>
      <c r="AV86" s="40">
        <f t="shared" si="79"/>
        <v>0.19073319709965672</v>
      </c>
      <c r="AW86" s="41">
        <f t="shared" si="79"/>
        <v>9.8536048147849414E-2</v>
      </c>
      <c r="AX86" s="31">
        <v>0</v>
      </c>
      <c r="AY86" s="38">
        <f t="shared" si="62"/>
        <v>0</v>
      </c>
      <c r="AZ86" s="31">
        <v>0</v>
      </c>
      <c r="BA86" s="38">
        <f t="shared" si="63"/>
        <v>0</v>
      </c>
      <c r="BB86" s="31">
        <v>0</v>
      </c>
      <c r="BC86" s="38">
        <f t="shared" si="64"/>
        <v>0</v>
      </c>
      <c r="BD86" s="31">
        <v>0</v>
      </c>
      <c r="BE86" s="38">
        <f t="shared" si="65"/>
        <v>0</v>
      </c>
      <c r="BF86" s="31">
        <v>11</v>
      </c>
      <c r="BG86" s="38">
        <f t="shared" si="66"/>
        <v>13.571428571428571</v>
      </c>
      <c r="BH86" s="31">
        <v>3</v>
      </c>
      <c r="BI86" s="38">
        <f t="shared" si="67"/>
        <v>1</v>
      </c>
      <c r="BJ86" s="31">
        <v>2</v>
      </c>
      <c r="BK86" s="38">
        <f t="shared" si="68"/>
        <v>3.8571428571428572</v>
      </c>
      <c r="BL86" s="31">
        <v>2</v>
      </c>
      <c r="BM86" s="38">
        <f t="shared" si="69"/>
        <v>2.1428571428571428</v>
      </c>
    </row>
    <row r="87" spans="1:65" x14ac:dyDescent="0.25">
      <c r="A87" s="42">
        <f t="shared" si="58"/>
        <v>45845</v>
      </c>
      <c r="B87" s="31">
        <f t="shared" si="50"/>
        <v>101</v>
      </c>
      <c r="C87" s="38">
        <f t="shared" si="70"/>
        <v>108</v>
      </c>
      <c r="D87" s="31">
        <f t="shared" si="51"/>
        <v>31</v>
      </c>
      <c r="E87" s="57">
        <f t="shared" si="70"/>
        <v>31</v>
      </c>
      <c r="F87" s="31">
        <v>18.947945206</v>
      </c>
      <c r="G87" s="38">
        <f t="shared" si="70"/>
        <v>20.087671233428573</v>
      </c>
      <c r="H87" s="31">
        <v>18.947945206</v>
      </c>
      <c r="I87" s="57">
        <f t="shared" si="71"/>
        <v>20.087671233428573</v>
      </c>
      <c r="J87" s="31">
        <f t="shared" si="52"/>
        <v>101</v>
      </c>
      <c r="K87" s="38">
        <f t="shared" si="72"/>
        <v>108</v>
      </c>
      <c r="L87" s="31">
        <f t="shared" si="53"/>
        <v>31</v>
      </c>
      <c r="M87" s="57">
        <f t="shared" si="73"/>
        <v>31</v>
      </c>
      <c r="N87" s="31">
        <v>19</v>
      </c>
      <c r="O87" s="38">
        <f t="shared" si="72"/>
        <v>20.142857142857142</v>
      </c>
      <c r="P87" s="31">
        <v>12</v>
      </c>
      <c r="Q87" s="57">
        <f t="shared" si="74"/>
        <v>11.142857142857142</v>
      </c>
      <c r="R87" s="31">
        <v>82</v>
      </c>
      <c r="S87" s="38">
        <f t="shared" si="75"/>
        <v>87.857142857142861</v>
      </c>
      <c r="T87" s="31">
        <v>19</v>
      </c>
      <c r="U87" s="57">
        <f t="shared" si="76"/>
        <v>19.857142857142858</v>
      </c>
      <c r="V87" s="31">
        <v>0</v>
      </c>
      <c r="W87" s="38">
        <f t="shared" si="77"/>
        <v>0</v>
      </c>
      <c r="X87" s="31">
        <v>0</v>
      </c>
      <c r="Y87" s="57">
        <f t="shared" si="77"/>
        <v>0</v>
      </c>
      <c r="Z87" s="63">
        <v>0</v>
      </c>
      <c r="AA87" s="64">
        <f t="shared" si="77"/>
        <v>0</v>
      </c>
      <c r="AB87" s="63">
        <v>0</v>
      </c>
      <c r="AC87" s="65">
        <f t="shared" si="77"/>
        <v>0</v>
      </c>
      <c r="AD87" s="31">
        <v>0</v>
      </c>
      <c r="AE87" s="38">
        <f t="shared" si="77"/>
        <v>0</v>
      </c>
      <c r="AF87" s="31">
        <v>0</v>
      </c>
      <c r="AG87" s="57">
        <f t="shared" si="77"/>
        <v>0</v>
      </c>
      <c r="AH87" s="31">
        <f t="shared" si="54"/>
        <v>11</v>
      </c>
      <c r="AI87" s="38">
        <f t="shared" si="78"/>
        <v>13.142857142857142</v>
      </c>
      <c r="AJ87" s="31">
        <f t="shared" si="55"/>
        <v>0</v>
      </c>
      <c r="AK87" s="38">
        <f t="shared" si="60"/>
        <v>0.8571428571428571</v>
      </c>
      <c r="AL87" s="31">
        <f t="shared" si="56"/>
        <v>5</v>
      </c>
      <c r="AM87" s="38">
        <f t="shared" si="61"/>
        <v>3.7142857142857144</v>
      </c>
      <c r="AN87" s="31">
        <f t="shared" si="57"/>
        <v>3</v>
      </c>
      <c r="AO87" s="38">
        <f t="shared" si="62"/>
        <v>2.4285714285714284</v>
      </c>
      <c r="AP87" s="40">
        <f t="shared" si="46"/>
        <v>0.57894736842105265</v>
      </c>
      <c r="AQ87" s="40">
        <f t="shared" si="47"/>
        <v>0</v>
      </c>
      <c r="AR87" s="40">
        <f t="shared" si="48"/>
        <v>0.26315789473684209</v>
      </c>
      <c r="AS87" s="41">
        <f t="shared" si="49"/>
        <v>0.15789473684210525</v>
      </c>
      <c r="AT87" s="40">
        <f t="shared" si="79"/>
        <v>0.64553889252115781</v>
      </c>
      <c r="AU87" s="40">
        <f t="shared" si="79"/>
        <v>5.049603174603174E-2</v>
      </c>
      <c r="AV87" s="40">
        <f t="shared" si="79"/>
        <v>0.18936614310102379</v>
      </c>
      <c r="AW87" s="41">
        <f t="shared" si="79"/>
        <v>0.11459893263178651</v>
      </c>
      <c r="AX87" s="31">
        <v>0</v>
      </c>
      <c r="AY87" s="38">
        <f t="shared" si="62"/>
        <v>0</v>
      </c>
      <c r="AZ87" s="31">
        <v>0</v>
      </c>
      <c r="BA87" s="38">
        <f t="shared" si="63"/>
        <v>0</v>
      </c>
      <c r="BB87" s="31">
        <v>0</v>
      </c>
      <c r="BC87" s="38">
        <f t="shared" si="64"/>
        <v>0</v>
      </c>
      <c r="BD87" s="31">
        <v>0</v>
      </c>
      <c r="BE87" s="38">
        <f t="shared" si="65"/>
        <v>0</v>
      </c>
      <c r="BF87" s="31">
        <v>11</v>
      </c>
      <c r="BG87" s="38">
        <f t="shared" si="66"/>
        <v>13.142857142857142</v>
      </c>
      <c r="BH87" s="31">
        <v>0</v>
      </c>
      <c r="BI87" s="38">
        <f t="shared" si="67"/>
        <v>0.8571428571428571</v>
      </c>
      <c r="BJ87" s="31">
        <v>5</v>
      </c>
      <c r="BK87" s="38">
        <f t="shared" si="68"/>
        <v>3.7142857142857144</v>
      </c>
      <c r="BL87" s="31">
        <v>3</v>
      </c>
      <c r="BM87" s="38">
        <f t="shared" si="69"/>
        <v>2.4285714285714284</v>
      </c>
    </row>
    <row r="88" spans="1:65" x14ac:dyDescent="0.25">
      <c r="A88" s="42">
        <f t="shared" si="58"/>
        <v>45846</v>
      </c>
      <c r="B88" s="31">
        <f t="shared" si="50"/>
        <v>102</v>
      </c>
      <c r="C88" s="38">
        <f t="shared" si="70"/>
        <v>96.857142857142861</v>
      </c>
      <c r="D88" s="31">
        <f t="shared" si="51"/>
        <v>28</v>
      </c>
      <c r="E88" s="57">
        <f t="shared" si="70"/>
        <v>28.285714285714285</v>
      </c>
      <c r="F88" s="31">
        <v>21.939726027999999</v>
      </c>
      <c r="G88" s="38">
        <f t="shared" si="70"/>
        <v>18.663013699142855</v>
      </c>
      <c r="H88" s="31">
        <v>21.939726027999999</v>
      </c>
      <c r="I88" s="57">
        <f t="shared" si="71"/>
        <v>18.663013699142855</v>
      </c>
      <c r="J88" s="31">
        <f t="shared" si="52"/>
        <v>102</v>
      </c>
      <c r="K88" s="38">
        <f t="shared" si="72"/>
        <v>96.857142857142861</v>
      </c>
      <c r="L88" s="31">
        <f t="shared" si="53"/>
        <v>28</v>
      </c>
      <c r="M88" s="57">
        <f t="shared" si="73"/>
        <v>28.285714285714285</v>
      </c>
      <c r="N88" s="31">
        <v>22</v>
      </c>
      <c r="O88" s="38">
        <f t="shared" si="72"/>
        <v>18.714285714285715</v>
      </c>
      <c r="P88" s="31">
        <v>11</v>
      </c>
      <c r="Q88" s="57">
        <f t="shared" si="74"/>
        <v>10.571428571428571</v>
      </c>
      <c r="R88" s="31">
        <v>80</v>
      </c>
      <c r="S88" s="38">
        <f t="shared" si="75"/>
        <v>78.142857142857139</v>
      </c>
      <c r="T88" s="31">
        <v>17</v>
      </c>
      <c r="U88" s="57">
        <f t="shared" si="76"/>
        <v>17.714285714285715</v>
      </c>
      <c r="V88" s="31">
        <v>0</v>
      </c>
      <c r="W88" s="38">
        <f t="shared" si="77"/>
        <v>0</v>
      </c>
      <c r="X88" s="31">
        <v>0</v>
      </c>
      <c r="Y88" s="57">
        <f t="shared" si="77"/>
        <v>0</v>
      </c>
      <c r="Z88" s="63">
        <v>0</v>
      </c>
      <c r="AA88" s="64">
        <f t="shared" si="77"/>
        <v>0</v>
      </c>
      <c r="AB88" s="63">
        <v>0</v>
      </c>
      <c r="AC88" s="65">
        <f t="shared" si="77"/>
        <v>0</v>
      </c>
      <c r="AD88" s="31">
        <v>0</v>
      </c>
      <c r="AE88" s="38">
        <f t="shared" si="77"/>
        <v>0</v>
      </c>
      <c r="AF88" s="31">
        <v>0</v>
      </c>
      <c r="AG88" s="57">
        <f t="shared" si="77"/>
        <v>0</v>
      </c>
      <c r="AH88" s="31">
        <f t="shared" si="54"/>
        <v>7</v>
      </c>
      <c r="AI88" s="38">
        <f t="shared" si="78"/>
        <v>11.142857142857142</v>
      </c>
      <c r="AJ88" s="31">
        <f t="shared" si="55"/>
        <v>1</v>
      </c>
      <c r="AK88" s="38">
        <f t="shared" si="60"/>
        <v>0.8571428571428571</v>
      </c>
      <c r="AL88" s="31">
        <f t="shared" si="56"/>
        <v>12</v>
      </c>
      <c r="AM88" s="38">
        <f t="shared" si="61"/>
        <v>4.8571428571428568</v>
      </c>
      <c r="AN88" s="31">
        <f t="shared" si="57"/>
        <v>2</v>
      </c>
      <c r="AO88" s="38">
        <f t="shared" si="62"/>
        <v>1.8571428571428572</v>
      </c>
      <c r="AP88" s="40">
        <f t="shared" si="46"/>
        <v>0.31818181818181818</v>
      </c>
      <c r="AQ88" s="40">
        <f t="shared" si="47"/>
        <v>4.5454545454545456E-2</v>
      </c>
      <c r="AR88" s="40">
        <f t="shared" si="48"/>
        <v>0.54545454545454541</v>
      </c>
      <c r="AS88" s="41">
        <f t="shared" si="49"/>
        <v>9.0909090909090912E-2</v>
      </c>
      <c r="AT88" s="40">
        <f t="shared" si="79"/>
        <v>0.59724343797570334</v>
      </c>
      <c r="AU88" s="40">
        <f t="shared" si="79"/>
        <v>5.2525252525252523E-2</v>
      </c>
      <c r="AV88" s="40">
        <f t="shared" si="79"/>
        <v>0.2494310781659588</v>
      </c>
      <c r="AW88" s="41">
        <f t="shared" si="79"/>
        <v>0.10080023133308522</v>
      </c>
      <c r="AX88" s="31">
        <v>0</v>
      </c>
      <c r="AY88" s="38">
        <f t="shared" si="62"/>
        <v>0</v>
      </c>
      <c r="AZ88" s="31">
        <v>0</v>
      </c>
      <c r="BA88" s="38">
        <f t="shared" si="63"/>
        <v>0</v>
      </c>
      <c r="BB88" s="31">
        <v>0</v>
      </c>
      <c r="BC88" s="38">
        <f t="shared" si="64"/>
        <v>0</v>
      </c>
      <c r="BD88" s="31">
        <v>0</v>
      </c>
      <c r="BE88" s="38">
        <f t="shared" si="65"/>
        <v>0</v>
      </c>
      <c r="BF88" s="31">
        <v>7</v>
      </c>
      <c r="BG88" s="38">
        <f t="shared" si="66"/>
        <v>11.142857142857142</v>
      </c>
      <c r="BH88" s="31">
        <v>1</v>
      </c>
      <c r="BI88" s="38">
        <f t="shared" si="67"/>
        <v>0.8571428571428571</v>
      </c>
      <c r="BJ88" s="31">
        <v>12</v>
      </c>
      <c r="BK88" s="38">
        <f t="shared" si="68"/>
        <v>4.8571428571428568</v>
      </c>
      <c r="BL88" s="31">
        <v>2</v>
      </c>
      <c r="BM88" s="38">
        <f t="shared" si="69"/>
        <v>1.8571428571428572</v>
      </c>
    </row>
    <row r="89" spans="1:65" x14ac:dyDescent="0.25">
      <c r="A89" s="42">
        <f t="shared" si="58"/>
        <v>45847</v>
      </c>
      <c r="B89" s="31">
        <f t="shared" si="50"/>
        <v>77</v>
      </c>
      <c r="C89" s="38">
        <f t="shared" si="70"/>
        <v>95.142857142857139</v>
      </c>
      <c r="D89" s="31">
        <f t="shared" si="51"/>
        <v>23</v>
      </c>
      <c r="E89" s="57">
        <f t="shared" si="70"/>
        <v>28.428571428571427</v>
      </c>
      <c r="F89" s="31">
        <v>11.967123288</v>
      </c>
      <c r="G89" s="38">
        <f t="shared" si="70"/>
        <v>18.947945205999996</v>
      </c>
      <c r="H89" s="31">
        <v>11.967123288</v>
      </c>
      <c r="I89" s="57">
        <f t="shared" si="71"/>
        <v>18.947945205999996</v>
      </c>
      <c r="J89" s="31">
        <f t="shared" si="52"/>
        <v>77</v>
      </c>
      <c r="K89" s="38">
        <f t="shared" si="72"/>
        <v>95.142857142857139</v>
      </c>
      <c r="L89" s="31">
        <f t="shared" si="53"/>
        <v>23</v>
      </c>
      <c r="M89" s="57">
        <f t="shared" si="73"/>
        <v>28.428571428571427</v>
      </c>
      <c r="N89" s="31">
        <v>12</v>
      </c>
      <c r="O89" s="38">
        <f t="shared" si="72"/>
        <v>19</v>
      </c>
      <c r="P89" s="31">
        <v>10</v>
      </c>
      <c r="Q89" s="57">
        <f t="shared" si="74"/>
        <v>11.285714285714286</v>
      </c>
      <c r="R89" s="31">
        <v>65</v>
      </c>
      <c r="S89" s="38">
        <f t="shared" si="75"/>
        <v>76.142857142857139</v>
      </c>
      <c r="T89" s="31">
        <v>13</v>
      </c>
      <c r="U89" s="57">
        <f t="shared" si="76"/>
        <v>17.142857142857142</v>
      </c>
      <c r="V89" s="31">
        <v>0</v>
      </c>
      <c r="W89" s="38">
        <f t="shared" si="77"/>
        <v>0</v>
      </c>
      <c r="X89" s="31">
        <v>0</v>
      </c>
      <c r="Y89" s="57">
        <f t="shared" si="77"/>
        <v>0</v>
      </c>
      <c r="Z89" s="63">
        <v>0</v>
      </c>
      <c r="AA89" s="64">
        <f t="shared" si="77"/>
        <v>0</v>
      </c>
      <c r="AB89" s="63">
        <v>0</v>
      </c>
      <c r="AC89" s="65">
        <f t="shared" si="77"/>
        <v>0</v>
      </c>
      <c r="AD89" s="31">
        <v>0</v>
      </c>
      <c r="AE89" s="38">
        <f t="shared" si="77"/>
        <v>0</v>
      </c>
      <c r="AF89" s="31">
        <v>0</v>
      </c>
      <c r="AG89" s="57">
        <f t="shared" si="77"/>
        <v>0</v>
      </c>
      <c r="AH89" s="31">
        <f t="shared" si="54"/>
        <v>7</v>
      </c>
      <c r="AI89" s="38">
        <f t="shared" si="78"/>
        <v>11.285714285714286</v>
      </c>
      <c r="AJ89" s="31">
        <f t="shared" si="55"/>
        <v>1</v>
      </c>
      <c r="AK89" s="38">
        <f t="shared" si="60"/>
        <v>0.8571428571428571</v>
      </c>
      <c r="AL89" s="31">
        <f t="shared" si="56"/>
        <v>4</v>
      </c>
      <c r="AM89" s="38">
        <f t="shared" si="61"/>
        <v>5.1428571428571432</v>
      </c>
      <c r="AN89" s="31">
        <f t="shared" si="57"/>
        <v>0</v>
      </c>
      <c r="AO89" s="38">
        <f t="shared" si="62"/>
        <v>1.7142857142857142</v>
      </c>
      <c r="AP89" s="40">
        <f t="shared" si="46"/>
        <v>0.58333333333333337</v>
      </c>
      <c r="AQ89" s="40">
        <f t="shared" si="47"/>
        <v>8.3333333333333329E-2</v>
      </c>
      <c r="AR89" s="40">
        <f t="shared" si="48"/>
        <v>0.33333333333333331</v>
      </c>
      <c r="AS89" s="41">
        <f t="shared" si="49"/>
        <v>0</v>
      </c>
      <c r="AT89" s="40">
        <f t="shared" si="79"/>
        <v>0.59486248559475108</v>
      </c>
      <c r="AU89" s="40">
        <f t="shared" si="79"/>
        <v>5.0144300144300144E-2</v>
      </c>
      <c r="AV89" s="40">
        <f t="shared" si="79"/>
        <v>0.26847869721357787</v>
      </c>
      <c r="AW89" s="41">
        <f t="shared" si="79"/>
        <v>8.6514517047370912E-2</v>
      </c>
      <c r="AX89" s="31">
        <v>0</v>
      </c>
      <c r="AY89" s="38">
        <f t="shared" si="62"/>
        <v>0</v>
      </c>
      <c r="AZ89" s="31">
        <v>0</v>
      </c>
      <c r="BA89" s="38">
        <f t="shared" si="63"/>
        <v>0</v>
      </c>
      <c r="BB89" s="31">
        <v>0</v>
      </c>
      <c r="BC89" s="38">
        <f t="shared" si="64"/>
        <v>0</v>
      </c>
      <c r="BD89" s="31">
        <v>0</v>
      </c>
      <c r="BE89" s="38">
        <f t="shared" si="65"/>
        <v>0</v>
      </c>
      <c r="BF89" s="31">
        <v>7</v>
      </c>
      <c r="BG89" s="38">
        <f t="shared" si="66"/>
        <v>11.285714285714286</v>
      </c>
      <c r="BH89" s="31">
        <v>1</v>
      </c>
      <c r="BI89" s="38">
        <f t="shared" si="67"/>
        <v>0.8571428571428571</v>
      </c>
      <c r="BJ89" s="31">
        <v>4</v>
      </c>
      <c r="BK89" s="38">
        <f t="shared" si="68"/>
        <v>5.1428571428571432</v>
      </c>
      <c r="BL89" s="31">
        <v>0</v>
      </c>
      <c r="BM89" s="38">
        <f t="shared" si="69"/>
        <v>1.7142857142857142</v>
      </c>
    </row>
    <row r="90" spans="1:65" x14ac:dyDescent="0.25">
      <c r="A90" s="42">
        <f t="shared" si="58"/>
        <v>45848</v>
      </c>
      <c r="B90" s="31">
        <f t="shared" si="50"/>
        <v>88</v>
      </c>
      <c r="C90" s="38">
        <f t="shared" si="70"/>
        <v>96</v>
      </c>
      <c r="D90" s="31">
        <f t="shared" si="51"/>
        <v>34</v>
      </c>
      <c r="E90" s="57">
        <f t="shared" si="70"/>
        <v>29.428571428571427</v>
      </c>
      <c r="F90" s="31">
        <v>13.961643836</v>
      </c>
      <c r="G90" s="38">
        <f t="shared" si="70"/>
        <v>17.950684931999998</v>
      </c>
      <c r="H90" s="31">
        <v>13.961643836</v>
      </c>
      <c r="I90" s="57">
        <f t="shared" si="71"/>
        <v>17.950684931999998</v>
      </c>
      <c r="J90" s="31">
        <f t="shared" si="52"/>
        <v>88</v>
      </c>
      <c r="K90" s="38">
        <f t="shared" si="72"/>
        <v>96</v>
      </c>
      <c r="L90" s="31">
        <f t="shared" si="53"/>
        <v>34</v>
      </c>
      <c r="M90" s="57">
        <f t="shared" si="73"/>
        <v>29.428571428571427</v>
      </c>
      <c r="N90" s="31">
        <v>14</v>
      </c>
      <c r="O90" s="38">
        <f t="shared" si="72"/>
        <v>18</v>
      </c>
      <c r="P90" s="31">
        <v>10</v>
      </c>
      <c r="Q90" s="57">
        <f t="shared" si="74"/>
        <v>10.857142857142858</v>
      </c>
      <c r="R90" s="31">
        <v>74</v>
      </c>
      <c r="S90" s="38">
        <f t="shared" si="75"/>
        <v>78</v>
      </c>
      <c r="T90" s="31">
        <v>24</v>
      </c>
      <c r="U90" s="57">
        <f t="shared" si="76"/>
        <v>18.571428571428573</v>
      </c>
      <c r="V90" s="31">
        <v>0</v>
      </c>
      <c r="W90" s="38">
        <f t="shared" si="77"/>
        <v>0</v>
      </c>
      <c r="X90" s="31">
        <v>0</v>
      </c>
      <c r="Y90" s="57">
        <f t="shared" si="77"/>
        <v>0</v>
      </c>
      <c r="Z90" s="63">
        <v>0</v>
      </c>
      <c r="AA90" s="64">
        <f t="shared" si="77"/>
        <v>0</v>
      </c>
      <c r="AB90" s="63">
        <v>0</v>
      </c>
      <c r="AC90" s="65">
        <f t="shared" si="77"/>
        <v>0</v>
      </c>
      <c r="AD90" s="31">
        <v>0</v>
      </c>
      <c r="AE90" s="38">
        <f t="shared" si="77"/>
        <v>0</v>
      </c>
      <c r="AF90" s="31">
        <v>0</v>
      </c>
      <c r="AG90" s="57">
        <f t="shared" si="77"/>
        <v>0</v>
      </c>
      <c r="AH90" s="31">
        <f t="shared" si="54"/>
        <v>8</v>
      </c>
      <c r="AI90" s="38">
        <f t="shared" si="78"/>
        <v>10.428571428571429</v>
      </c>
      <c r="AJ90" s="31">
        <f t="shared" si="55"/>
        <v>2</v>
      </c>
      <c r="AK90" s="38">
        <f t="shared" si="60"/>
        <v>1.1428571428571428</v>
      </c>
      <c r="AL90" s="31">
        <f t="shared" si="56"/>
        <v>2</v>
      </c>
      <c r="AM90" s="38">
        <f t="shared" si="61"/>
        <v>4.5714285714285712</v>
      </c>
      <c r="AN90" s="31">
        <f t="shared" si="57"/>
        <v>2</v>
      </c>
      <c r="AO90" s="38">
        <f t="shared" si="62"/>
        <v>1.8571428571428572</v>
      </c>
      <c r="AP90" s="40">
        <f t="shared" si="46"/>
        <v>0.5714285714285714</v>
      </c>
      <c r="AQ90" s="40">
        <f t="shared" si="47"/>
        <v>0.14285714285714285</v>
      </c>
      <c r="AR90" s="40">
        <f t="shared" si="48"/>
        <v>0.14285714285714285</v>
      </c>
      <c r="AS90" s="41">
        <f t="shared" si="49"/>
        <v>0.14285714285714285</v>
      </c>
      <c r="AT90" s="40">
        <f t="shared" si="79"/>
        <v>0.58125704341788043</v>
      </c>
      <c r="AU90" s="40">
        <f t="shared" si="79"/>
        <v>7.0552463409606261E-2</v>
      </c>
      <c r="AV90" s="40">
        <f t="shared" si="79"/>
        <v>0.24807053394827175</v>
      </c>
      <c r="AW90" s="41">
        <f t="shared" si="79"/>
        <v>0.10011995922424166</v>
      </c>
      <c r="AX90" s="31">
        <v>0</v>
      </c>
      <c r="AY90" s="38">
        <f t="shared" si="62"/>
        <v>0</v>
      </c>
      <c r="AZ90" s="31">
        <v>0</v>
      </c>
      <c r="BA90" s="38">
        <f t="shared" si="63"/>
        <v>0</v>
      </c>
      <c r="BB90" s="31">
        <v>0</v>
      </c>
      <c r="BC90" s="38">
        <f t="shared" si="64"/>
        <v>0</v>
      </c>
      <c r="BD90" s="31">
        <v>0</v>
      </c>
      <c r="BE90" s="38">
        <f t="shared" si="65"/>
        <v>0</v>
      </c>
      <c r="BF90" s="31">
        <v>8</v>
      </c>
      <c r="BG90" s="38">
        <f t="shared" si="66"/>
        <v>10.428571428571429</v>
      </c>
      <c r="BH90" s="31">
        <v>2</v>
      </c>
      <c r="BI90" s="38">
        <f t="shared" si="67"/>
        <v>1.1428571428571428</v>
      </c>
      <c r="BJ90" s="31">
        <v>2</v>
      </c>
      <c r="BK90" s="38">
        <f t="shared" si="68"/>
        <v>4.5714285714285712</v>
      </c>
      <c r="BL90" s="31">
        <v>2</v>
      </c>
      <c r="BM90" s="38">
        <f t="shared" si="69"/>
        <v>1.8571428571428572</v>
      </c>
    </row>
    <row r="91" spans="1:65" x14ac:dyDescent="0.25">
      <c r="A91" s="42">
        <f t="shared" si="58"/>
        <v>45849</v>
      </c>
      <c r="B91" s="31">
        <f t="shared" si="50"/>
        <v>113</v>
      </c>
      <c r="C91" s="38">
        <f t="shared" si="70"/>
        <v>96.571428571428569</v>
      </c>
      <c r="D91" s="31">
        <f t="shared" si="51"/>
        <v>24</v>
      </c>
      <c r="E91" s="57">
        <f t="shared" si="70"/>
        <v>28</v>
      </c>
      <c r="F91" s="31">
        <v>16.953424657999999</v>
      </c>
      <c r="G91" s="38">
        <f t="shared" si="70"/>
        <v>17.095890411428574</v>
      </c>
      <c r="H91" s="31">
        <v>16.953424657999999</v>
      </c>
      <c r="I91" s="57">
        <f t="shared" si="71"/>
        <v>17.095890411428574</v>
      </c>
      <c r="J91" s="31">
        <f t="shared" si="52"/>
        <v>113</v>
      </c>
      <c r="K91" s="38">
        <f t="shared" si="72"/>
        <v>96.571428571428569</v>
      </c>
      <c r="L91" s="31">
        <f t="shared" si="53"/>
        <v>24</v>
      </c>
      <c r="M91" s="57">
        <f t="shared" si="73"/>
        <v>28</v>
      </c>
      <c r="N91" s="31">
        <v>17</v>
      </c>
      <c r="O91" s="38">
        <f t="shared" si="72"/>
        <v>17.142857142857142</v>
      </c>
      <c r="P91" s="31">
        <v>9</v>
      </c>
      <c r="Q91" s="57">
        <f t="shared" si="74"/>
        <v>10.142857142857142</v>
      </c>
      <c r="R91" s="31">
        <v>96</v>
      </c>
      <c r="S91" s="38">
        <f t="shared" si="75"/>
        <v>79.428571428571431</v>
      </c>
      <c r="T91" s="31">
        <v>15</v>
      </c>
      <c r="U91" s="57">
        <f t="shared" si="76"/>
        <v>17.857142857142858</v>
      </c>
      <c r="V91" s="31">
        <v>0</v>
      </c>
      <c r="W91" s="38">
        <f t="shared" si="77"/>
        <v>0</v>
      </c>
      <c r="X91" s="31">
        <v>0</v>
      </c>
      <c r="Y91" s="57">
        <f t="shared" si="77"/>
        <v>0</v>
      </c>
      <c r="Z91" s="63">
        <v>0</v>
      </c>
      <c r="AA91" s="64">
        <f t="shared" si="77"/>
        <v>0</v>
      </c>
      <c r="AB91" s="63">
        <v>0</v>
      </c>
      <c r="AC91" s="65">
        <f t="shared" si="77"/>
        <v>0</v>
      </c>
      <c r="AD91" s="31">
        <v>0</v>
      </c>
      <c r="AE91" s="38">
        <f t="shared" si="77"/>
        <v>0</v>
      </c>
      <c r="AF91" s="31">
        <v>0</v>
      </c>
      <c r="AG91" s="57">
        <f t="shared" si="77"/>
        <v>0</v>
      </c>
      <c r="AH91" s="31">
        <f t="shared" si="54"/>
        <v>10</v>
      </c>
      <c r="AI91" s="38">
        <f t="shared" si="78"/>
        <v>9.4285714285714288</v>
      </c>
      <c r="AJ91" s="31">
        <f t="shared" si="55"/>
        <v>3</v>
      </c>
      <c r="AK91" s="38">
        <f t="shared" si="60"/>
        <v>1.5714285714285714</v>
      </c>
      <c r="AL91" s="31">
        <f t="shared" si="56"/>
        <v>3</v>
      </c>
      <c r="AM91" s="38">
        <f t="shared" si="61"/>
        <v>4.4285714285714288</v>
      </c>
      <c r="AN91" s="31">
        <f t="shared" si="57"/>
        <v>1</v>
      </c>
      <c r="AO91" s="38">
        <f t="shared" si="62"/>
        <v>1.7142857142857142</v>
      </c>
      <c r="AP91" s="40">
        <f t="shared" si="46"/>
        <v>0.58823529411764708</v>
      </c>
      <c r="AQ91" s="40">
        <f t="shared" si="47"/>
        <v>0.17647058823529413</v>
      </c>
      <c r="AR91" s="40">
        <f t="shared" si="48"/>
        <v>0.17647058823529413</v>
      </c>
      <c r="AS91" s="41">
        <f t="shared" si="49"/>
        <v>5.8823529411764705E-2</v>
      </c>
      <c r="AT91" s="40">
        <f t="shared" si="79"/>
        <v>0.55970059475145717</v>
      </c>
      <c r="AU91" s="40">
        <f t="shared" si="79"/>
        <v>9.57625474432197E-2</v>
      </c>
      <c r="AV91" s="40">
        <f t="shared" si="79"/>
        <v>0.24843589748499079</v>
      </c>
      <c r="AW91" s="41">
        <f t="shared" si="79"/>
        <v>9.6100960320332288E-2</v>
      </c>
      <c r="AX91" s="31">
        <v>0</v>
      </c>
      <c r="AY91" s="38">
        <f t="shared" si="62"/>
        <v>0</v>
      </c>
      <c r="AZ91" s="31">
        <v>0</v>
      </c>
      <c r="BA91" s="38">
        <f t="shared" si="63"/>
        <v>0</v>
      </c>
      <c r="BB91" s="31">
        <v>0</v>
      </c>
      <c r="BC91" s="38">
        <f t="shared" si="64"/>
        <v>0</v>
      </c>
      <c r="BD91" s="31">
        <v>0</v>
      </c>
      <c r="BE91" s="38">
        <f t="shared" si="65"/>
        <v>0</v>
      </c>
      <c r="BF91" s="31">
        <v>10</v>
      </c>
      <c r="BG91" s="38">
        <f t="shared" si="66"/>
        <v>9.4285714285714288</v>
      </c>
      <c r="BH91" s="31">
        <v>3</v>
      </c>
      <c r="BI91" s="38">
        <f t="shared" si="67"/>
        <v>1.5714285714285714</v>
      </c>
      <c r="BJ91" s="31">
        <v>3</v>
      </c>
      <c r="BK91" s="38">
        <f t="shared" si="68"/>
        <v>4.4285714285714288</v>
      </c>
      <c r="BL91" s="31">
        <v>1</v>
      </c>
      <c r="BM91" s="38">
        <f t="shared" si="69"/>
        <v>1.7142857142857142</v>
      </c>
    </row>
    <row r="92" spans="1:65" x14ac:dyDescent="0.25">
      <c r="A92" s="42">
        <f t="shared" si="58"/>
        <v>45850</v>
      </c>
      <c r="B92" s="31">
        <f t="shared" si="50"/>
        <v>72</v>
      </c>
      <c r="C92" s="38">
        <f t="shared" si="70"/>
        <v>91.571428571428569</v>
      </c>
      <c r="D92" s="31">
        <f t="shared" si="51"/>
        <v>25</v>
      </c>
      <c r="E92" s="57">
        <f t="shared" si="70"/>
        <v>26.571428571428573</v>
      </c>
      <c r="F92" s="31">
        <v>16.953424657999999</v>
      </c>
      <c r="G92" s="38">
        <f t="shared" si="70"/>
        <v>16.953424657999999</v>
      </c>
      <c r="H92" s="31">
        <v>16.953424657999999</v>
      </c>
      <c r="I92" s="57">
        <f t="shared" si="71"/>
        <v>16.953424657999999</v>
      </c>
      <c r="J92" s="31">
        <f t="shared" si="52"/>
        <v>72</v>
      </c>
      <c r="K92" s="38">
        <f t="shared" si="72"/>
        <v>91.571428571428569</v>
      </c>
      <c r="L92" s="31">
        <f t="shared" si="53"/>
        <v>25</v>
      </c>
      <c r="M92" s="57">
        <f t="shared" si="73"/>
        <v>26.571428571428573</v>
      </c>
      <c r="N92" s="31">
        <v>17</v>
      </c>
      <c r="O92" s="38">
        <f t="shared" si="72"/>
        <v>17</v>
      </c>
      <c r="P92" s="31">
        <v>10</v>
      </c>
      <c r="Q92" s="57">
        <f t="shared" si="74"/>
        <v>9.8571428571428577</v>
      </c>
      <c r="R92" s="31">
        <v>55</v>
      </c>
      <c r="S92" s="38">
        <f t="shared" si="75"/>
        <v>74.571428571428569</v>
      </c>
      <c r="T92" s="31">
        <v>15</v>
      </c>
      <c r="U92" s="57">
        <f t="shared" si="76"/>
        <v>16.714285714285715</v>
      </c>
      <c r="V92" s="31">
        <v>0</v>
      </c>
      <c r="W92" s="38">
        <f t="shared" si="77"/>
        <v>0</v>
      </c>
      <c r="X92" s="31">
        <v>0</v>
      </c>
      <c r="Y92" s="57">
        <f t="shared" si="77"/>
        <v>0</v>
      </c>
      <c r="Z92" s="63">
        <v>0</v>
      </c>
      <c r="AA92" s="64">
        <f t="shared" si="77"/>
        <v>0</v>
      </c>
      <c r="AB92" s="63">
        <v>0</v>
      </c>
      <c r="AC92" s="65">
        <f t="shared" si="77"/>
        <v>0</v>
      </c>
      <c r="AD92" s="31">
        <v>0</v>
      </c>
      <c r="AE92" s="38">
        <f t="shared" si="77"/>
        <v>0</v>
      </c>
      <c r="AF92" s="31">
        <v>0</v>
      </c>
      <c r="AG92" s="57">
        <f t="shared" si="77"/>
        <v>0</v>
      </c>
      <c r="AH92" s="31">
        <f t="shared" si="54"/>
        <v>8</v>
      </c>
      <c r="AI92" s="38">
        <f t="shared" si="78"/>
        <v>8.8571428571428577</v>
      </c>
      <c r="AJ92" s="31">
        <f t="shared" si="55"/>
        <v>3</v>
      </c>
      <c r="AK92" s="38">
        <f t="shared" si="60"/>
        <v>1.8571428571428572</v>
      </c>
      <c r="AL92" s="31">
        <f t="shared" si="56"/>
        <v>3</v>
      </c>
      <c r="AM92" s="38">
        <f t="shared" si="61"/>
        <v>4.4285714285714288</v>
      </c>
      <c r="AN92" s="31">
        <f t="shared" si="57"/>
        <v>3</v>
      </c>
      <c r="AO92" s="38">
        <f t="shared" si="62"/>
        <v>1.8571428571428572</v>
      </c>
      <c r="AP92" s="40">
        <f t="shared" si="46"/>
        <v>0.47058823529411764</v>
      </c>
      <c r="AQ92" s="40">
        <f t="shared" si="47"/>
        <v>0.17647058823529413</v>
      </c>
      <c r="AR92" s="40">
        <f t="shared" si="48"/>
        <v>0.17647058823529413</v>
      </c>
      <c r="AS92" s="41">
        <f t="shared" si="49"/>
        <v>0.17647058823529413</v>
      </c>
      <c r="AT92" s="40">
        <f t="shared" si="79"/>
        <v>0.53168939026966444</v>
      </c>
      <c r="AU92" s="40">
        <f t="shared" si="79"/>
        <v>0.11303612354032522</v>
      </c>
      <c r="AV92" s="40">
        <f t="shared" si="79"/>
        <v>0.24983645770908042</v>
      </c>
      <c r="AW92" s="41">
        <f t="shared" si="79"/>
        <v>0.10543802848092985</v>
      </c>
      <c r="AX92" s="31">
        <v>0</v>
      </c>
      <c r="AY92" s="38">
        <f t="shared" si="62"/>
        <v>0</v>
      </c>
      <c r="AZ92" s="31">
        <v>0</v>
      </c>
      <c r="BA92" s="38">
        <f t="shared" si="63"/>
        <v>0</v>
      </c>
      <c r="BB92" s="31">
        <v>0</v>
      </c>
      <c r="BC92" s="38">
        <f t="shared" si="64"/>
        <v>0</v>
      </c>
      <c r="BD92" s="31">
        <v>0</v>
      </c>
      <c r="BE92" s="38">
        <f t="shared" si="65"/>
        <v>0</v>
      </c>
      <c r="BF92" s="31">
        <v>8</v>
      </c>
      <c r="BG92" s="38">
        <f t="shared" si="66"/>
        <v>8.8571428571428577</v>
      </c>
      <c r="BH92" s="31">
        <v>3</v>
      </c>
      <c r="BI92" s="38">
        <f t="shared" si="67"/>
        <v>1.8571428571428572</v>
      </c>
      <c r="BJ92" s="31">
        <v>3</v>
      </c>
      <c r="BK92" s="38">
        <f t="shared" si="68"/>
        <v>4.4285714285714288</v>
      </c>
      <c r="BL92" s="31">
        <v>3</v>
      </c>
      <c r="BM92" s="38">
        <f t="shared" si="69"/>
        <v>1.8571428571428572</v>
      </c>
    </row>
    <row r="93" spans="1:65" x14ac:dyDescent="0.25">
      <c r="A93" s="42">
        <f t="shared" si="58"/>
        <v>45851</v>
      </c>
      <c r="B93" s="31">
        <f t="shared" si="50"/>
        <v>58</v>
      </c>
      <c r="C93" s="38">
        <f t="shared" si="70"/>
        <v>87.285714285714292</v>
      </c>
      <c r="D93" s="31">
        <f t="shared" si="51"/>
        <v>34</v>
      </c>
      <c r="E93" s="57">
        <f t="shared" si="70"/>
        <v>28.428571428571427</v>
      </c>
      <c r="F93" s="31">
        <v>10.969863014</v>
      </c>
      <c r="G93" s="38">
        <f t="shared" si="70"/>
        <v>15.956164384000001</v>
      </c>
      <c r="H93" s="31">
        <v>10.969863014</v>
      </c>
      <c r="I93" s="57">
        <f t="shared" si="71"/>
        <v>15.956164384000001</v>
      </c>
      <c r="J93" s="31">
        <f t="shared" si="52"/>
        <v>58</v>
      </c>
      <c r="K93" s="38">
        <f t="shared" si="72"/>
        <v>87.285714285714292</v>
      </c>
      <c r="L93" s="31">
        <f t="shared" si="53"/>
        <v>34</v>
      </c>
      <c r="M93" s="57">
        <f t="shared" si="73"/>
        <v>28.428571428571427</v>
      </c>
      <c r="N93" s="31">
        <v>11</v>
      </c>
      <c r="O93" s="38">
        <f t="shared" si="72"/>
        <v>16</v>
      </c>
      <c r="P93" s="31">
        <v>11</v>
      </c>
      <c r="Q93" s="57">
        <f t="shared" si="74"/>
        <v>10.428571428571429</v>
      </c>
      <c r="R93" s="31">
        <v>47</v>
      </c>
      <c r="S93" s="38">
        <f t="shared" si="75"/>
        <v>71.285714285714292</v>
      </c>
      <c r="T93" s="31">
        <v>23</v>
      </c>
      <c r="U93" s="57">
        <f t="shared" si="76"/>
        <v>18</v>
      </c>
      <c r="V93" s="31">
        <v>0</v>
      </c>
      <c r="W93" s="38">
        <f t="shared" si="77"/>
        <v>0</v>
      </c>
      <c r="X93" s="31">
        <v>0</v>
      </c>
      <c r="Y93" s="57">
        <f t="shared" si="77"/>
        <v>0</v>
      </c>
      <c r="Z93" s="63">
        <v>0</v>
      </c>
      <c r="AA93" s="64">
        <f t="shared" si="77"/>
        <v>0</v>
      </c>
      <c r="AB93" s="63">
        <v>0</v>
      </c>
      <c r="AC93" s="65">
        <f t="shared" si="77"/>
        <v>0</v>
      </c>
      <c r="AD93" s="31">
        <v>0</v>
      </c>
      <c r="AE93" s="38">
        <f t="shared" si="77"/>
        <v>0</v>
      </c>
      <c r="AF93" s="31">
        <v>0</v>
      </c>
      <c r="AG93" s="57">
        <f t="shared" si="77"/>
        <v>0</v>
      </c>
      <c r="AH93" s="31">
        <f t="shared" si="54"/>
        <v>5</v>
      </c>
      <c r="AI93" s="38">
        <f t="shared" si="78"/>
        <v>8</v>
      </c>
      <c r="AJ93" s="31">
        <f t="shared" si="55"/>
        <v>2</v>
      </c>
      <c r="AK93" s="38">
        <f t="shared" si="60"/>
        <v>1.7142857142857142</v>
      </c>
      <c r="AL93" s="31">
        <f t="shared" si="56"/>
        <v>4</v>
      </c>
      <c r="AM93" s="38">
        <f t="shared" si="61"/>
        <v>4.7142857142857144</v>
      </c>
      <c r="AN93" s="31">
        <f t="shared" si="57"/>
        <v>0</v>
      </c>
      <c r="AO93" s="38">
        <f t="shared" si="62"/>
        <v>1.5714285714285714</v>
      </c>
      <c r="AP93" s="40">
        <f t="shared" si="46"/>
        <v>0.45454545454545453</v>
      </c>
      <c r="AQ93" s="40">
        <f t="shared" si="47"/>
        <v>0.18181818181818182</v>
      </c>
      <c r="AR93" s="40">
        <f t="shared" si="48"/>
        <v>0.36363636363636365</v>
      </c>
      <c r="AS93" s="41">
        <f t="shared" si="49"/>
        <v>0</v>
      </c>
      <c r="AT93" s="40">
        <f t="shared" ref="AT93:AW108" si="80">AVERAGE(AP87:AP93)</f>
        <v>0.50932286790314218</v>
      </c>
      <c r="AU93" s="40">
        <f t="shared" si="80"/>
        <v>0.11520062570482738</v>
      </c>
      <c r="AV93" s="40">
        <f t="shared" si="80"/>
        <v>0.28591149378411645</v>
      </c>
      <c r="AW93" s="41">
        <f t="shared" si="80"/>
        <v>8.9565012607913982E-2</v>
      </c>
      <c r="AX93" s="31">
        <v>0</v>
      </c>
      <c r="AY93" s="38">
        <f t="shared" si="62"/>
        <v>0</v>
      </c>
      <c r="AZ93" s="31">
        <v>0</v>
      </c>
      <c r="BA93" s="38">
        <f t="shared" si="63"/>
        <v>0</v>
      </c>
      <c r="BB93" s="31">
        <v>0</v>
      </c>
      <c r="BC93" s="38">
        <f t="shared" si="64"/>
        <v>0</v>
      </c>
      <c r="BD93" s="31">
        <v>0</v>
      </c>
      <c r="BE93" s="38">
        <f t="shared" si="65"/>
        <v>0</v>
      </c>
      <c r="BF93" s="31">
        <v>5</v>
      </c>
      <c r="BG93" s="38">
        <f t="shared" si="66"/>
        <v>8</v>
      </c>
      <c r="BH93" s="31">
        <v>2</v>
      </c>
      <c r="BI93" s="38">
        <f t="shared" si="67"/>
        <v>1.7142857142857142</v>
      </c>
      <c r="BJ93" s="31">
        <v>4</v>
      </c>
      <c r="BK93" s="38">
        <f t="shared" si="68"/>
        <v>4.7142857142857144</v>
      </c>
      <c r="BL93" s="31">
        <v>0</v>
      </c>
      <c r="BM93" s="38">
        <f t="shared" si="69"/>
        <v>1.5714285714285714</v>
      </c>
    </row>
    <row r="94" spans="1:65" x14ac:dyDescent="0.25">
      <c r="A94" s="42">
        <f t="shared" si="58"/>
        <v>45852</v>
      </c>
      <c r="B94" s="31">
        <f t="shared" si="50"/>
        <v>102</v>
      </c>
      <c r="C94" s="38">
        <f t="shared" si="70"/>
        <v>87.428571428571431</v>
      </c>
      <c r="D94" s="31">
        <f t="shared" si="51"/>
        <v>22</v>
      </c>
      <c r="E94" s="57">
        <f t="shared" si="70"/>
        <v>27.142857142857142</v>
      </c>
      <c r="F94" s="31">
        <v>15.956164384000001</v>
      </c>
      <c r="G94" s="38">
        <f t="shared" si="70"/>
        <v>15.528767123714287</v>
      </c>
      <c r="H94" s="31">
        <v>15.956164384000001</v>
      </c>
      <c r="I94" s="57">
        <f t="shared" si="71"/>
        <v>15.528767123714287</v>
      </c>
      <c r="J94" s="31">
        <f t="shared" si="52"/>
        <v>102</v>
      </c>
      <c r="K94" s="38">
        <f t="shared" si="72"/>
        <v>87.428571428571431</v>
      </c>
      <c r="L94" s="31">
        <f t="shared" si="53"/>
        <v>22</v>
      </c>
      <c r="M94" s="57">
        <f t="shared" si="73"/>
        <v>27.142857142857142</v>
      </c>
      <c r="N94" s="31">
        <v>16</v>
      </c>
      <c r="O94" s="38">
        <f t="shared" si="72"/>
        <v>15.571428571428571</v>
      </c>
      <c r="P94" s="31">
        <v>2</v>
      </c>
      <c r="Q94" s="57">
        <f t="shared" si="74"/>
        <v>9</v>
      </c>
      <c r="R94" s="31">
        <v>86</v>
      </c>
      <c r="S94" s="38">
        <f t="shared" si="75"/>
        <v>71.857142857142861</v>
      </c>
      <c r="T94" s="31">
        <v>20</v>
      </c>
      <c r="U94" s="57">
        <f t="shared" si="76"/>
        <v>18.142857142857142</v>
      </c>
      <c r="V94" s="31">
        <v>0</v>
      </c>
      <c r="W94" s="38">
        <f t="shared" si="77"/>
        <v>0</v>
      </c>
      <c r="X94" s="31">
        <v>0</v>
      </c>
      <c r="Y94" s="57">
        <f t="shared" si="77"/>
        <v>0</v>
      </c>
      <c r="Z94" s="63">
        <v>0</v>
      </c>
      <c r="AA94" s="64">
        <f t="shared" si="77"/>
        <v>0</v>
      </c>
      <c r="AB94" s="63">
        <v>0</v>
      </c>
      <c r="AC94" s="65">
        <f t="shared" si="77"/>
        <v>0</v>
      </c>
      <c r="AD94" s="31">
        <v>0</v>
      </c>
      <c r="AE94" s="38">
        <f t="shared" si="77"/>
        <v>0</v>
      </c>
      <c r="AF94" s="31">
        <v>0</v>
      </c>
      <c r="AG94" s="57">
        <f t="shared" si="77"/>
        <v>0</v>
      </c>
      <c r="AH94" s="31">
        <f t="shared" si="54"/>
        <v>11</v>
      </c>
      <c r="AI94" s="38">
        <f t="shared" si="78"/>
        <v>8</v>
      </c>
      <c r="AJ94" s="31">
        <f t="shared" si="55"/>
        <v>0</v>
      </c>
      <c r="AK94" s="38">
        <f t="shared" si="60"/>
        <v>1.7142857142857142</v>
      </c>
      <c r="AL94" s="31">
        <f t="shared" si="56"/>
        <v>4</v>
      </c>
      <c r="AM94" s="38">
        <f t="shared" si="61"/>
        <v>4.5714285714285712</v>
      </c>
      <c r="AN94" s="31">
        <f t="shared" si="57"/>
        <v>1</v>
      </c>
      <c r="AO94" s="38">
        <f t="shared" si="62"/>
        <v>1.2857142857142858</v>
      </c>
      <c r="AP94" s="40">
        <f t="shared" si="46"/>
        <v>0.6875</v>
      </c>
      <c r="AQ94" s="40">
        <f t="shared" si="47"/>
        <v>0</v>
      </c>
      <c r="AR94" s="40">
        <f t="shared" si="48"/>
        <v>0.25</v>
      </c>
      <c r="AS94" s="41">
        <f t="shared" si="49"/>
        <v>6.25E-2</v>
      </c>
      <c r="AT94" s="40">
        <f t="shared" si="80"/>
        <v>0.5248303867001346</v>
      </c>
      <c r="AU94" s="40">
        <f t="shared" si="80"/>
        <v>0.11520062570482738</v>
      </c>
      <c r="AV94" s="40">
        <f t="shared" si="80"/>
        <v>0.2840317945359962</v>
      </c>
      <c r="AW94" s="41">
        <f t="shared" si="80"/>
        <v>7.5937193059041799E-2</v>
      </c>
      <c r="AX94" s="31">
        <v>0</v>
      </c>
      <c r="AY94" s="38">
        <f t="shared" si="62"/>
        <v>0</v>
      </c>
      <c r="AZ94" s="31">
        <v>0</v>
      </c>
      <c r="BA94" s="38">
        <f t="shared" si="63"/>
        <v>0</v>
      </c>
      <c r="BB94" s="31">
        <v>0</v>
      </c>
      <c r="BC94" s="38">
        <f t="shared" si="64"/>
        <v>0</v>
      </c>
      <c r="BD94" s="31">
        <v>0</v>
      </c>
      <c r="BE94" s="38">
        <f t="shared" si="65"/>
        <v>0</v>
      </c>
      <c r="BF94" s="31">
        <v>11</v>
      </c>
      <c r="BG94" s="38">
        <f t="shared" si="66"/>
        <v>8</v>
      </c>
      <c r="BH94" s="31">
        <v>0</v>
      </c>
      <c r="BI94" s="38">
        <f t="shared" si="67"/>
        <v>1.7142857142857142</v>
      </c>
      <c r="BJ94" s="31">
        <v>4</v>
      </c>
      <c r="BK94" s="38">
        <f t="shared" si="68"/>
        <v>4.5714285714285712</v>
      </c>
      <c r="BL94" s="31">
        <v>1</v>
      </c>
      <c r="BM94" s="38">
        <f t="shared" si="69"/>
        <v>1.2857142857142858</v>
      </c>
    </row>
    <row r="95" spans="1:65" x14ac:dyDescent="0.25">
      <c r="A95" s="42">
        <f t="shared" si="58"/>
        <v>45853</v>
      </c>
      <c r="B95" s="31">
        <f t="shared" si="50"/>
        <v>103</v>
      </c>
      <c r="C95" s="38">
        <f t="shared" si="70"/>
        <v>87.571428571428569</v>
      </c>
      <c r="D95" s="31">
        <f t="shared" si="51"/>
        <v>22</v>
      </c>
      <c r="E95" s="57">
        <f t="shared" si="70"/>
        <v>26.285714285714285</v>
      </c>
      <c r="F95" s="31">
        <v>19.945205479999998</v>
      </c>
      <c r="G95" s="38">
        <f t="shared" si="70"/>
        <v>15.243835616857142</v>
      </c>
      <c r="H95" s="31">
        <v>19.945205479999998</v>
      </c>
      <c r="I95" s="57">
        <f t="shared" si="71"/>
        <v>15.243835616857142</v>
      </c>
      <c r="J95" s="31">
        <f t="shared" si="52"/>
        <v>103</v>
      </c>
      <c r="K95" s="38">
        <f t="shared" si="72"/>
        <v>87.571428571428569</v>
      </c>
      <c r="L95" s="31">
        <f t="shared" si="53"/>
        <v>22</v>
      </c>
      <c r="M95" s="57">
        <f t="shared" si="73"/>
        <v>26.285714285714285</v>
      </c>
      <c r="N95" s="31">
        <v>20</v>
      </c>
      <c r="O95" s="38">
        <f t="shared" si="72"/>
        <v>15.285714285714286</v>
      </c>
      <c r="P95" s="31">
        <v>5</v>
      </c>
      <c r="Q95" s="57">
        <f t="shared" si="74"/>
        <v>8.1428571428571423</v>
      </c>
      <c r="R95" s="31">
        <v>83</v>
      </c>
      <c r="S95" s="38">
        <f t="shared" si="75"/>
        <v>72.285714285714292</v>
      </c>
      <c r="T95" s="31">
        <v>17</v>
      </c>
      <c r="U95" s="57">
        <f t="shared" si="76"/>
        <v>18.142857142857142</v>
      </c>
      <c r="V95" s="31">
        <v>0</v>
      </c>
      <c r="W95" s="38">
        <f t="shared" si="77"/>
        <v>0</v>
      </c>
      <c r="X95" s="31">
        <v>0</v>
      </c>
      <c r="Y95" s="57">
        <f t="shared" si="77"/>
        <v>0</v>
      </c>
      <c r="Z95" s="63">
        <v>0</v>
      </c>
      <c r="AA95" s="64">
        <f t="shared" si="77"/>
        <v>0</v>
      </c>
      <c r="AB95" s="63">
        <v>0</v>
      </c>
      <c r="AC95" s="65">
        <f t="shared" si="77"/>
        <v>0</v>
      </c>
      <c r="AD95" s="31">
        <v>0</v>
      </c>
      <c r="AE95" s="38">
        <f t="shared" si="77"/>
        <v>0</v>
      </c>
      <c r="AF95" s="31">
        <v>0</v>
      </c>
      <c r="AG95" s="57">
        <f t="shared" si="77"/>
        <v>0</v>
      </c>
      <c r="AH95" s="31">
        <f t="shared" si="54"/>
        <v>12</v>
      </c>
      <c r="AI95" s="38">
        <f t="shared" si="78"/>
        <v>8.7142857142857135</v>
      </c>
      <c r="AJ95" s="31">
        <f t="shared" si="55"/>
        <v>3</v>
      </c>
      <c r="AK95" s="38">
        <f t="shared" si="60"/>
        <v>2</v>
      </c>
      <c r="AL95" s="31">
        <f t="shared" si="56"/>
        <v>3</v>
      </c>
      <c r="AM95" s="38">
        <f t="shared" si="61"/>
        <v>3.2857142857142856</v>
      </c>
      <c r="AN95" s="31">
        <f t="shared" si="57"/>
        <v>2</v>
      </c>
      <c r="AO95" s="38">
        <f t="shared" si="62"/>
        <v>1.2857142857142858</v>
      </c>
      <c r="AP95" s="40">
        <f t="shared" si="46"/>
        <v>0.6</v>
      </c>
      <c r="AQ95" s="40">
        <f t="shared" si="47"/>
        <v>0.15</v>
      </c>
      <c r="AR95" s="40">
        <f t="shared" si="48"/>
        <v>0.15</v>
      </c>
      <c r="AS95" s="41">
        <f t="shared" si="49"/>
        <v>0.1</v>
      </c>
      <c r="AT95" s="40">
        <f t="shared" si="80"/>
        <v>0.56509012695987493</v>
      </c>
      <c r="AU95" s="40">
        <f t="shared" si="80"/>
        <v>0.13013569063989233</v>
      </c>
      <c r="AV95" s="40">
        <f t="shared" si="80"/>
        <v>0.22753828804248971</v>
      </c>
      <c r="AW95" s="41">
        <f t="shared" si="80"/>
        <v>7.7235894357743098E-2</v>
      </c>
      <c r="AX95" s="31">
        <v>0</v>
      </c>
      <c r="AY95" s="38">
        <f t="shared" si="62"/>
        <v>0</v>
      </c>
      <c r="AZ95" s="31">
        <v>0</v>
      </c>
      <c r="BA95" s="38">
        <f t="shared" si="63"/>
        <v>0</v>
      </c>
      <c r="BB95" s="31">
        <v>0</v>
      </c>
      <c r="BC95" s="38">
        <f t="shared" si="64"/>
        <v>0</v>
      </c>
      <c r="BD95" s="31">
        <v>0</v>
      </c>
      <c r="BE95" s="38">
        <f t="shared" si="65"/>
        <v>0</v>
      </c>
      <c r="BF95" s="31">
        <v>12</v>
      </c>
      <c r="BG95" s="38">
        <f t="shared" si="66"/>
        <v>8.7142857142857135</v>
      </c>
      <c r="BH95" s="31">
        <v>3</v>
      </c>
      <c r="BI95" s="38">
        <f t="shared" si="67"/>
        <v>2</v>
      </c>
      <c r="BJ95" s="31">
        <v>3</v>
      </c>
      <c r="BK95" s="38">
        <f t="shared" si="68"/>
        <v>3.2857142857142856</v>
      </c>
      <c r="BL95" s="31">
        <v>2</v>
      </c>
      <c r="BM95" s="38">
        <f t="shared" si="69"/>
        <v>1.2857142857142858</v>
      </c>
    </row>
    <row r="96" spans="1:65" x14ac:dyDescent="0.25">
      <c r="A96" s="42">
        <f t="shared" si="58"/>
        <v>45854</v>
      </c>
      <c r="B96" s="31">
        <f t="shared" si="50"/>
        <v>77</v>
      </c>
      <c r="C96" s="38">
        <f t="shared" si="70"/>
        <v>87.571428571428569</v>
      </c>
      <c r="D96" s="31">
        <f t="shared" si="51"/>
        <v>19</v>
      </c>
      <c r="E96" s="57">
        <f t="shared" si="70"/>
        <v>25.714285714285715</v>
      </c>
      <c r="F96" s="31">
        <v>18.947945206</v>
      </c>
      <c r="G96" s="38">
        <f t="shared" si="70"/>
        <v>16.241095890857142</v>
      </c>
      <c r="H96" s="31">
        <v>18.947945206</v>
      </c>
      <c r="I96" s="57">
        <f t="shared" si="71"/>
        <v>16.241095890857142</v>
      </c>
      <c r="J96" s="31">
        <f t="shared" si="52"/>
        <v>77</v>
      </c>
      <c r="K96" s="38">
        <f t="shared" si="72"/>
        <v>87.571428571428569</v>
      </c>
      <c r="L96" s="31">
        <f t="shared" si="53"/>
        <v>19</v>
      </c>
      <c r="M96" s="57">
        <f t="shared" si="73"/>
        <v>25.714285714285715</v>
      </c>
      <c r="N96" s="31">
        <v>19</v>
      </c>
      <c r="O96" s="38">
        <f t="shared" si="72"/>
        <v>16.285714285714285</v>
      </c>
      <c r="P96" s="31">
        <v>7</v>
      </c>
      <c r="Q96" s="57">
        <f t="shared" si="74"/>
        <v>7.7142857142857144</v>
      </c>
      <c r="R96" s="31">
        <v>58</v>
      </c>
      <c r="S96" s="38">
        <f t="shared" si="75"/>
        <v>71.285714285714292</v>
      </c>
      <c r="T96" s="31">
        <v>12</v>
      </c>
      <c r="U96" s="57">
        <f t="shared" si="76"/>
        <v>18</v>
      </c>
      <c r="V96" s="31">
        <v>0</v>
      </c>
      <c r="W96" s="38">
        <f t="shared" si="77"/>
        <v>0</v>
      </c>
      <c r="X96" s="31">
        <v>0</v>
      </c>
      <c r="Y96" s="57">
        <f t="shared" si="77"/>
        <v>0</v>
      </c>
      <c r="Z96" s="63">
        <v>0</v>
      </c>
      <c r="AA96" s="64">
        <f t="shared" si="77"/>
        <v>0</v>
      </c>
      <c r="AB96" s="63">
        <v>0</v>
      </c>
      <c r="AC96" s="65">
        <f t="shared" si="77"/>
        <v>0</v>
      </c>
      <c r="AD96" s="31">
        <v>0</v>
      </c>
      <c r="AE96" s="38">
        <f t="shared" si="77"/>
        <v>0</v>
      </c>
      <c r="AF96" s="31">
        <v>0</v>
      </c>
      <c r="AG96" s="57">
        <f t="shared" si="77"/>
        <v>0</v>
      </c>
      <c r="AH96" s="31">
        <f t="shared" si="54"/>
        <v>9</v>
      </c>
      <c r="AI96" s="38">
        <f t="shared" si="78"/>
        <v>9</v>
      </c>
      <c r="AJ96" s="31">
        <f t="shared" si="55"/>
        <v>3</v>
      </c>
      <c r="AK96" s="38">
        <f t="shared" si="60"/>
        <v>2.2857142857142856</v>
      </c>
      <c r="AL96" s="31">
        <f t="shared" si="56"/>
        <v>6</v>
      </c>
      <c r="AM96" s="38">
        <f t="shared" si="61"/>
        <v>3.5714285714285716</v>
      </c>
      <c r="AN96" s="31">
        <f t="shared" si="57"/>
        <v>1</v>
      </c>
      <c r="AO96" s="38">
        <f t="shared" si="62"/>
        <v>1.4285714285714286</v>
      </c>
      <c r="AP96" s="40">
        <f t="shared" si="46"/>
        <v>0.47368421052631576</v>
      </c>
      <c r="AQ96" s="40">
        <f t="shared" si="47"/>
        <v>0.15789473684210525</v>
      </c>
      <c r="AR96" s="40">
        <f t="shared" si="48"/>
        <v>0.31578947368421051</v>
      </c>
      <c r="AS96" s="41">
        <f t="shared" si="49"/>
        <v>5.2631578947368418E-2</v>
      </c>
      <c r="AT96" s="40">
        <f t="shared" si="80"/>
        <v>0.54942596655887244</v>
      </c>
      <c r="AU96" s="40">
        <f t="shared" si="80"/>
        <v>0.14078731971257402</v>
      </c>
      <c r="AV96" s="40">
        <f t="shared" si="80"/>
        <v>0.22503202237832934</v>
      </c>
      <c r="AW96" s="41">
        <f t="shared" si="80"/>
        <v>8.4754691350224301E-2</v>
      </c>
      <c r="AX96" s="31">
        <v>0</v>
      </c>
      <c r="AY96" s="38">
        <f t="shared" si="62"/>
        <v>0</v>
      </c>
      <c r="AZ96" s="31">
        <v>0</v>
      </c>
      <c r="BA96" s="38">
        <f t="shared" si="63"/>
        <v>0</v>
      </c>
      <c r="BB96" s="31">
        <v>0</v>
      </c>
      <c r="BC96" s="38">
        <f t="shared" si="64"/>
        <v>0</v>
      </c>
      <c r="BD96" s="31">
        <v>0</v>
      </c>
      <c r="BE96" s="38">
        <f t="shared" si="65"/>
        <v>0</v>
      </c>
      <c r="BF96" s="31">
        <v>9</v>
      </c>
      <c r="BG96" s="38">
        <f t="shared" si="66"/>
        <v>9</v>
      </c>
      <c r="BH96" s="31">
        <v>3</v>
      </c>
      <c r="BI96" s="38">
        <f t="shared" si="67"/>
        <v>2.2857142857142856</v>
      </c>
      <c r="BJ96" s="31">
        <v>6</v>
      </c>
      <c r="BK96" s="38">
        <f t="shared" si="68"/>
        <v>3.5714285714285716</v>
      </c>
      <c r="BL96" s="31">
        <v>1</v>
      </c>
      <c r="BM96" s="38">
        <f t="shared" si="69"/>
        <v>1.4285714285714286</v>
      </c>
    </row>
    <row r="97" spans="1:65" x14ac:dyDescent="0.25">
      <c r="A97" s="42">
        <f t="shared" si="58"/>
        <v>45855</v>
      </c>
      <c r="B97" s="31">
        <f t="shared" si="50"/>
        <v>68</v>
      </c>
      <c r="C97" s="38">
        <f t="shared" si="70"/>
        <v>84.714285714285708</v>
      </c>
      <c r="D97" s="31">
        <f t="shared" si="51"/>
        <v>19</v>
      </c>
      <c r="E97" s="57">
        <f t="shared" si="70"/>
        <v>23.571428571428573</v>
      </c>
      <c r="F97" s="31">
        <v>12.964383562</v>
      </c>
      <c r="G97" s="38">
        <f t="shared" si="70"/>
        <v>16.098630137428568</v>
      </c>
      <c r="H97" s="31">
        <v>12.964383562</v>
      </c>
      <c r="I97" s="57">
        <f t="shared" si="71"/>
        <v>16.098630137428568</v>
      </c>
      <c r="J97" s="31">
        <f t="shared" si="52"/>
        <v>68</v>
      </c>
      <c r="K97" s="38">
        <f t="shared" si="72"/>
        <v>84.714285714285708</v>
      </c>
      <c r="L97" s="31">
        <f t="shared" si="53"/>
        <v>19</v>
      </c>
      <c r="M97" s="57">
        <f t="shared" si="73"/>
        <v>23.571428571428573</v>
      </c>
      <c r="N97" s="31">
        <v>13</v>
      </c>
      <c r="O97" s="38">
        <f t="shared" si="72"/>
        <v>16.142857142857142</v>
      </c>
      <c r="P97" s="31">
        <v>7</v>
      </c>
      <c r="Q97" s="57">
        <f t="shared" si="74"/>
        <v>7.2857142857142856</v>
      </c>
      <c r="R97" s="31">
        <v>55</v>
      </c>
      <c r="S97" s="38">
        <f t="shared" si="75"/>
        <v>68.571428571428569</v>
      </c>
      <c r="T97" s="31">
        <v>12</v>
      </c>
      <c r="U97" s="57">
        <f t="shared" si="76"/>
        <v>16.285714285714285</v>
      </c>
      <c r="V97" s="31">
        <v>0</v>
      </c>
      <c r="W97" s="38">
        <f t="shared" si="77"/>
        <v>0</v>
      </c>
      <c r="X97" s="31">
        <v>0</v>
      </c>
      <c r="Y97" s="57">
        <f t="shared" si="77"/>
        <v>0</v>
      </c>
      <c r="Z97" s="63">
        <v>0</v>
      </c>
      <c r="AA97" s="64">
        <f t="shared" si="77"/>
        <v>0</v>
      </c>
      <c r="AB97" s="63">
        <v>0</v>
      </c>
      <c r="AC97" s="65">
        <f t="shared" si="77"/>
        <v>0</v>
      </c>
      <c r="AD97" s="31">
        <v>0</v>
      </c>
      <c r="AE97" s="38">
        <f t="shared" si="77"/>
        <v>0</v>
      </c>
      <c r="AF97" s="31">
        <v>0</v>
      </c>
      <c r="AG97" s="57">
        <f t="shared" si="77"/>
        <v>0</v>
      </c>
      <c r="AH97" s="31">
        <f t="shared" si="54"/>
        <v>6</v>
      </c>
      <c r="AI97" s="38">
        <f t="shared" si="78"/>
        <v>8.7142857142857135</v>
      </c>
      <c r="AJ97" s="31">
        <f t="shared" si="55"/>
        <v>0</v>
      </c>
      <c r="AK97" s="38">
        <f t="shared" si="60"/>
        <v>2</v>
      </c>
      <c r="AL97" s="31">
        <f t="shared" si="56"/>
        <v>4</v>
      </c>
      <c r="AM97" s="38">
        <f t="shared" si="61"/>
        <v>3.8571428571428572</v>
      </c>
      <c r="AN97" s="31">
        <f t="shared" si="57"/>
        <v>3</v>
      </c>
      <c r="AO97" s="38">
        <f t="shared" si="62"/>
        <v>1.5714285714285714</v>
      </c>
      <c r="AP97" s="40">
        <f t="shared" si="46"/>
        <v>0.46153846153846156</v>
      </c>
      <c r="AQ97" s="40">
        <f t="shared" si="47"/>
        <v>0</v>
      </c>
      <c r="AR97" s="40">
        <f t="shared" si="48"/>
        <v>0.30769230769230771</v>
      </c>
      <c r="AS97" s="41">
        <f t="shared" si="49"/>
        <v>0.23076923076923078</v>
      </c>
      <c r="AT97" s="40">
        <f t="shared" si="80"/>
        <v>0.53372737943171389</v>
      </c>
      <c r="AU97" s="40">
        <f t="shared" si="80"/>
        <v>0.12037915644726792</v>
      </c>
      <c r="AV97" s="40">
        <f t="shared" si="80"/>
        <v>0.24857990306906713</v>
      </c>
      <c r="AW97" s="41">
        <f t="shared" si="80"/>
        <v>9.7313561051951145E-2</v>
      </c>
      <c r="AX97" s="31">
        <v>0</v>
      </c>
      <c r="AY97" s="38">
        <f t="shared" si="62"/>
        <v>0</v>
      </c>
      <c r="AZ97" s="31">
        <v>0</v>
      </c>
      <c r="BA97" s="38">
        <f t="shared" si="63"/>
        <v>0</v>
      </c>
      <c r="BB97" s="31">
        <v>0</v>
      </c>
      <c r="BC97" s="38">
        <f t="shared" si="64"/>
        <v>0</v>
      </c>
      <c r="BD97" s="31">
        <v>0</v>
      </c>
      <c r="BE97" s="38">
        <f t="shared" si="65"/>
        <v>0</v>
      </c>
      <c r="BF97" s="31">
        <v>6</v>
      </c>
      <c r="BG97" s="38">
        <f t="shared" si="66"/>
        <v>8.7142857142857135</v>
      </c>
      <c r="BH97" s="31">
        <v>0</v>
      </c>
      <c r="BI97" s="38">
        <f t="shared" si="67"/>
        <v>2</v>
      </c>
      <c r="BJ97" s="31">
        <v>4</v>
      </c>
      <c r="BK97" s="38">
        <f t="shared" si="68"/>
        <v>3.8571428571428572</v>
      </c>
      <c r="BL97" s="31">
        <v>3</v>
      </c>
      <c r="BM97" s="38">
        <f t="shared" si="69"/>
        <v>1.5714285714285714</v>
      </c>
    </row>
    <row r="98" spans="1:65" x14ac:dyDescent="0.25">
      <c r="A98" s="42">
        <f t="shared" si="58"/>
        <v>45856</v>
      </c>
      <c r="B98" s="31">
        <f t="shared" si="50"/>
        <v>104</v>
      </c>
      <c r="C98" s="38">
        <f t="shared" si="70"/>
        <v>83.428571428571431</v>
      </c>
      <c r="D98" s="31">
        <f t="shared" si="51"/>
        <v>16</v>
      </c>
      <c r="E98" s="57">
        <f t="shared" si="70"/>
        <v>22.428571428571427</v>
      </c>
      <c r="F98" s="31">
        <v>11.967123288</v>
      </c>
      <c r="G98" s="38">
        <f t="shared" si="70"/>
        <v>15.386301370285713</v>
      </c>
      <c r="H98" s="31">
        <v>11.967123288</v>
      </c>
      <c r="I98" s="57">
        <f t="shared" si="71"/>
        <v>15.386301370285713</v>
      </c>
      <c r="J98" s="31">
        <f t="shared" si="52"/>
        <v>104</v>
      </c>
      <c r="K98" s="38">
        <f t="shared" si="72"/>
        <v>83.428571428571431</v>
      </c>
      <c r="L98" s="31">
        <f t="shared" si="53"/>
        <v>16</v>
      </c>
      <c r="M98" s="57">
        <f t="shared" si="73"/>
        <v>22.428571428571427</v>
      </c>
      <c r="N98" s="31">
        <v>12</v>
      </c>
      <c r="O98" s="38">
        <f t="shared" si="72"/>
        <v>15.428571428571429</v>
      </c>
      <c r="P98" s="31">
        <v>4</v>
      </c>
      <c r="Q98" s="57">
        <f t="shared" si="74"/>
        <v>6.5714285714285712</v>
      </c>
      <c r="R98" s="31">
        <v>92</v>
      </c>
      <c r="S98" s="38">
        <f t="shared" si="75"/>
        <v>68</v>
      </c>
      <c r="T98" s="31">
        <v>12</v>
      </c>
      <c r="U98" s="57">
        <f t="shared" si="76"/>
        <v>15.857142857142858</v>
      </c>
      <c r="V98" s="31">
        <v>0</v>
      </c>
      <c r="W98" s="38">
        <f t="shared" si="77"/>
        <v>0</v>
      </c>
      <c r="X98" s="31">
        <v>0</v>
      </c>
      <c r="Y98" s="57">
        <f t="shared" si="77"/>
        <v>0</v>
      </c>
      <c r="Z98" s="63">
        <v>0</v>
      </c>
      <c r="AA98" s="64">
        <f t="shared" si="77"/>
        <v>0</v>
      </c>
      <c r="AB98" s="63">
        <v>0</v>
      </c>
      <c r="AC98" s="65">
        <f t="shared" si="77"/>
        <v>0</v>
      </c>
      <c r="AD98" s="31">
        <v>0</v>
      </c>
      <c r="AE98" s="38">
        <f t="shared" si="77"/>
        <v>0</v>
      </c>
      <c r="AF98" s="31">
        <v>0</v>
      </c>
      <c r="AG98" s="57">
        <f t="shared" si="77"/>
        <v>0</v>
      </c>
      <c r="AH98" s="31">
        <f t="shared" si="54"/>
        <v>6</v>
      </c>
      <c r="AI98" s="38">
        <f t="shared" si="78"/>
        <v>8.1428571428571423</v>
      </c>
      <c r="AJ98" s="31">
        <f t="shared" si="55"/>
        <v>0</v>
      </c>
      <c r="AK98" s="38">
        <f t="shared" si="60"/>
        <v>1.5714285714285714</v>
      </c>
      <c r="AL98" s="31">
        <f t="shared" si="56"/>
        <v>4</v>
      </c>
      <c r="AM98" s="38">
        <f t="shared" si="61"/>
        <v>4</v>
      </c>
      <c r="AN98" s="31">
        <f t="shared" si="57"/>
        <v>2</v>
      </c>
      <c r="AO98" s="38">
        <f t="shared" si="62"/>
        <v>1.7142857142857142</v>
      </c>
      <c r="AP98" s="40">
        <f t="shared" si="46"/>
        <v>0.5</v>
      </c>
      <c r="AQ98" s="40">
        <f t="shared" si="47"/>
        <v>0</v>
      </c>
      <c r="AR98" s="40">
        <f t="shared" si="48"/>
        <v>0.33333333333333331</v>
      </c>
      <c r="AS98" s="41">
        <f t="shared" si="49"/>
        <v>0.16666666666666666</v>
      </c>
      <c r="AT98" s="40">
        <f t="shared" si="80"/>
        <v>0.5211223374149071</v>
      </c>
      <c r="AU98" s="40">
        <f t="shared" si="80"/>
        <v>9.5169072413654465E-2</v>
      </c>
      <c r="AV98" s="40">
        <f t="shared" si="80"/>
        <v>0.27098886665450134</v>
      </c>
      <c r="AW98" s="41">
        <f t="shared" si="80"/>
        <v>0.11271972351693714</v>
      </c>
      <c r="AX98" s="31">
        <v>0</v>
      </c>
      <c r="AY98" s="38">
        <f t="shared" si="62"/>
        <v>0</v>
      </c>
      <c r="AZ98" s="31">
        <v>0</v>
      </c>
      <c r="BA98" s="38">
        <f t="shared" si="63"/>
        <v>0</v>
      </c>
      <c r="BB98" s="31">
        <v>0</v>
      </c>
      <c r="BC98" s="38">
        <f t="shared" si="64"/>
        <v>0</v>
      </c>
      <c r="BD98" s="31">
        <v>0</v>
      </c>
      <c r="BE98" s="38">
        <f t="shared" si="65"/>
        <v>0</v>
      </c>
      <c r="BF98" s="31">
        <v>6</v>
      </c>
      <c r="BG98" s="38">
        <f t="shared" si="66"/>
        <v>8.1428571428571423</v>
      </c>
      <c r="BH98" s="31">
        <v>0</v>
      </c>
      <c r="BI98" s="38">
        <f t="shared" si="67"/>
        <v>1.5714285714285714</v>
      </c>
      <c r="BJ98" s="31">
        <v>4</v>
      </c>
      <c r="BK98" s="38">
        <f t="shared" si="68"/>
        <v>4</v>
      </c>
      <c r="BL98" s="31">
        <v>2</v>
      </c>
      <c r="BM98" s="38">
        <f t="shared" si="69"/>
        <v>1.7142857142857142</v>
      </c>
    </row>
    <row r="99" spans="1:65" x14ac:dyDescent="0.25">
      <c r="A99" s="42">
        <f t="shared" si="58"/>
        <v>45857</v>
      </c>
      <c r="B99" s="31">
        <f t="shared" si="50"/>
        <v>74</v>
      </c>
      <c r="C99" s="38">
        <f t="shared" si="70"/>
        <v>83.714285714285708</v>
      </c>
      <c r="D99" s="31">
        <f t="shared" si="51"/>
        <v>12</v>
      </c>
      <c r="E99" s="57">
        <f t="shared" si="70"/>
        <v>20.571428571428573</v>
      </c>
      <c r="F99" s="31">
        <v>12.964383562</v>
      </c>
      <c r="G99" s="38">
        <f t="shared" si="70"/>
        <v>14.816438356571426</v>
      </c>
      <c r="H99" s="31">
        <v>12.964383562</v>
      </c>
      <c r="I99" s="57">
        <f t="shared" si="71"/>
        <v>14.816438356571426</v>
      </c>
      <c r="J99" s="31">
        <f t="shared" si="52"/>
        <v>74</v>
      </c>
      <c r="K99" s="38">
        <f t="shared" si="72"/>
        <v>83.714285714285708</v>
      </c>
      <c r="L99" s="31">
        <f t="shared" si="53"/>
        <v>12</v>
      </c>
      <c r="M99" s="57">
        <f t="shared" si="73"/>
        <v>20.571428571428573</v>
      </c>
      <c r="N99" s="31">
        <v>13</v>
      </c>
      <c r="O99" s="38">
        <f t="shared" si="72"/>
        <v>14.857142857142858</v>
      </c>
      <c r="P99" s="31">
        <v>5</v>
      </c>
      <c r="Q99" s="57">
        <f t="shared" si="74"/>
        <v>5.8571428571428568</v>
      </c>
      <c r="R99" s="31">
        <v>61</v>
      </c>
      <c r="S99" s="38">
        <f t="shared" si="75"/>
        <v>68.857142857142861</v>
      </c>
      <c r="T99" s="31">
        <v>7</v>
      </c>
      <c r="U99" s="57">
        <f t="shared" si="76"/>
        <v>14.714285714285714</v>
      </c>
      <c r="V99" s="31">
        <v>0</v>
      </c>
      <c r="W99" s="38">
        <f t="shared" si="77"/>
        <v>0</v>
      </c>
      <c r="X99" s="31">
        <v>0</v>
      </c>
      <c r="Y99" s="57">
        <f t="shared" si="77"/>
        <v>0</v>
      </c>
      <c r="Z99" s="63">
        <v>0</v>
      </c>
      <c r="AA99" s="64">
        <f t="shared" si="77"/>
        <v>0</v>
      </c>
      <c r="AB99" s="63">
        <v>0</v>
      </c>
      <c r="AC99" s="65">
        <f t="shared" si="77"/>
        <v>0</v>
      </c>
      <c r="AD99" s="31">
        <v>0</v>
      </c>
      <c r="AE99" s="38">
        <f t="shared" si="77"/>
        <v>0</v>
      </c>
      <c r="AF99" s="31">
        <v>0</v>
      </c>
      <c r="AG99" s="57">
        <f t="shared" si="77"/>
        <v>0</v>
      </c>
      <c r="AH99" s="31">
        <f t="shared" si="54"/>
        <v>8</v>
      </c>
      <c r="AI99" s="38">
        <f t="shared" si="78"/>
        <v>8.1428571428571423</v>
      </c>
      <c r="AJ99" s="31">
        <f t="shared" si="55"/>
        <v>0</v>
      </c>
      <c r="AK99" s="38">
        <f t="shared" si="60"/>
        <v>1.1428571428571428</v>
      </c>
      <c r="AL99" s="31">
        <f t="shared" si="56"/>
        <v>4</v>
      </c>
      <c r="AM99" s="38">
        <f t="shared" si="61"/>
        <v>4.1428571428571432</v>
      </c>
      <c r="AN99" s="31">
        <f t="shared" si="57"/>
        <v>1</v>
      </c>
      <c r="AO99" s="38">
        <f t="shared" si="62"/>
        <v>1.4285714285714286</v>
      </c>
      <c r="AP99" s="40">
        <f t="shared" si="46"/>
        <v>0.61538461538461542</v>
      </c>
      <c r="AQ99" s="40">
        <f t="shared" si="47"/>
        <v>0</v>
      </c>
      <c r="AR99" s="40">
        <f t="shared" si="48"/>
        <v>0.30769230769230771</v>
      </c>
      <c r="AS99" s="41">
        <f t="shared" si="49"/>
        <v>7.6923076923076927E-2</v>
      </c>
      <c r="AT99" s="40">
        <f t="shared" si="80"/>
        <v>0.54180753457069253</v>
      </c>
      <c r="AU99" s="40">
        <f t="shared" si="80"/>
        <v>6.9958988380041012E-2</v>
      </c>
      <c r="AV99" s="40">
        <f t="shared" si="80"/>
        <v>0.28973482657693189</v>
      </c>
      <c r="AW99" s="41">
        <f t="shared" si="80"/>
        <v>9.8498650472334665E-2</v>
      </c>
      <c r="AX99" s="31">
        <v>0</v>
      </c>
      <c r="AY99" s="38">
        <f t="shared" si="62"/>
        <v>0</v>
      </c>
      <c r="AZ99" s="31">
        <v>0</v>
      </c>
      <c r="BA99" s="38">
        <f t="shared" si="63"/>
        <v>0</v>
      </c>
      <c r="BB99" s="31">
        <v>0</v>
      </c>
      <c r="BC99" s="38">
        <f t="shared" si="64"/>
        <v>0</v>
      </c>
      <c r="BD99" s="31">
        <v>0</v>
      </c>
      <c r="BE99" s="38">
        <f t="shared" si="65"/>
        <v>0</v>
      </c>
      <c r="BF99" s="31">
        <v>8</v>
      </c>
      <c r="BG99" s="38">
        <f t="shared" si="66"/>
        <v>8.1428571428571423</v>
      </c>
      <c r="BH99" s="31">
        <v>0</v>
      </c>
      <c r="BI99" s="38">
        <f t="shared" si="67"/>
        <v>1.1428571428571428</v>
      </c>
      <c r="BJ99" s="31">
        <v>4</v>
      </c>
      <c r="BK99" s="38">
        <f t="shared" si="68"/>
        <v>4.1428571428571432</v>
      </c>
      <c r="BL99" s="31">
        <v>1</v>
      </c>
      <c r="BM99" s="38">
        <f t="shared" si="69"/>
        <v>1.4285714285714286</v>
      </c>
    </row>
    <row r="100" spans="1:65" x14ac:dyDescent="0.25">
      <c r="A100" s="42">
        <f t="shared" si="58"/>
        <v>45858</v>
      </c>
      <c r="B100" s="31">
        <f t="shared" si="50"/>
        <v>58</v>
      </c>
      <c r="C100" s="38">
        <f t="shared" si="70"/>
        <v>83.714285714285708</v>
      </c>
      <c r="D100" s="31">
        <f t="shared" si="51"/>
        <v>19</v>
      </c>
      <c r="E100" s="57">
        <f t="shared" si="70"/>
        <v>18.428571428571427</v>
      </c>
      <c r="F100" s="31">
        <v>13.961643836</v>
      </c>
      <c r="G100" s="38">
        <f t="shared" si="70"/>
        <v>15.243835616857142</v>
      </c>
      <c r="H100" s="31">
        <v>13.961643836</v>
      </c>
      <c r="I100" s="57">
        <f t="shared" si="71"/>
        <v>15.243835616857142</v>
      </c>
      <c r="J100" s="31">
        <f t="shared" si="52"/>
        <v>58</v>
      </c>
      <c r="K100" s="38">
        <f t="shared" si="72"/>
        <v>83.714285714285708</v>
      </c>
      <c r="L100" s="31">
        <f t="shared" si="53"/>
        <v>19</v>
      </c>
      <c r="M100" s="57">
        <f t="shared" si="73"/>
        <v>18.428571428571427</v>
      </c>
      <c r="N100" s="31">
        <v>14</v>
      </c>
      <c r="O100" s="38">
        <f t="shared" si="72"/>
        <v>15.285714285714286</v>
      </c>
      <c r="P100" s="31">
        <v>6</v>
      </c>
      <c r="Q100" s="57">
        <f t="shared" si="74"/>
        <v>5.1428571428571432</v>
      </c>
      <c r="R100" s="31">
        <v>44</v>
      </c>
      <c r="S100" s="38">
        <f t="shared" si="75"/>
        <v>68.428571428571431</v>
      </c>
      <c r="T100" s="31">
        <v>13</v>
      </c>
      <c r="U100" s="57">
        <f t="shared" si="76"/>
        <v>13.285714285714286</v>
      </c>
      <c r="V100" s="31">
        <v>0</v>
      </c>
      <c r="W100" s="38">
        <f t="shared" si="77"/>
        <v>0</v>
      </c>
      <c r="X100" s="31">
        <v>0</v>
      </c>
      <c r="Y100" s="57">
        <f t="shared" si="77"/>
        <v>0</v>
      </c>
      <c r="Z100" s="63">
        <v>0</v>
      </c>
      <c r="AA100" s="64">
        <f t="shared" si="77"/>
        <v>0</v>
      </c>
      <c r="AB100" s="63">
        <v>0</v>
      </c>
      <c r="AC100" s="65">
        <f t="shared" si="77"/>
        <v>0</v>
      </c>
      <c r="AD100" s="31">
        <v>0</v>
      </c>
      <c r="AE100" s="38">
        <f t="shared" si="77"/>
        <v>0</v>
      </c>
      <c r="AF100" s="31">
        <v>0</v>
      </c>
      <c r="AG100" s="57">
        <f t="shared" si="77"/>
        <v>0</v>
      </c>
      <c r="AH100" s="31">
        <f t="shared" si="54"/>
        <v>8</v>
      </c>
      <c r="AI100" s="38">
        <f t="shared" si="78"/>
        <v>8.5714285714285712</v>
      </c>
      <c r="AJ100" s="31">
        <f t="shared" si="55"/>
        <v>2</v>
      </c>
      <c r="AK100" s="38">
        <f t="shared" si="60"/>
        <v>1.1428571428571428</v>
      </c>
      <c r="AL100" s="31">
        <f t="shared" si="56"/>
        <v>3</v>
      </c>
      <c r="AM100" s="38">
        <f t="shared" si="61"/>
        <v>4</v>
      </c>
      <c r="AN100" s="31">
        <f t="shared" si="57"/>
        <v>1</v>
      </c>
      <c r="AO100" s="38">
        <f t="shared" si="62"/>
        <v>1.5714285714285714</v>
      </c>
      <c r="AP100" s="40">
        <f t="shared" si="46"/>
        <v>0.5714285714285714</v>
      </c>
      <c r="AQ100" s="40">
        <f t="shared" si="47"/>
        <v>0.14285714285714285</v>
      </c>
      <c r="AR100" s="40">
        <f t="shared" si="48"/>
        <v>0.21428571428571427</v>
      </c>
      <c r="AS100" s="41">
        <f t="shared" si="49"/>
        <v>7.1428571428571425E-2</v>
      </c>
      <c r="AT100" s="40">
        <f t="shared" si="80"/>
        <v>0.55850512269685204</v>
      </c>
      <c r="AU100" s="40">
        <f t="shared" si="80"/>
        <v>6.4393125671321147E-2</v>
      </c>
      <c r="AV100" s="40">
        <f t="shared" si="80"/>
        <v>0.26839901952683903</v>
      </c>
      <c r="AW100" s="41">
        <f t="shared" si="80"/>
        <v>0.10870273210498772</v>
      </c>
      <c r="AX100" s="31">
        <v>0</v>
      </c>
      <c r="AY100" s="38">
        <f t="shared" si="62"/>
        <v>0</v>
      </c>
      <c r="AZ100" s="31">
        <v>0</v>
      </c>
      <c r="BA100" s="38">
        <f t="shared" si="63"/>
        <v>0</v>
      </c>
      <c r="BB100" s="31">
        <v>0</v>
      </c>
      <c r="BC100" s="38">
        <f t="shared" si="64"/>
        <v>0</v>
      </c>
      <c r="BD100" s="31">
        <v>0</v>
      </c>
      <c r="BE100" s="38">
        <f t="shared" si="65"/>
        <v>0</v>
      </c>
      <c r="BF100" s="31">
        <v>8</v>
      </c>
      <c r="BG100" s="38">
        <f t="shared" si="66"/>
        <v>8.5714285714285712</v>
      </c>
      <c r="BH100" s="31">
        <v>2</v>
      </c>
      <c r="BI100" s="38">
        <f t="shared" si="67"/>
        <v>1.1428571428571428</v>
      </c>
      <c r="BJ100" s="31">
        <v>3</v>
      </c>
      <c r="BK100" s="38">
        <f t="shared" si="68"/>
        <v>4</v>
      </c>
      <c r="BL100" s="31">
        <v>1</v>
      </c>
      <c r="BM100" s="38">
        <f t="shared" si="69"/>
        <v>1.5714285714285714</v>
      </c>
    </row>
    <row r="101" spans="1:65" x14ac:dyDescent="0.25">
      <c r="A101" s="42">
        <f t="shared" si="58"/>
        <v>45859</v>
      </c>
      <c r="B101" s="31">
        <f t="shared" si="50"/>
        <v>80</v>
      </c>
      <c r="C101" s="38">
        <f t="shared" si="70"/>
        <v>80.571428571428569</v>
      </c>
      <c r="D101" s="31">
        <f t="shared" si="51"/>
        <v>16</v>
      </c>
      <c r="E101" s="57">
        <f t="shared" si="70"/>
        <v>17.571428571428573</v>
      </c>
      <c r="F101" s="31">
        <v>17.950684931999998</v>
      </c>
      <c r="G101" s="38">
        <f t="shared" si="70"/>
        <v>15.528767123714285</v>
      </c>
      <c r="H101" s="31">
        <v>17.950684931999998</v>
      </c>
      <c r="I101" s="57">
        <f t="shared" si="71"/>
        <v>15.528767123714285</v>
      </c>
      <c r="J101" s="31">
        <f t="shared" si="52"/>
        <v>80</v>
      </c>
      <c r="K101" s="38">
        <f t="shared" si="72"/>
        <v>80.571428571428569</v>
      </c>
      <c r="L101" s="31">
        <f t="shared" si="53"/>
        <v>16</v>
      </c>
      <c r="M101" s="57">
        <f t="shared" si="73"/>
        <v>17.571428571428573</v>
      </c>
      <c r="N101" s="31">
        <v>18</v>
      </c>
      <c r="O101" s="38">
        <f t="shared" si="72"/>
        <v>15.571428571428571</v>
      </c>
      <c r="P101" s="31">
        <v>4</v>
      </c>
      <c r="Q101" s="57">
        <f t="shared" si="74"/>
        <v>5.4285714285714288</v>
      </c>
      <c r="R101" s="31">
        <v>62</v>
      </c>
      <c r="S101" s="38">
        <f t="shared" si="75"/>
        <v>65</v>
      </c>
      <c r="T101" s="31">
        <v>12</v>
      </c>
      <c r="U101" s="57">
        <f t="shared" si="76"/>
        <v>12.142857142857142</v>
      </c>
      <c r="V101" s="31">
        <v>0</v>
      </c>
      <c r="W101" s="38">
        <f t="shared" si="77"/>
        <v>0</v>
      </c>
      <c r="X101" s="31">
        <v>0</v>
      </c>
      <c r="Y101" s="57">
        <f t="shared" si="77"/>
        <v>0</v>
      </c>
      <c r="Z101" s="63">
        <v>0</v>
      </c>
      <c r="AA101" s="64">
        <f t="shared" si="77"/>
        <v>0</v>
      </c>
      <c r="AB101" s="63">
        <v>0</v>
      </c>
      <c r="AC101" s="65">
        <f t="shared" si="77"/>
        <v>0</v>
      </c>
      <c r="AD101" s="31">
        <v>0</v>
      </c>
      <c r="AE101" s="38">
        <f t="shared" si="77"/>
        <v>0</v>
      </c>
      <c r="AF101" s="31">
        <v>0</v>
      </c>
      <c r="AG101" s="57">
        <f t="shared" si="77"/>
        <v>0</v>
      </c>
      <c r="AH101" s="31">
        <f t="shared" si="54"/>
        <v>10</v>
      </c>
      <c r="AI101" s="38">
        <f t="shared" si="78"/>
        <v>8.4285714285714288</v>
      </c>
      <c r="AJ101" s="31">
        <f t="shared" si="55"/>
        <v>3</v>
      </c>
      <c r="AK101" s="38">
        <f t="shared" si="60"/>
        <v>1.5714285714285714</v>
      </c>
      <c r="AL101" s="31">
        <f t="shared" si="56"/>
        <v>4</v>
      </c>
      <c r="AM101" s="38">
        <f t="shared" si="61"/>
        <v>4</v>
      </c>
      <c r="AN101" s="31">
        <f t="shared" si="57"/>
        <v>1</v>
      </c>
      <c r="AO101" s="38">
        <f t="shared" si="62"/>
        <v>1.5714285714285714</v>
      </c>
      <c r="AP101" s="40">
        <f t="shared" si="46"/>
        <v>0.55555555555555558</v>
      </c>
      <c r="AQ101" s="40">
        <f t="shared" si="47"/>
        <v>0.16666666666666666</v>
      </c>
      <c r="AR101" s="40">
        <f t="shared" si="48"/>
        <v>0.22222222222222221</v>
      </c>
      <c r="AS101" s="41">
        <f t="shared" si="49"/>
        <v>5.5555555555555552E-2</v>
      </c>
      <c r="AT101" s="40">
        <f t="shared" si="80"/>
        <v>0.53965591634764565</v>
      </c>
      <c r="AU101" s="40">
        <f t="shared" si="80"/>
        <v>8.8202649480844969E-2</v>
      </c>
      <c r="AV101" s="40">
        <f t="shared" si="80"/>
        <v>0.26443076555858508</v>
      </c>
      <c r="AW101" s="41">
        <f t="shared" si="80"/>
        <v>0.10771066861292423</v>
      </c>
      <c r="AX101" s="31">
        <v>0</v>
      </c>
      <c r="AY101" s="38">
        <f t="shared" si="62"/>
        <v>0</v>
      </c>
      <c r="AZ101" s="31">
        <v>0</v>
      </c>
      <c r="BA101" s="38">
        <f t="shared" si="63"/>
        <v>0</v>
      </c>
      <c r="BB101" s="31">
        <v>0</v>
      </c>
      <c r="BC101" s="38">
        <f t="shared" si="64"/>
        <v>0</v>
      </c>
      <c r="BD101" s="31">
        <v>0</v>
      </c>
      <c r="BE101" s="38">
        <f t="shared" si="65"/>
        <v>0</v>
      </c>
      <c r="BF101" s="31">
        <v>10</v>
      </c>
      <c r="BG101" s="38">
        <f t="shared" si="66"/>
        <v>8.4285714285714288</v>
      </c>
      <c r="BH101" s="31">
        <v>3</v>
      </c>
      <c r="BI101" s="38">
        <f t="shared" si="67"/>
        <v>1.5714285714285714</v>
      </c>
      <c r="BJ101" s="31">
        <v>4</v>
      </c>
      <c r="BK101" s="38">
        <f t="shared" si="68"/>
        <v>4</v>
      </c>
      <c r="BL101" s="31">
        <v>1</v>
      </c>
      <c r="BM101" s="38">
        <f t="shared" si="69"/>
        <v>1.5714285714285714</v>
      </c>
    </row>
    <row r="102" spans="1:65" x14ac:dyDescent="0.25">
      <c r="A102" s="42">
        <f t="shared" si="58"/>
        <v>45860</v>
      </c>
      <c r="B102" s="31">
        <f t="shared" si="50"/>
        <v>94</v>
      </c>
      <c r="C102" s="38">
        <f t="shared" si="70"/>
        <v>79.285714285714292</v>
      </c>
      <c r="D102" s="31">
        <f t="shared" si="51"/>
        <v>22</v>
      </c>
      <c r="E102" s="57">
        <f t="shared" si="70"/>
        <v>17.571428571428573</v>
      </c>
      <c r="F102" s="31">
        <v>22.936986301999998</v>
      </c>
      <c r="G102" s="38">
        <f t="shared" si="70"/>
        <v>15.956164384000001</v>
      </c>
      <c r="H102" s="31">
        <v>22.936986301999998</v>
      </c>
      <c r="I102" s="57">
        <f t="shared" si="71"/>
        <v>15.956164384000001</v>
      </c>
      <c r="J102" s="31">
        <f t="shared" si="52"/>
        <v>94</v>
      </c>
      <c r="K102" s="38">
        <f t="shared" si="72"/>
        <v>79.285714285714292</v>
      </c>
      <c r="L102" s="31">
        <f t="shared" si="53"/>
        <v>22</v>
      </c>
      <c r="M102" s="57">
        <f t="shared" si="73"/>
        <v>17.571428571428573</v>
      </c>
      <c r="N102" s="31">
        <v>23</v>
      </c>
      <c r="O102" s="38">
        <f t="shared" si="72"/>
        <v>16</v>
      </c>
      <c r="P102" s="31">
        <v>7</v>
      </c>
      <c r="Q102" s="57">
        <f t="shared" si="74"/>
        <v>5.7142857142857144</v>
      </c>
      <c r="R102" s="31">
        <v>71</v>
      </c>
      <c r="S102" s="38">
        <f t="shared" si="75"/>
        <v>63.285714285714285</v>
      </c>
      <c r="T102" s="31">
        <v>15</v>
      </c>
      <c r="U102" s="57">
        <f t="shared" si="76"/>
        <v>11.857142857142858</v>
      </c>
      <c r="V102" s="31">
        <v>0</v>
      </c>
      <c r="W102" s="38">
        <f t="shared" si="77"/>
        <v>0</v>
      </c>
      <c r="X102" s="31">
        <v>0</v>
      </c>
      <c r="Y102" s="57">
        <f t="shared" si="77"/>
        <v>0</v>
      </c>
      <c r="Z102" s="63">
        <v>0</v>
      </c>
      <c r="AA102" s="64">
        <f t="shared" si="77"/>
        <v>0</v>
      </c>
      <c r="AB102" s="63">
        <v>0</v>
      </c>
      <c r="AC102" s="65">
        <f t="shared" si="77"/>
        <v>0</v>
      </c>
      <c r="AD102" s="31">
        <v>0</v>
      </c>
      <c r="AE102" s="38">
        <f t="shared" si="77"/>
        <v>0</v>
      </c>
      <c r="AF102" s="31">
        <v>0</v>
      </c>
      <c r="AG102" s="57">
        <f t="shared" si="77"/>
        <v>0</v>
      </c>
      <c r="AH102" s="31">
        <f t="shared" si="54"/>
        <v>16</v>
      </c>
      <c r="AI102" s="38">
        <f t="shared" si="78"/>
        <v>9</v>
      </c>
      <c r="AJ102" s="31">
        <f t="shared" si="55"/>
        <v>0</v>
      </c>
      <c r="AK102" s="38">
        <f t="shared" si="60"/>
        <v>1.1428571428571428</v>
      </c>
      <c r="AL102" s="31">
        <f t="shared" si="56"/>
        <v>5</v>
      </c>
      <c r="AM102" s="38">
        <f t="shared" si="61"/>
        <v>4.2857142857142856</v>
      </c>
      <c r="AN102" s="31">
        <f t="shared" si="57"/>
        <v>2</v>
      </c>
      <c r="AO102" s="38">
        <f t="shared" si="62"/>
        <v>1.5714285714285714</v>
      </c>
      <c r="AP102" s="40">
        <f t="shared" si="46"/>
        <v>0.69565217391304346</v>
      </c>
      <c r="AQ102" s="40">
        <f t="shared" si="47"/>
        <v>0</v>
      </c>
      <c r="AR102" s="40">
        <f t="shared" si="48"/>
        <v>0.21739130434782608</v>
      </c>
      <c r="AS102" s="41">
        <f t="shared" si="49"/>
        <v>8.6956521739130432E-2</v>
      </c>
      <c r="AT102" s="40">
        <f t="shared" si="80"/>
        <v>0.55332051262093751</v>
      </c>
      <c r="AU102" s="40">
        <f t="shared" si="80"/>
        <v>6.6774078052273533E-2</v>
      </c>
      <c r="AV102" s="40">
        <f t="shared" si="80"/>
        <v>0.27405809475113169</v>
      </c>
      <c r="AW102" s="41">
        <f t="shared" si="80"/>
        <v>0.10584731457565717</v>
      </c>
      <c r="AX102" s="31">
        <v>0</v>
      </c>
      <c r="AY102" s="38">
        <f t="shared" si="62"/>
        <v>0</v>
      </c>
      <c r="AZ102" s="31">
        <v>0</v>
      </c>
      <c r="BA102" s="38">
        <f t="shared" si="63"/>
        <v>0</v>
      </c>
      <c r="BB102" s="31">
        <v>0</v>
      </c>
      <c r="BC102" s="38">
        <f t="shared" si="64"/>
        <v>0</v>
      </c>
      <c r="BD102" s="31">
        <v>0</v>
      </c>
      <c r="BE102" s="38">
        <f t="shared" si="65"/>
        <v>0</v>
      </c>
      <c r="BF102" s="31">
        <v>16</v>
      </c>
      <c r="BG102" s="38">
        <f t="shared" si="66"/>
        <v>9</v>
      </c>
      <c r="BH102" s="31">
        <v>0</v>
      </c>
      <c r="BI102" s="38">
        <f t="shared" si="67"/>
        <v>1.1428571428571428</v>
      </c>
      <c r="BJ102" s="31">
        <v>5</v>
      </c>
      <c r="BK102" s="38">
        <f t="shared" si="68"/>
        <v>4.2857142857142856</v>
      </c>
      <c r="BL102" s="31">
        <v>2</v>
      </c>
      <c r="BM102" s="38">
        <f t="shared" si="69"/>
        <v>1.5714285714285714</v>
      </c>
    </row>
    <row r="103" spans="1:65" x14ac:dyDescent="0.25">
      <c r="A103" s="42">
        <f t="shared" si="58"/>
        <v>45861</v>
      </c>
      <c r="B103" s="31">
        <f t="shared" si="50"/>
        <v>72</v>
      </c>
      <c r="C103" s="38">
        <f t="shared" si="70"/>
        <v>78.571428571428569</v>
      </c>
      <c r="D103" s="31">
        <f t="shared" si="51"/>
        <v>24</v>
      </c>
      <c r="E103" s="57">
        <f t="shared" si="70"/>
        <v>18.285714285714285</v>
      </c>
      <c r="F103" s="31">
        <v>11.967123288</v>
      </c>
      <c r="G103" s="38">
        <f t="shared" si="70"/>
        <v>14.958904109999997</v>
      </c>
      <c r="H103" s="31">
        <v>11.967123288</v>
      </c>
      <c r="I103" s="57">
        <f t="shared" si="71"/>
        <v>14.958904109999997</v>
      </c>
      <c r="J103" s="31">
        <f t="shared" si="52"/>
        <v>72</v>
      </c>
      <c r="K103" s="38">
        <f t="shared" si="72"/>
        <v>78.571428571428569</v>
      </c>
      <c r="L103" s="31">
        <f t="shared" si="53"/>
        <v>24</v>
      </c>
      <c r="M103" s="57">
        <f t="shared" si="73"/>
        <v>18.285714285714285</v>
      </c>
      <c r="N103" s="31">
        <v>12</v>
      </c>
      <c r="O103" s="38">
        <f t="shared" si="72"/>
        <v>15</v>
      </c>
      <c r="P103" s="31">
        <v>6</v>
      </c>
      <c r="Q103" s="57">
        <f t="shared" si="74"/>
        <v>5.5714285714285712</v>
      </c>
      <c r="R103" s="31">
        <v>60</v>
      </c>
      <c r="S103" s="38">
        <f t="shared" si="75"/>
        <v>63.571428571428569</v>
      </c>
      <c r="T103" s="31">
        <v>18</v>
      </c>
      <c r="U103" s="57">
        <f t="shared" si="76"/>
        <v>12.714285714285714</v>
      </c>
      <c r="V103" s="31">
        <v>0</v>
      </c>
      <c r="W103" s="38">
        <f t="shared" si="77"/>
        <v>0</v>
      </c>
      <c r="X103" s="31">
        <v>0</v>
      </c>
      <c r="Y103" s="57">
        <f t="shared" si="77"/>
        <v>0</v>
      </c>
      <c r="Z103" s="63">
        <v>0</v>
      </c>
      <c r="AA103" s="64">
        <f t="shared" si="77"/>
        <v>0</v>
      </c>
      <c r="AB103" s="63">
        <v>0</v>
      </c>
      <c r="AC103" s="65">
        <f t="shared" si="77"/>
        <v>0</v>
      </c>
      <c r="AD103" s="31">
        <v>0</v>
      </c>
      <c r="AE103" s="38">
        <f t="shared" si="77"/>
        <v>0</v>
      </c>
      <c r="AF103" s="31">
        <v>0</v>
      </c>
      <c r="AG103" s="57">
        <f t="shared" si="77"/>
        <v>0</v>
      </c>
      <c r="AH103" s="31">
        <f t="shared" si="54"/>
        <v>2</v>
      </c>
      <c r="AI103" s="38">
        <f t="shared" si="78"/>
        <v>8</v>
      </c>
      <c r="AJ103" s="31">
        <f t="shared" si="55"/>
        <v>3</v>
      </c>
      <c r="AK103" s="38">
        <f t="shared" si="60"/>
        <v>1.1428571428571428</v>
      </c>
      <c r="AL103" s="31">
        <f t="shared" si="56"/>
        <v>3</v>
      </c>
      <c r="AM103" s="38">
        <f t="shared" si="61"/>
        <v>3.8571428571428572</v>
      </c>
      <c r="AN103" s="31">
        <f t="shared" si="57"/>
        <v>4</v>
      </c>
      <c r="AO103" s="38">
        <f t="shared" si="62"/>
        <v>2</v>
      </c>
      <c r="AP103" s="40">
        <f t="shared" si="46"/>
        <v>0.16666666666666666</v>
      </c>
      <c r="AQ103" s="40">
        <f t="shared" si="47"/>
        <v>0.25</v>
      </c>
      <c r="AR103" s="40">
        <f t="shared" si="48"/>
        <v>0.25</v>
      </c>
      <c r="AS103" s="41">
        <f t="shared" si="49"/>
        <v>0.33333333333333331</v>
      </c>
      <c r="AT103" s="40">
        <f t="shared" si="80"/>
        <v>0.50946086349813058</v>
      </c>
      <c r="AU103" s="40">
        <f t="shared" si="80"/>
        <v>7.9931972789115652E-2</v>
      </c>
      <c r="AV103" s="40">
        <f t="shared" si="80"/>
        <v>0.26465959851053017</v>
      </c>
      <c r="AW103" s="41">
        <f t="shared" si="80"/>
        <v>0.14594756520222357</v>
      </c>
      <c r="AX103" s="31">
        <v>0</v>
      </c>
      <c r="AY103" s="38">
        <f t="shared" si="62"/>
        <v>0</v>
      </c>
      <c r="AZ103" s="31">
        <v>0</v>
      </c>
      <c r="BA103" s="38">
        <f t="shared" si="63"/>
        <v>0</v>
      </c>
      <c r="BB103" s="31">
        <v>0</v>
      </c>
      <c r="BC103" s="38">
        <f t="shared" si="64"/>
        <v>0</v>
      </c>
      <c r="BD103" s="31">
        <v>0</v>
      </c>
      <c r="BE103" s="38">
        <f t="shared" si="65"/>
        <v>0</v>
      </c>
      <c r="BF103" s="31">
        <v>2</v>
      </c>
      <c r="BG103" s="38">
        <f t="shared" si="66"/>
        <v>8</v>
      </c>
      <c r="BH103" s="31">
        <v>3</v>
      </c>
      <c r="BI103" s="38">
        <f t="shared" si="67"/>
        <v>1.1428571428571428</v>
      </c>
      <c r="BJ103" s="31">
        <v>3</v>
      </c>
      <c r="BK103" s="38">
        <f t="shared" si="68"/>
        <v>3.8571428571428572</v>
      </c>
      <c r="BL103" s="31">
        <v>4</v>
      </c>
      <c r="BM103" s="38">
        <f t="shared" si="69"/>
        <v>2</v>
      </c>
    </row>
    <row r="104" spans="1:65" x14ac:dyDescent="0.25">
      <c r="A104" s="42">
        <f t="shared" si="58"/>
        <v>45862</v>
      </c>
      <c r="B104" s="31">
        <f t="shared" si="50"/>
        <v>93</v>
      </c>
      <c r="C104" s="38">
        <f t="shared" si="70"/>
        <v>82.142857142857139</v>
      </c>
      <c r="D104" s="31">
        <f t="shared" si="51"/>
        <v>25</v>
      </c>
      <c r="E104" s="57">
        <f t="shared" si="70"/>
        <v>19.142857142857142</v>
      </c>
      <c r="F104" s="31">
        <v>15.956164384000001</v>
      </c>
      <c r="G104" s="38">
        <f t="shared" si="70"/>
        <v>15.386301370285713</v>
      </c>
      <c r="H104" s="31">
        <v>15.956164384000001</v>
      </c>
      <c r="I104" s="57">
        <f t="shared" si="71"/>
        <v>15.386301370285713</v>
      </c>
      <c r="J104" s="31">
        <f t="shared" si="52"/>
        <v>93</v>
      </c>
      <c r="K104" s="38">
        <f t="shared" si="72"/>
        <v>82.142857142857139</v>
      </c>
      <c r="L104" s="31">
        <f t="shared" si="53"/>
        <v>25</v>
      </c>
      <c r="M104" s="57">
        <f t="shared" si="73"/>
        <v>19.142857142857142</v>
      </c>
      <c r="N104" s="31">
        <v>16</v>
      </c>
      <c r="O104" s="38">
        <f t="shared" si="72"/>
        <v>15.428571428571429</v>
      </c>
      <c r="P104" s="31">
        <v>9</v>
      </c>
      <c r="Q104" s="57">
        <f t="shared" si="74"/>
        <v>5.8571428571428568</v>
      </c>
      <c r="R104" s="31">
        <v>77</v>
      </c>
      <c r="S104" s="38">
        <f t="shared" si="75"/>
        <v>66.714285714285708</v>
      </c>
      <c r="T104" s="31">
        <v>16</v>
      </c>
      <c r="U104" s="57">
        <f t="shared" si="76"/>
        <v>13.285714285714286</v>
      </c>
      <c r="V104" s="31">
        <v>0</v>
      </c>
      <c r="W104" s="38">
        <f t="shared" si="77"/>
        <v>0</v>
      </c>
      <c r="X104" s="31">
        <v>0</v>
      </c>
      <c r="Y104" s="57">
        <f t="shared" si="77"/>
        <v>0</v>
      </c>
      <c r="Z104" s="63">
        <v>0</v>
      </c>
      <c r="AA104" s="64">
        <f t="shared" si="77"/>
        <v>0</v>
      </c>
      <c r="AB104" s="63">
        <v>0</v>
      </c>
      <c r="AC104" s="65">
        <f t="shared" si="77"/>
        <v>0</v>
      </c>
      <c r="AD104" s="31">
        <v>0</v>
      </c>
      <c r="AE104" s="38">
        <f t="shared" si="77"/>
        <v>0</v>
      </c>
      <c r="AF104" s="31">
        <v>0</v>
      </c>
      <c r="AG104" s="57">
        <f t="shared" si="77"/>
        <v>0</v>
      </c>
      <c r="AH104" s="31">
        <f t="shared" si="54"/>
        <v>9</v>
      </c>
      <c r="AI104" s="38">
        <f t="shared" si="78"/>
        <v>8.4285714285714288</v>
      </c>
      <c r="AJ104" s="31">
        <f t="shared" si="55"/>
        <v>3</v>
      </c>
      <c r="AK104" s="38">
        <f t="shared" si="60"/>
        <v>1.5714285714285714</v>
      </c>
      <c r="AL104" s="31">
        <f t="shared" si="56"/>
        <v>3</v>
      </c>
      <c r="AM104" s="38">
        <f t="shared" si="61"/>
        <v>3.7142857142857144</v>
      </c>
      <c r="AN104" s="31">
        <f t="shared" si="57"/>
        <v>1</v>
      </c>
      <c r="AO104" s="38">
        <f t="shared" si="62"/>
        <v>1.7142857142857142</v>
      </c>
      <c r="AP104" s="40">
        <f t="shared" si="46"/>
        <v>0.5625</v>
      </c>
      <c r="AQ104" s="40">
        <f t="shared" si="47"/>
        <v>0.1875</v>
      </c>
      <c r="AR104" s="40">
        <f t="shared" si="48"/>
        <v>0.1875</v>
      </c>
      <c r="AS104" s="41">
        <f t="shared" si="49"/>
        <v>6.25E-2</v>
      </c>
      <c r="AT104" s="40">
        <f t="shared" si="80"/>
        <v>0.52388394042120745</v>
      </c>
      <c r="AU104" s="40">
        <f t="shared" si="80"/>
        <v>0.10671768707482994</v>
      </c>
      <c r="AV104" s="40">
        <f t="shared" si="80"/>
        <v>0.24748926884020053</v>
      </c>
      <c r="AW104" s="41">
        <f t="shared" si="80"/>
        <v>0.12190910366376205</v>
      </c>
      <c r="AX104" s="31">
        <v>0</v>
      </c>
      <c r="AY104" s="38">
        <f t="shared" si="62"/>
        <v>0</v>
      </c>
      <c r="AZ104" s="31">
        <v>0</v>
      </c>
      <c r="BA104" s="38">
        <f t="shared" si="63"/>
        <v>0</v>
      </c>
      <c r="BB104" s="31">
        <v>0</v>
      </c>
      <c r="BC104" s="38">
        <f t="shared" si="64"/>
        <v>0</v>
      </c>
      <c r="BD104" s="31">
        <v>0</v>
      </c>
      <c r="BE104" s="38">
        <f t="shared" si="65"/>
        <v>0</v>
      </c>
      <c r="BF104" s="31">
        <v>9</v>
      </c>
      <c r="BG104" s="38">
        <f t="shared" si="66"/>
        <v>8.4285714285714288</v>
      </c>
      <c r="BH104" s="31">
        <v>3</v>
      </c>
      <c r="BI104" s="38">
        <f t="shared" si="67"/>
        <v>1.5714285714285714</v>
      </c>
      <c r="BJ104" s="31">
        <v>3</v>
      </c>
      <c r="BK104" s="38">
        <f t="shared" si="68"/>
        <v>3.7142857142857144</v>
      </c>
      <c r="BL104" s="31">
        <v>1</v>
      </c>
      <c r="BM104" s="38">
        <f t="shared" si="69"/>
        <v>1.7142857142857142</v>
      </c>
    </row>
    <row r="105" spans="1:65" x14ac:dyDescent="0.25">
      <c r="A105" s="42">
        <f t="shared" si="58"/>
        <v>45863</v>
      </c>
      <c r="B105" s="31">
        <f t="shared" si="50"/>
        <v>117</v>
      </c>
      <c r="C105" s="38">
        <f t="shared" si="70"/>
        <v>84</v>
      </c>
      <c r="D105" s="31">
        <f t="shared" si="51"/>
        <v>23</v>
      </c>
      <c r="E105" s="57">
        <f t="shared" si="70"/>
        <v>20.142857142857142</v>
      </c>
      <c r="F105" s="31">
        <v>19.945205479999998</v>
      </c>
      <c r="G105" s="38">
        <f t="shared" si="70"/>
        <v>16.526027397714284</v>
      </c>
      <c r="H105" s="31">
        <v>19.945205479999998</v>
      </c>
      <c r="I105" s="57">
        <f t="shared" si="71"/>
        <v>16.526027397714284</v>
      </c>
      <c r="J105" s="31">
        <f t="shared" si="52"/>
        <v>117</v>
      </c>
      <c r="K105" s="38">
        <f t="shared" si="72"/>
        <v>84</v>
      </c>
      <c r="L105" s="31">
        <f t="shared" si="53"/>
        <v>23</v>
      </c>
      <c r="M105" s="57">
        <f t="shared" si="73"/>
        <v>20.142857142857142</v>
      </c>
      <c r="N105" s="31">
        <v>20</v>
      </c>
      <c r="O105" s="38">
        <f t="shared" si="72"/>
        <v>16.571428571428573</v>
      </c>
      <c r="P105" s="31">
        <v>7</v>
      </c>
      <c r="Q105" s="57">
        <f t="shared" si="74"/>
        <v>6.2857142857142856</v>
      </c>
      <c r="R105" s="31">
        <v>97</v>
      </c>
      <c r="S105" s="38">
        <f t="shared" si="75"/>
        <v>67.428571428571431</v>
      </c>
      <c r="T105" s="31">
        <v>16</v>
      </c>
      <c r="U105" s="57">
        <f t="shared" si="76"/>
        <v>13.857142857142858</v>
      </c>
      <c r="V105" s="31">
        <v>0</v>
      </c>
      <c r="W105" s="38">
        <f t="shared" si="77"/>
        <v>0</v>
      </c>
      <c r="X105" s="31">
        <v>0</v>
      </c>
      <c r="Y105" s="57">
        <f t="shared" si="77"/>
        <v>0</v>
      </c>
      <c r="Z105" s="63">
        <v>0</v>
      </c>
      <c r="AA105" s="64">
        <f t="shared" si="77"/>
        <v>0</v>
      </c>
      <c r="AB105" s="63">
        <v>0</v>
      </c>
      <c r="AC105" s="65">
        <f t="shared" si="77"/>
        <v>0</v>
      </c>
      <c r="AD105" s="31">
        <v>0</v>
      </c>
      <c r="AE105" s="38">
        <f t="shared" si="77"/>
        <v>0</v>
      </c>
      <c r="AF105" s="31">
        <v>0</v>
      </c>
      <c r="AG105" s="57">
        <f t="shared" si="77"/>
        <v>0</v>
      </c>
      <c r="AH105" s="31">
        <f t="shared" si="54"/>
        <v>12</v>
      </c>
      <c r="AI105" s="38">
        <f t="shared" si="78"/>
        <v>9.2857142857142865</v>
      </c>
      <c r="AJ105" s="31">
        <f t="shared" si="55"/>
        <v>3</v>
      </c>
      <c r="AK105" s="38">
        <f t="shared" si="60"/>
        <v>2</v>
      </c>
      <c r="AL105" s="31">
        <f t="shared" si="56"/>
        <v>3</v>
      </c>
      <c r="AM105" s="38">
        <f t="shared" si="61"/>
        <v>3.5714285714285716</v>
      </c>
      <c r="AN105" s="31">
        <f t="shared" si="57"/>
        <v>2</v>
      </c>
      <c r="AO105" s="38">
        <f t="shared" si="62"/>
        <v>1.7142857142857142</v>
      </c>
      <c r="AP105" s="40">
        <f t="shared" si="46"/>
        <v>0.6</v>
      </c>
      <c r="AQ105" s="40">
        <f t="shared" si="47"/>
        <v>0.15</v>
      </c>
      <c r="AR105" s="40">
        <f t="shared" si="48"/>
        <v>0.15</v>
      </c>
      <c r="AS105" s="41">
        <f t="shared" si="49"/>
        <v>0.1</v>
      </c>
      <c r="AT105" s="40">
        <f t="shared" si="80"/>
        <v>0.5381696547069218</v>
      </c>
      <c r="AU105" s="40">
        <f t="shared" si="80"/>
        <v>0.12814625850340136</v>
      </c>
      <c r="AV105" s="40">
        <f t="shared" si="80"/>
        <v>0.22129879264972432</v>
      </c>
      <c r="AW105" s="41">
        <f t="shared" si="80"/>
        <v>0.11238529413995253</v>
      </c>
      <c r="AX105" s="31">
        <v>0</v>
      </c>
      <c r="AY105" s="38">
        <f t="shared" si="62"/>
        <v>0</v>
      </c>
      <c r="AZ105" s="31">
        <v>0</v>
      </c>
      <c r="BA105" s="38">
        <f t="shared" si="63"/>
        <v>0</v>
      </c>
      <c r="BB105" s="31">
        <v>0</v>
      </c>
      <c r="BC105" s="38">
        <f t="shared" si="64"/>
        <v>0</v>
      </c>
      <c r="BD105" s="31">
        <v>0</v>
      </c>
      <c r="BE105" s="38">
        <f t="shared" si="65"/>
        <v>0</v>
      </c>
      <c r="BF105" s="31">
        <v>12</v>
      </c>
      <c r="BG105" s="38">
        <f t="shared" si="66"/>
        <v>9.2857142857142865</v>
      </c>
      <c r="BH105" s="31">
        <v>3</v>
      </c>
      <c r="BI105" s="38">
        <f t="shared" si="67"/>
        <v>2</v>
      </c>
      <c r="BJ105" s="31">
        <v>3</v>
      </c>
      <c r="BK105" s="38">
        <f t="shared" si="68"/>
        <v>3.5714285714285716</v>
      </c>
      <c r="BL105" s="31">
        <v>2</v>
      </c>
      <c r="BM105" s="38">
        <f t="shared" si="69"/>
        <v>1.7142857142857142</v>
      </c>
    </row>
    <row r="106" spans="1:65" x14ac:dyDescent="0.25">
      <c r="A106" s="42">
        <f t="shared" si="58"/>
        <v>45864</v>
      </c>
      <c r="B106" s="31">
        <f t="shared" si="50"/>
        <v>82</v>
      </c>
      <c r="C106" s="38">
        <f t="shared" si="70"/>
        <v>85.142857142857139</v>
      </c>
      <c r="D106" s="31">
        <f t="shared" si="51"/>
        <v>32</v>
      </c>
      <c r="E106" s="57">
        <f t="shared" si="70"/>
        <v>23</v>
      </c>
      <c r="F106" s="31">
        <v>11.967123288</v>
      </c>
      <c r="G106" s="38">
        <f t="shared" si="70"/>
        <v>16.383561644285713</v>
      </c>
      <c r="H106" s="31">
        <v>11.967123288</v>
      </c>
      <c r="I106" s="57">
        <f t="shared" si="71"/>
        <v>16.383561644285713</v>
      </c>
      <c r="J106" s="31">
        <f t="shared" si="52"/>
        <v>82</v>
      </c>
      <c r="K106" s="38">
        <f>AVERAGE(J100:J106)</f>
        <v>85.142857142857139</v>
      </c>
      <c r="L106" s="31">
        <f t="shared" si="53"/>
        <v>32</v>
      </c>
      <c r="M106" s="57">
        <f>AVERAGE(L100:L106)</f>
        <v>23</v>
      </c>
      <c r="N106" s="31">
        <v>12</v>
      </c>
      <c r="O106" s="38">
        <f>AVERAGE(N100:N106)</f>
        <v>16.428571428571427</v>
      </c>
      <c r="P106" s="31">
        <v>2</v>
      </c>
      <c r="Q106" s="57">
        <f>AVERAGE(P100:P106)</f>
        <v>5.8571428571428568</v>
      </c>
      <c r="R106" s="31">
        <v>70</v>
      </c>
      <c r="S106" s="38">
        <f>AVERAGE(R100:R106)</f>
        <v>68.714285714285708</v>
      </c>
      <c r="T106" s="31">
        <v>30</v>
      </c>
      <c r="U106" s="57">
        <f>AVERAGE(T100:T106)</f>
        <v>17.142857142857142</v>
      </c>
      <c r="V106" s="31">
        <v>0</v>
      </c>
      <c r="W106" s="38">
        <f>AVERAGE(V100:V106)</f>
        <v>0</v>
      </c>
      <c r="X106" s="31">
        <v>0</v>
      </c>
      <c r="Y106" s="57">
        <f>AVERAGE(X100:X106)</f>
        <v>0</v>
      </c>
      <c r="Z106" s="63">
        <v>0</v>
      </c>
      <c r="AA106" s="64">
        <f>AVERAGE(Z100:Z106)</f>
        <v>0</v>
      </c>
      <c r="AB106" s="63">
        <v>0</v>
      </c>
      <c r="AC106" s="65">
        <f>AVERAGE(AB100:AB106)</f>
        <v>0</v>
      </c>
      <c r="AD106" s="31">
        <v>0</v>
      </c>
      <c r="AE106" s="38">
        <f>AVERAGE(AD100:AD106)</f>
        <v>0</v>
      </c>
      <c r="AF106" s="31">
        <v>0</v>
      </c>
      <c r="AG106" s="57">
        <f>AVERAGE(AF100:AF106)</f>
        <v>0</v>
      </c>
      <c r="AH106" s="31">
        <f t="shared" si="54"/>
        <v>6</v>
      </c>
      <c r="AI106" s="38">
        <f>AVERAGE(AH100:AH106)</f>
        <v>9</v>
      </c>
      <c r="AJ106" s="31">
        <f t="shared" si="55"/>
        <v>1</v>
      </c>
      <c r="AK106" s="38">
        <f t="shared" si="60"/>
        <v>2.1428571428571428</v>
      </c>
      <c r="AL106" s="31">
        <f t="shared" si="56"/>
        <v>4</v>
      </c>
      <c r="AM106" s="38">
        <f t="shared" si="61"/>
        <v>3.5714285714285716</v>
      </c>
      <c r="AN106" s="31">
        <f t="shared" si="57"/>
        <v>1</v>
      </c>
      <c r="AO106" s="38">
        <f t="shared" si="62"/>
        <v>1.7142857142857142</v>
      </c>
      <c r="AP106" s="40">
        <f t="shared" si="46"/>
        <v>0.5</v>
      </c>
      <c r="AQ106" s="40">
        <f t="shared" si="47"/>
        <v>8.3333333333333329E-2</v>
      </c>
      <c r="AR106" s="40">
        <f t="shared" si="48"/>
        <v>0.33333333333333331</v>
      </c>
      <c r="AS106" s="41">
        <f t="shared" si="49"/>
        <v>8.3333333333333329E-2</v>
      </c>
      <c r="AT106" s="40">
        <f t="shared" si="80"/>
        <v>0.52168613822340537</v>
      </c>
      <c r="AU106" s="40">
        <f t="shared" si="80"/>
        <v>0.14005102040816328</v>
      </c>
      <c r="AV106" s="40">
        <f t="shared" si="80"/>
        <v>0.22496179631272795</v>
      </c>
      <c r="AW106" s="41">
        <f t="shared" si="80"/>
        <v>0.11330104505570344</v>
      </c>
      <c r="AX106" s="31">
        <v>0</v>
      </c>
      <c r="AY106" s="38">
        <f t="shared" si="62"/>
        <v>0</v>
      </c>
      <c r="AZ106" s="31">
        <v>0</v>
      </c>
      <c r="BA106" s="38">
        <f t="shared" si="63"/>
        <v>0</v>
      </c>
      <c r="BB106" s="31">
        <v>0</v>
      </c>
      <c r="BC106" s="38">
        <f t="shared" si="64"/>
        <v>0</v>
      </c>
      <c r="BD106" s="31">
        <v>0</v>
      </c>
      <c r="BE106" s="38">
        <f t="shared" si="65"/>
        <v>0</v>
      </c>
      <c r="BF106" s="31">
        <v>6</v>
      </c>
      <c r="BG106" s="38">
        <f t="shared" si="66"/>
        <v>9</v>
      </c>
      <c r="BH106" s="31">
        <v>1</v>
      </c>
      <c r="BI106" s="38">
        <f t="shared" si="67"/>
        <v>2.1428571428571428</v>
      </c>
      <c r="BJ106" s="31">
        <v>4</v>
      </c>
      <c r="BK106" s="38">
        <f t="shared" si="68"/>
        <v>3.5714285714285716</v>
      </c>
      <c r="BL106" s="31">
        <v>1</v>
      </c>
      <c r="BM106" s="38">
        <f t="shared" si="69"/>
        <v>1.7142857142857142</v>
      </c>
    </row>
    <row r="107" spans="1:65" x14ac:dyDescent="0.25">
      <c r="A107" s="42">
        <f t="shared" si="58"/>
        <v>45865</v>
      </c>
      <c r="B107" s="31">
        <f t="shared" si="50"/>
        <v>55</v>
      </c>
      <c r="C107" s="38">
        <f t="shared" si="70"/>
        <v>84.714285714285708</v>
      </c>
      <c r="D107" s="31">
        <f t="shared" si="51"/>
        <v>24</v>
      </c>
      <c r="E107" s="57">
        <f t="shared" si="70"/>
        <v>23.714285714285715</v>
      </c>
      <c r="F107" s="31">
        <v>13.961643836</v>
      </c>
      <c r="G107" s="38">
        <f t="shared" si="70"/>
        <v>16.383561644285713</v>
      </c>
      <c r="H107" s="31">
        <v>13.961643836</v>
      </c>
      <c r="I107" s="57">
        <f t="shared" si="71"/>
        <v>16.383561644285713</v>
      </c>
      <c r="J107" s="31">
        <f t="shared" si="52"/>
        <v>55</v>
      </c>
      <c r="K107" s="38">
        <f>AVERAGE(J101:J107)</f>
        <v>84.714285714285708</v>
      </c>
      <c r="L107" s="31">
        <f t="shared" si="53"/>
        <v>24</v>
      </c>
      <c r="M107" s="57">
        <f>AVERAGE(L101:L107)</f>
        <v>23.714285714285715</v>
      </c>
      <c r="N107" s="31">
        <v>14</v>
      </c>
      <c r="O107" s="38">
        <f>AVERAGE(N101:N107)</f>
        <v>16.428571428571427</v>
      </c>
      <c r="P107" s="31">
        <v>5</v>
      </c>
      <c r="Q107" s="57">
        <f>AVERAGE(P101:P107)</f>
        <v>5.7142857142857144</v>
      </c>
      <c r="R107" s="31">
        <v>41</v>
      </c>
      <c r="S107" s="38">
        <f>AVERAGE(R101:R107)</f>
        <v>68.285714285714292</v>
      </c>
      <c r="T107" s="31">
        <v>19</v>
      </c>
      <c r="U107" s="57">
        <f>AVERAGE(T101:T107)</f>
        <v>18</v>
      </c>
      <c r="V107" s="31">
        <v>0</v>
      </c>
      <c r="W107" s="38">
        <f>AVERAGE(V101:V107)</f>
        <v>0</v>
      </c>
      <c r="X107" s="31">
        <v>0</v>
      </c>
      <c r="Y107" s="57">
        <f>AVERAGE(X101:X107)</f>
        <v>0</v>
      </c>
      <c r="Z107" s="63">
        <v>0</v>
      </c>
      <c r="AA107" s="64">
        <f>AVERAGE(Z101:Z107)</f>
        <v>0</v>
      </c>
      <c r="AB107" s="63">
        <v>0</v>
      </c>
      <c r="AC107" s="65">
        <f>AVERAGE(AB101:AB107)</f>
        <v>0</v>
      </c>
      <c r="AD107" s="31">
        <v>0</v>
      </c>
      <c r="AE107" s="38">
        <f>AVERAGE(AD101:AD107)</f>
        <v>0</v>
      </c>
      <c r="AF107" s="31">
        <v>0</v>
      </c>
      <c r="AG107" s="57">
        <f>AVERAGE(AF101:AF107)</f>
        <v>0</v>
      </c>
      <c r="AH107" s="31">
        <f t="shared" si="54"/>
        <v>6</v>
      </c>
      <c r="AI107" s="43">
        <f>AVERAGE(AH101:AH107)</f>
        <v>8.7142857142857135</v>
      </c>
      <c r="AJ107" s="31">
        <f t="shared" si="55"/>
        <v>2</v>
      </c>
      <c r="AK107" s="43">
        <f t="shared" si="60"/>
        <v>2.1428571428571428</v>
      </c>
      <c r="AL107" s="31">
        <f t="shared" si="56"/>
        <v>3</v>
      </c>
      <c r="AM107" s="43">
        <f t="shared" si="61"/>
        <v>3.5714285714285716</v>
      </c>
      <c r="AN107" s="31">
        <f t="shared" si="57"/>
        <v>3</v>
      </c>
      <c r="AO107" s="43">
        <f t="shared" si="62"/>
        <v>2</v>
      </c>
      <c r="AP107" s="40">
        <f t="shared" si="46"/>
        <v>0.42857142857142855</v>
      </c>
      <c r="AQ107" s="40">
        <f t="shared" si="47"/>
        <v>0.14285714285714285</v>
      </c>
      <c r="AR107" s="40">
        <f t="shared" si="48"/>
        <v>0.21428571428571427</v>
      </c>
      <c r="AS107" s="44">
        <f t="shared" si="49"/>
        <v>0.21428571428571427</v>
      </c>
      <c r="AT107" s="40">
        <f t="shared" si="80"/>
        <v>0.50127797495809923</v>
      </c>
      <c r="AU107" s="40">
        <f t="shared" si="80"/>
        <v>0.14005102040816328</v>
      </c>
      <c r="AV107" s="40">
        <f t="shared" si="80"/>
        <v>0.22496179631272795</v>
      </c>
      <c r="AW107" s="44">
        <f t="shared" si="80"/>
        <v>0.13370920832100958</v>
      </c>
      <c r="AX107" s="31">
        <v>0</v>
      </c>
      <c r="AY107" s="43">
        <f t="shared" si="62"/>
        <v>0</v>
      </c>
      <c r="AZ107" s="31">
        <v>0</v>
      </c>
      <c r="BA107" s="43">
        <f t="shared" si="63"/>
        <v>0</v>
      </c>
      <c r="BB107" s="31">
        <v>0</v>
      </c>
      <c r="BC107" s="43">
        <f t="shared" si="64"/>
        <v>0</v>
      </c>
      <c r="BD107" s="31">
        <v>0</v>
      </c>
      <c r="BE107" s="43">
        <f t="shared" si="65"/>
        <v>0</v>
      </c>
      <c r="BF107" s="31">
        <v>6</v>
      </c>
      <c r="BG107" s="43">
        <f t="shared" si="66"/>
        <v>8.7142857142857135</v>
      </c>
      <c r="BH107" s="31">
        <v>2</v>
      </c>
      <c r="BI107" s="43">
        <f t="shared" si="67"/>
        <v>2.1428571428571428</v>
      </c>
      <c r="BJ107" s="31">
        <v>3</v>
      </c>
      <c r="BK107" s="43">
        <f t="shared" si="68"/>
        <v>3.5714285714285716</v>
      </c>
      <c r="BL107" s="31">
        <v>3</v>
      </c>
      <c r="BM107" s="43">
        <f t="shared" si="69"/>
        <v>2</v>
      </c>
    </row>
    <row r="108" spans="1:65" x14ac:dyDescent="0.25">
      <c r="A108" s="42">
        <f t="shared" si="58"/>
        <v>45866</v>
      </c>
      <c r="B108" s="31">
        <f t="shared" si="50"/>
        <v>96</v>
      </c>
      <c r="C108" s="38">
        <f t="shared" si="70"/>
        <v>87</v>
      </c>
      <c r="D108" s="31">
        <f t="shared" si="51"/>
        <v>25</v>
      </c>
      <c r="E108" s="57">
        <f t="shared" si="70"/>
        <v>25</v>
      </c>
      <c r="F108" s="31">
        <v>13.961643836</v>
      </c>
      <c r="G108" s="38">
        <f t="shared" si="70"/>
        <v>15.813698630571427</v>
      </c>
      <c r="H108" s="31">
        <v>13.961643836</v>
      </c>
      <c r="I108" s="57">
        <f t="shared" si="71"/>
        <v>15.813698630571427</v>
      </c>
      <c r="J108" s="31">
        <f t="shared" si="52"/>
        <v>96</v>
      </c>
      <c r="K108" s="38">
        <f t="shared" ref="K108:O123" si="81">AVERAGE(J102:J108)</f>
        <v>87</v>
      </c>
      <c r="L108" s="31">
        <f t="shared" si="53"/>
        <v>25</v>
      </c>
      <c r="M108" s="57">
        <f t="shared" ref="M108:M125" si="82">AVERAGE(L102:L108)</f>
        <v>25</v>
      </c>
      <c r="N108" s="31">
        <v>14</v>
      </c>
      <c r="O108" s="38">
        <f t="shared" si="81"/>
        <v>15.857142857142858</v>
      </c>
      <c r="P108" s="31">
        <v>12</v>
      </c>
      <c r="Q108" s="57">
        <f t="shared" ref="Q108:Q125" si="83">AVERAGE(P102:P108)</f>
        <v>6.8571428571428568</v>
      </c>
      <c r="R108" s="31">
        <v>82</v>
      </c>
      <c r="S108" s="38">
        <f t="shared" ref="S108:S126" si="84">AVERAGE(R102:R108)</f>
        <v>71.142857142857139</v>
      </c>
      <c r="T108" s="31">
        <v>13</v>
      </c>
      <c r="U108" s="57">
        <f t="shared" ref="U108:U126" si="85">AVERAGE(T102:T108)</f>
        <v>18.142857142857142</v>
      </c>
      <c r="V108" s="31">
        <v>0</v>
      </c>
      <c r="W108" s="38">
        <f t="shared" ref="W108:AG123" si="86">AVERAGE(V102:V108)</f>
        <v>0</v>
      </c>
      <c r="X108" s="31">
        <v>0</v>
      </c>
      <c r="Y108" s="57">
        <f t="shared" si="86"/>
        <v>0</v>
      </c>
      <c r="Z108" s="63">
        <v>0</v>
      </c>
      <c r="AA108" s="64">
        <f t="shared" si="86"/>
        <v>0</v>
      </c>
      <c r="AB108" s="63">
        <v>0</v>
      </c>
      <c r="AC108" s="65">
        <f t="shared" si="86"/>
        <v>0</v>
      </c>
      <c r="AD108" s="31">
        <v>0</v>
      </c>
      <c r="AE108" s="38">
        <f t="shared" si="86"/>
        <v>0</v>
      </c>
      <c r="AF108" s="31">
        <v>0</v>
      </c>
      <c r="AG108" s="57">
        <f t="shared" si="86"/>
        <v>0</v>
      </c>
      <c r="AH108" s="31">
        <f t="shared" si="54"/>
        <v>6</v>
      </c>
      <c r="AI108" s="32">
        <f t="shared" ref="AI108:AI125" si="87">AVERAGE(AH102:AH108)</f>
        <v>8.1428571428571423</v>
      </c>
      <c r="AJ108" s="31">
        <f t="shared" si="55"/>
        <v>1</v>
      </c>
      <c r="AK108" s="32">
        <f t="shared" si="60"/>
        <v>1.8571428571428572</v>
      </c>
      <c r="AL108" s="31">
        <f t="shared" si="56"/>
        <v>4</v>
      </c>
      <c r="AM108" s="32">
        <f t="shared" si="61"/>
        <v>3.5714285714285716</v>
      </c>
      <c r="AN108" s="31">
        <f t="shared" si="57"/>
        <v>3</v>
      </c>
      <c r="AO108" s="32">
        <f t="shared" si="62"/>
        <v>2.2857142857142856</v>
      </c>
      <c r="AP108" s="40">
        <f t="shared" si="46"/>
        <v>0.42857142857142855</v>
      </c>
      <c r="AQ108" s="40">
        <f t="shared" si="47"/>
        <v>7.1428571428571425E-2</v>
      </c>
      <c r="AR108" s="40">
        <f t="shared" si="48"/>
        <v>0.2857142857142857</v>
      </c>
      <c r="AS108" s="45">
        <f t="shared" si="49"/>
        <v>0.21428571428571427</v>
      </c>
      <c r="AT108" s="40">
        <f t="shared" si="80"/>
        <v>0.48313738538893813</v>
      </c>
      <c r="AU108" s="40">
        <f t="shared" si="80"/>
        <v>0.12644557823129252</v>
      </c>
      <c r="AV108" s="40">
        <f t="shared" si="80"/>
        <v>0.23403209109730844</v>
      </c>
      <c r="AW108" s="45">
        <f t="shared" si="80"/>
        <v>0.1563849452824608</v>
      </c>
      <c r="AX108" s="31">
        <v>0</v>
      </c>
      <c r="AY108" s="32">
        <f t="shared" si="62"/>
        <v>0</v>
      </c>
      <c r="AZ108" s="31">
        <v>0</v>
      </c>
      <c r="BA108" s="32">
        <f t="shared" si="63"/>
        <v>0</v>
      </c>
      <c r="BB108" s="31">
        <v>0</v>
      </c>
      <c r="BC108" s="32">
        <f t="shared" si="64"/>
        <v>0</v>
      </c>
      <c r="BD108" s="31">
        <v>0</v>
      </c>
      <c r="BE108" s="32">
        <f t="shared" si="65"/>
        <v>0</v>
      </c>
      <c r="BF108" s="31">
        <v>6</v>
      </c>
      <c r="BG108" s="32">
        <f t="shared" si="66"/>
        <v>8.1428571428571423</v>
      </c>
      <c r="BH108" s="31">
        <v>1</v>
      </c>
      <c r="BI108" s="32">
        <f t="shared" si="67"/>
        <v>1.8571428571428572</v>
      </c>
      <c r="BJ108" s="31">
        <v>4</v>
      </c>
      <c r="BK108" s="32">
        <f t="shared" si="68"/>
        <v>3.5714285714285716</v>
      </c>
      <c r="BL108" s="31">
        <v>3</v>
      </c>
      <c r="BM108" s="32">
        <f t="shared" si="69"/>
        <v>2.2857142857142856</v>
      </c>
    </row>
    <row r="109" spans="1:65" x14ac:dyDescent="0.25">
      <c r="A109" s="42">
        <f t="shared" si="58"/>
        <v>45867</v>
      </c>
      <c r="B109" s="31">
        <f t="shared" si="50"/>
        <v>76</v>
      </c>
      <c r="C109" s="38">
        <f t="shared" si="70"/>
        <v>84.428571428571431</v>
      </c>
      <c r="D109" s="31">
        <f t="shared" si="51"/>
        <v>19</v>
      </c>
      <c r="E109" s="57">
        <f t="shared" si="70"/>
        <v>24.571428571428573</v>
      </c>
      <c r="F109" s="31">
        <v>13.961643836</v>
      </c>
      <c r="G109" s="38">
        <f t="shared" si="70"/>
        <v>14.531506849714289</v>
      </c>
      <c r="H109" s="31">
        <v>13.961643836</v>
      </c>
      <c r="I109" s="57">
        <f t="shared" si="71"/>
        <v>14.531506849714289</v>
      </c>
      <c r="J109" s="31">
        <f t="shared" si="52"/>
        <v>76</v>
      </c>
      <c r="K109" s="38">
        <f t="shared" si="81"/>
        <v>84.428571428571431</v>
      </c>
      <c r="L109" s="31">
        <f t="shared" si="53"/>
        <v>19</v>
      </c>
      <c r="M109" s="57">
        <f t="shared" si="82"/>
        <v>24.571428571428573</v>
      </c>
      <c r="N109" s="31">
        <v>14</v>
      </c>
      <c r="O109" s="38">
        <f t="shared" si="81"/>
        <v>14.571428571428571</v>
      </c>
      <c r="P109" s="31">
        <v>3</v>
      </c>
      <c r="Q109" s="57">
        <f t="shared" si="83"/>
        <v>6.2857142857142856</v>
      </c>
      <c r="R109" s="31">
        <v>62</v>
      </c>
      <c r="S109" s="38">
        <f t="shared" si="84"/>
        <v>69.857142857142861</v>
      </c>
      <c r="T109" s="31">
        <v>16</v>
      </c>
      <c r="U109" s="57">
        <f t="shared" si="85"/>
        <v>18.285714285714285</v>
      </c>
      <c r="V109" s="31">
        <v>0</v>
      </c>
      <c r="W109" s="38">
        <f t="shared" si="86"/>
        <v>0</v>
      </c>
      <c r="X109" s="31">
        <v>0</v>
      </c>
      <c r="Y109" s="57">
        <f t="shared" si="86"/>
        <v>0</v>
      </c>
      <c r="Z109" s="63">
        <v>0</v>
      </c>
      <c r="AA109" s="64">
        <f t="shared" si="86"/>
        <v>0</v>
      </c>
      <c r="AB109" s="63">
        <v>0</v>
      </c>
      <c r="AC109" s="65">
        <f t="shared" si="86"/>
        <v>0</v>
      </c>
      <c r="AD109" s="31">
        <v>0</v>
      </c>
      <c r="AE109" s="38">
        <f t="shared" si="86"/>
        <v>0</v>
      </c>
      <c r="AF109" s="31">
        <v>0</v>
      </c>
      <c r="AG109" s="57">
        <f t="shared" si="86"/>
        <v>0</v>
      </c>
      <c r="AH109" s="31">
        <f t="shared" si="54"/>
        <v>6</v>
      </c>
      <c r="AI109" s="32">
        <f t="shared" si="87"/>
        <v>6.7142857142857144</v>
      </c>
      <c r="AJ109" s="31">
        <f t="shared" si="55"/>
        <v>1</v>
      </c>
      <c r="AK109" s="32">
        <f t="shared" si="60"/>
        <v>2</v>
      </c>
      <c r="AL109" s="31">
        <f t="shared" si="56"/>
        <v>4</v>
      </c>
      <c r="AM109" s="32">
        <f t="shared" si="61"/>
        <v>3.4285714285714284</v>
      </c>
      <c r="AN109" s="31">
        <f t="shared" si="57"/>
        <v>3</v>
      </c>
      <c r="AO109" s="32">
        <f t="shared" si="62"/>
        <v>2.4285714285714284</v>
      </c>
      <c r="AP109" s="40">
        <f t="shared" si="46"/>
        <v>0.42857142857142855</v>
      </c>
      <c r="AQ109" s="40">
        <f t="shared" si="47"/>
        <v>7.1428571428571425E-2</v>
      </c>
      <c r="AR109" s="40">
        <f t="shared" si="48"/>
        <v>0.2857142857142857</v>
      </c>
      <c r="AS109" s="45">
        <f t="shared" si="49"/>
        <v>0.21428571428571427</v>
      </c>
      <c r="AT109" s="40">
        <f t="shared" ref="AT109:AW124" si="88">AVERAGE(AP103:AP109)</f>
        <v>0.4449829931972788</v>
      </c>
      <c r="AU109" s="40">
        <f t="shared" si="88"/>
        <v>0.13664965986394556</v>
      </c>
      <c r="AV109" s="40">
        <f t="shared" si="88"/>
        <v>0.24379251700680271</v>
      </c>
      <c r="AW109" s="45">
        <f t="shared" si="88"/>
        <v>0.17457482993197276</v>
      </c>
      <c r="AX109" s="31">
        <v>0</v>
      </c>
      <c r="AY109" s="32">
        <f t="shared" si="62"/>
        <v>0</v>
      </c>
      <c r="AZ109" s="31">
        <v>0</v>
      </c>
      <c r="BA109" s="32">
        <f t="shared" si="63"/>
        <v>0</v>
      </c>
      <c r="BB109" s="31">
        <v>0</v>
      </c>
      <c r="BC109" s="32">
        <f t="shared" si="64"/>
        <v>0</v>
      </c>
      <c r="BD109" s="31">
        <v>0</v>
      </c>
      <c r="BE109" s="32">
        <f t="shared" si="65"/>
        <v>0</v>
      </c>
      <c r="BF109" s="31">
        <v>6</v>
      </c>
      <c r="BG109" s="32">
        <f t="shared" si="66"/>
        <v>6.7142857142857144</v>
      </c>
      <c r="BH109" s="31">
        <v>1</v>
      </c>
      <c r="BI109" s="32">
        <f t="shared" si="67"/>
        <v>2</v>
      </c>
      <c r="BJ109" s="31">
        <v>4</v>
      </c>
      <c r="BK109" s="32">
        <f t="shared" si="68"/>
        <v>3.4285714285714284</v>
      </c>
      <c r="BL109" s="31">
        <v>3</v>
      </c>
      <c r="BM109" s="32">
        <f t="shared" si="69"/>
        <v>2.4285714285714284</v>
      </c>
    </row>
    <row r="110" spans="1:65" x14ac:dyDescent="0.25">
      <c r="A110" s="42">
        <f t="shared" si="58"/>
        <v>45868</v>
      </c>
      <c r="B110" s="31">
        <f t="shared" si="50"/>
        <v>83</v>
      </c>
      <c r="C110" s="38">
        <f t="shared" si="70"/>
        <v>86</v>
      </c>
      <c r="D110" s="31">
        <f t="shared" si="51"/>
        <v>16</v>
      </c>
      <c r="E110" s="57">
        <f t="shared" si="70"/>
        <v>23.428571428571427</v>
      </c>
      <c r="F110" s="31">
        <v>14.958904110000001</v>
      </c>
      <c r="G110" s="38">
        <f t="shared" si="70"/>
        <v>14.958904110000002</v>
      </c>
      <c r="H110" s="31">
        <v>14.958904110000001</v>
      </c>
      <c r="I110" s="57">
        <f t="shared" si="71"/>
        <v>14.958904110000002</v>
      </c>
      <c r="J110" s="31">
        <f t="shared" si="52"/>
        <v>83</v>
      </c>
      <c r="K110" s="38">
        <f t="shared" si="81"/>
        <v>86</v>
      </c>
      <c r="L110" s="31">
        <f t="shared" si="53"/>
        <v>16</v>
      </c>
      <c r="M110" s="57">
        <f t="shared" si="82"/>
        <v>23.428571428571427</v>
      </c>
      <c r="N110" s="31">
        <v>15</v>
      </c>
      <c r="O110" s="38">
        <f t="shared" si="81"/>
        <v>15</v>
      </c>
      <c r="P110" s="31">
        <v>3</v>
      </c>
      <c r="Q110" s="57">
        <f t="shared" si="83"/>
        <v>5.8571428571428568</v>
      </c>
      <c r="R110" s="31">
        <v>68</v>
      </c>
      <c r="S110" s="38">
        <f t="shared" si="84"/>
        <v>71</v>
      </c>
      <c r="T110" s="31">
        <v>13</v>
      </c>
      <c r="U110" s="57">
        <f t="shared" si="85"/>
        <v>17.571428571428573</v>
      </c>
      <c r="V110" s="31">
        <v>0</v>
      </c>
      <c r="W110" s="38">
        <f t="shared" si="86"/>
        <v>0</v>
      </c>
      <c r="X110" s="31">
        <v>0</v>
      </c>
      <c r="Y110" s="57">
        <f t="shared" si="86"/>
        <v>0</v>
      </c>
      <c r="Z110" s="63">
        <v>0</v>
      </c>
      <c r="AA110" s="64">
        <f t="shared" si="86"/>
        <v>0</v>
      </c>
      <c r="AB110" s="63">
        <v>0</v>
      </c>
      <c r="AC110" s="65">
        <f t="shared" si="86"/>
        <v>0</v>
      </c>
      <c r="AD110" s="31">
        <v>0</v>
      </c>
      <c r="AE110" s="38">
        <f t="shared" si="86"/>
        <v>0</v>
      </c>
      <c r="AF110" s="31">
        <v>0</v>
      </c>
      <c r="AG110" s="57">
        <f t="shared" si="86"/>
        <v>0</v>
      </c>
      <c r="AH110" s="31">
        <f t="shared" si="54"/>
        <v>8</v>
      </c>
      <c r="AI110" s="32">
        <f t="shared" si="87"/>
        <v>7.5714285714285712</v>
      </c>
      <c r="AJ110" s="31">
        <f t="shared" si="55"/>
        <v>1</v>
      </c>
      <c r="AK110" s="32">
        <f t="shared" si="60"/>
        <v>1.7142857142857142</v>
      </c>
      <c r="AL110" s="31">
        <f t="shared" si="56"/>
        <v>4</v>
      </c>
      <c r="AM110" s="32">
        <f t="shared" si="61"/>
        <v>3.5714285714285716</v>
      </c>
      <c r="AN110" s="31">
        <f t="shared" si="57"/>
        <v>2</v>
      </c>
      <c r="AO110" s="32">
        <f t="shared" si="62"/>
        <v>2.1428571428571428</v>
      </c>
      <c r="AP110" s="40">
        <f t="shared" si="46"/>
        <v>0.53333333333333333</v>
      </c>
      <c r="AQ110" s="40">
        <f t="shared" si="47"/>
        <v>6.6666666666666666E-2</v>
      </c>
      <c r="AR110" s="40">
        <f t="shared" si="48"/>
        <v>0.26666666666666666</v>
      </c>
      <c r="AS110" s="45">
        <f t="shared" si="49"/>
        <v>0.13333333333333333</v>
      </c>
      <c r="AT110" s="40">
        <f t="shared" si="88"/>
        <v>0.49736394557823121</v>
      </c>
      <c r="AU110" s="40">
        <f t="shared" si="88"/>
        <v>0.11045918367346938</v>
      </c>
      <c r="AV110" s="40">
        <f t="shared" si="88"/>
        <v>0.24617346938775508</v>
      </c>
      <c r="AW110" s="45">
        <f t="shared" si="88"/>
        <v>0.14600340136054424</v>
      </c>
      <c r="AX110" s="31">
        <v>0</v>
      </c>
      <c r="AY110" s="32">
        <f t="shared" si="62"/>
        <v>0</v>
      </c>
      <c r="AZ110" s="31">
        <v>0</v>
      </c>
      <c r="BA110" s="32">
        <f t="shared" si="63"/>
        <v>0</v>
      </c>
      <c r="BB110" s="31">
        <v>0</v>
      </c>
      <c r="BC110" s="32">
        <f t="shared" si="64"/>
        <v>0</v>
      </c>
      <c r="BD110" s="31">
        <v>0</v>
      </c>
      <c r="BE110" s="32">
        <f t="shared" si="65"/>
        <v>0</v>
      </c>
      <c r="BF110" s="31">
        <v>8</v>
      </c>
      <c r="BG110" s="32">
        <f t="shared" si="66"/>
        <v>7.5714285714285712</v>
      </c>
      <c r="BH110" s="31">
        <v>1</v>
      </c>
      <c r="BI110" s="32">
        <f t="shared" si="67"/>
        <v>1.7142857142857142</v>
      </c>
      <c r="BJ110" s="31">
        <v>4</v>
      </c>
      <c r="BK110" s="32">
        <f t="shared" si="68"/>
        <v>3.5714285714285716</v>
      </c>
      <c r="BL110" s="31">
        <v>2</v>
      </c>
      <c r="BM110" s="32">
        <f t="shared" si="69"/>
        <v>2.1428571428571428</v>
      </c>
    </row>
    <row r="111" spans="1:65" x14ac:dyDescent="0.25">
      <c r="A111" s="42">
        <f t="shared" si="58"/>
        <v>45869</v>
      </c>
      <c r="B111" s="31">
        <f t="shared" si="50"/>
        <v>99</v>
      </c>
      <c r="C111" s="38">
        <f t="shared" si="70"/>
        <v>86.857142857142861</v>
      </c>
      <c r="D111" s="31">
        <f t="shared" si="51"/>
        <v>21</v>
      </c>
      <c r="E111" s="57">
        <f t="shared" si="70"/>
        <v>22.857142857142858</v>
      </c>
      <c r="F111" s="31">
        <v>17.950684932000001</v>
      </c>
      <c r="G111" s="38">
        <f t="shared" si="70"/>
        <v>15.243835616857144</v>
      </c>
      <c r="H111" s="31">
        <v>17.950684932000001</v>
      </c>
      <c r="I111" s="57">
        <f t="shared" si="71"/>
        <v>15.243835616857144</v>
      </c>
      <c r="J111" s="31">
        <f t="shared" si="52"/>
        <v>99</v>
      </c>
      <c r="K111" s="38">
        <f t="shared" si="81"/>
        <v>86.857142857142861</v>
      </c>
      <c r="L111" s="31">
        <f t="shared" si="53"/>
        <v>21</v>
      </c>
      <c r="M111" s="57">
        <f t="shared" si="82"/>
        <v>22.857142857142858</v>
      </c>
      <c r="N111" s="31">
        <v>18</v>
      </c>
      <c r="O111" s="38">
        <f t="shared" si="81"/>
        <v>15.285714285714286</v>
      </c>
      <c r="P111" s="31">
        <v>7</v>
      </c>
      <c r="Q111" s="57">
        <f t="shared" si="83"/>
        <v>5.5714285714285712</v>
      </c>
      <c r="R111" s="31">
        <v>81</v>
      </c>
      <c r="S111" s="38">
        <f t="shared" si="84"/>
        <v>71.571428571428569</v>
      </c>
      <c r="T111" s="31">
        <v>14</v>
      </c>
      <c r="U111" s="57">
        <f t="shared" si="85"/>
        <v>17.285714285714285</v>
      </c>
      <c r="V111" s="31">
        <v>0</v>
      </c>
      <c r="W111" s="38">
        <f t="shared" si="86"/>
        <v>0</v>
      </c>
      <c r="X111" s="31">
        <v>0</v>
      </c>
      <c r="Y111" s="57">
        <f t="shared" si="86"/>
        <v>0</v>
      </c>
      <c r="Z111" s="63">
        <v>0</v>
      </c>
      <c r="AA111" s="64">
        <f t="shared" si="86"/>
        <v>0</v>
      </c>
      <c r="AB111" s="63">
        <v>0</v>
      </c>
      <c r="AC111" s="65">
        <f t="shared" si="86"/>
        <v>0</v>
      </c>
      <c r="AD111" s="31">
        <v>0</v>
      </c>
      <c r="AE111" s="38">
        <f t="shared" si="86"/>
        <v>0</v>
      </c>
      <c r="AF111" s="31">
        <v>0</v>
      </c>
      <c r="AG111" s="57">
        <f t="shared" si="86"/>
        <v>0</v>
      </c>
      <c r="AH111" s="31">
        <f t="shared" si="54"/>
        <v>10</v>
      </c>
      <c r="AI111" s="32">
        <f t="shared" si="87"/>
        <v>7.7142857142857144</v>
      </c>
      <c r="AJ111" s="31">
        <f t="shared" si="55"/>
        <v>1</v>
      </c>
      <c r="AK111" s="32">
        <f t="shared" si="60"/>
        <v>1.4285714285714286</v>
      </c>
      <c r="AL111" s="31">
        <f t="shared" si="56"/>
        <v>5</v>
      </c>
      <c r="AM111" s="32">
        <f t="shared" si="61"/>
        <v>3.8571428571428572</v>
      </c>
      <c r="AN111" s="31">
        <f t="shared" si="57"/>
        <v>2</v>
      </c>
      <c r="AO111" s="32">
        <f t="shared" si="62"/>
        <v>2.2857142857142856</v>
      </c>
      <c r="AP111" s="40">
        <f t="shared" si="46"/>
        <v>0.55555555555555558</v>
      </c>
      <c r="AQ111" s="40">
        <f t="shared" si="47"/>
        <v>5.5555555555555552E-2</v>
      </c>
      <c r="AR111" s="40">
        <f t="shared" si="48"/>
        <v>0.27777777777777779</v>
      </c>
      <c r="AS111" s="45">
        <f t="shared" si="49"/>
        <v>0.1111111111111111</v>
      </c>
      <c r="AT111" s="40">
        <f t="shared" si="88"/>
        <v>0.49637188208616784</v>
      </c>
      <c r="AU111" s="40">
        <f t="shared" si="88"/>
        <v>9.1609977324263028E-2</v>
      </c>
      <c r="AV111" s="40">
        <f t="shared" si="88"/>
        <v>0.25907029478458049</v>
      </c>
      <c r="AW111" s="45">
        <f t="shared" si="88"/>
        <v>0.15294784580498866</v>
      </c>
      <c r="AX111" s="31">
        <v>0</v>
      </c>
      <c r="AY111" s="32">
        <f t="shared" si="62"/>
        <v>0</v>
      </c>
      <c r="AZ111" s="31">
        <v>0</v>
      </c>
      <c r="BA111" s="32">
        <f t="shared" si="63"/>
        <v>0</v>
      </c>
      <c r="BB111" s="31">
        <v>0</v>
      </c>
      <c r="BC111" s="32">
        <f t="shared" si="64"/>
        <v>0</v>
      </c>
      <c r="BD111" s="31">
        <v>0</v>
      </c>
      <c r="BE111" s="32">
        <f t="shared" si="65"/>
        <v>0</v>
      </c>
      <c r="BF111" s="31">
        <v>10</v>
      </c>
      <c r="BG111" s="32">
        <f t="shared" si="66"/>
        <v>7.7142857142857144</v>
      </c>
      <c r="BH111" s="31">
        <v>1</v>
      </c>
      <c r="BI111" s="32">
        <f t="shared" si="67"/>
        <v>1.4285714285714286</v>
      </c>
      <c r="BJ111" s="31">
        <v>5</v>
      </c>
      <c r="BK111" s="32">
        <f t="shared" si="68"/>
        <v>3.8571428571428572</v>
      </c>
      <c r="BL111" s="31">
        <v>2</v>
      </c>
      <c r="BM111" s="32">
        <f t="shared" si="69"/>
        <v>2.2857142857142856</v>
      </c>
    </row>
    <row r="112" spans="1:65" x14ac:dyDescent="0.25">
      <c r="A112" s="42">
        <f t="shared" si="58"/>
        <v>45870</v>
      </c>
      <c r="B112" s="31">
        <f t="shared" si="50"/>
        <v>164</v>
      </c>
      <c r="C112" s="38">
        <f t="shared" si="70"/>
        <v>93.571428571428569</v>
      </c>
      <c r="D112" s="31">
        <f t="shared" si="51"/>
        <v>44</v>
      </c>
      <c r="E112" s="57">
        <f t="shared" si="70"/>
        <v>25.857142857142858</v>
      </c>
      <c r="F112" s="31">
        <v>24.931506849999998</v>
      </c>
      <c r="G112" s="38">
        <f t="shared" si="70"/>
        <v>15.956164384000001</v>
      </c>
      <c r="H112" s="31">
        <v>24.931506849999998</v>
      </c>
      <c r="I112" s="57">
        <f t="shared" si="71"/>
        <v>15.956164384000001</v>
      </c>
      <c r="J112" s="31">
        <f t="shared" si="52"/>
        <v>164</v>
      </c>
      <c r="K112" s="38">
        <f t="shared" si="81"/>
        <v>93.571428571428569</v>
      </c>
      <c r="L112" s="31">
        <f t="shared" si="53"/>
        <v>44</v>
      </c>
      <c r="M112" s="57">
        <f t="shared" si="82"/>
        <v>25.857142857142858</v>
      </c>
      <c r="N112" s="31">
        <v>25</v>
      </c>
      <c r="O112" s="38">
        <f t="shared" si="81"/>
        <v>16</v>
      </c>
      <c r="P112" s="31">
        <v>16</v>
      </c>
      <c r="Q112" s="57">
        <f t="shared" si="83"/>
        <v>6.8571428571428568</v>
      </c>
      <c r="R112" s="31">
        <v>139</v>
      </c>
      <c r="S112" s="38">
        <f t="shared" si="84"/>
        <v>77.571428571428569</v>
      </c>
      <c r="T112" s="31">
        <v>28</v>
      </c>
      <c r="U112" s="57">
        <f t="shared" si="85"/>
        <v>19</v>
      </c>
      <c r="V112" s="31">
        <v>0</v>
      </c>
      <c r="W112" s="38">
        <f t="shared" si="86"/>
        <v>0</v>
      </c>
      <c r="X112" s="31">
        <v>0</v>
      </c>
      <c r="Y112" s="57">
        <f t="shared" si="86"/>
        <v>0</v>
      </c>
      <c r="Z112" s="63">
        <v>0</v>
      </c>
      <c r="AA112" s="64">
        <f t="shared" si="86"/>
        <v>0</v>
      </c>
      <c r="AB112" s="63">
        <v>0</v>
      </c>
      <c r="AC112" s="65">
        <f t="shared" si="86"/>
        <v>0</v>
      </c>
      <c r="AD112" s="31">
        <v>0</v>
      </c>
      <c r="AE112" s="38">
        <f t="shared" si="86"/>
        <v>0</v>
      </c>
      <c r="AF112" s="31">
        <v>0</v>
      </c>
      <c r="AG112" s="57">
        <f t="shared" si="86"/>
        <v>0</v>
      </c>
      <c r="AH112" s="31">
        <f t="shared" si="54"/>
        <v>13</v>
      </c>
      <c r="AI112" s="32">
        <f t="shared" si="87"/>
        <v>7.8571428571428568</v>
      </c>
      <c r="AJ112" s="31">
        <f t="shared" si="55"/>
        <v>2</v>
      </c>
      <c r="AK112" s="32">
        <f t="shared" si="60"/>
        <v>1.2857142857142858</v>
      </c>
      <c r="AL112" s="31">
        <f t="shared" si="56"/>
        <v>9</v>
      </c>
      <c r="AM112" s="32">
        <f t="shared" si="61"/>
        <v>4.7142857142857144</v>
      </c>
      <c r="AN112" s="31">
        <f t="shared" si="57"/>
        <v>1</v>
      </c>
      <c r="AO112" s="32">
        <f t="shared" si="62"/>
        <v>2.1428571428571428</v>
      </c>
      <c r="AP112" s="40">
        <f t="shared" si="46"/>
        <v>0.52</v>
      </c>
      <c r="AQ112" s="40">
        <f t="shared" si="47"/>
        <v>0.08</v>
      </c>
      <c r="AR112" s="40">
        <f t="shared" si="48"/>
        <v>0.36</v>
      </c>
      <c r="AS112" s="45">
        <f t="shared" si="49"/>
        <v>0.04</v>
      </c>
      <c r="AT112" s="40">
        <f t="shared" si="88"/>
        <v>0.48494331065759644</v>
      </c>
      <c r="AU112" s="40">
        <f t="shared" si="88"/>
        <v>8.1609977324263019E-2</v>
      </c>
      <c r="AV112" s="40">
        <f t="shared" si="88"/>
        <v>0.28907029478458046</v>
      </c>
      <c r="AW112" s="45">
        <f t="shared" si="88"/>
        <v>0.14437641723356007</v>
      </c>
      <c r="AX112" s="31">
        <v>0</v>
      </c>
      <c r="AY112" s="32">
        <f t="shared" si="62"/>
        <v>0</v>
      </c>
      <c r="AZ112" s="31">
        <v>0</v>
      </c>
      <c r="BA112" s="32">
        <f t="shared" si="63"/>
        <v>0</v>
      </c>
      <c r="BB112" s="31">
        <v>0</v>
      </c>
      <c r="BC112" s="32">
        <f t="shared" si="64"/>
        <v>0</v>
      </c>
      <c r="BD112" s="31">
        <v>0</v>
      </c>
      <c r="BE112" s="32">
        <f t="shared" si="65"/>
        <v>0</v>
      </c>
      <c r="BF112" s="31">
        <v>13</v>
      </c>
      <c r="BG112" s="32">
        <f t="shared" si="66"/>
        <v>7.8571428571428568</v>
      </c>
      <c r="BH112" s="31">
        <v>2</v>
      </c>
      <c r="BI112" s="32">
        <f t="shared" si="67"/>
        <v>1.2857142857142858</v>
      </c>
      <c r="BJ112" s="31">
        <v>9</v>
      </c>
      <c r="BK112" s="32">
        <f t="shared" si="68"/>
        <v>4.7142857142857144</v>
      </c>
      <c r="BL112" s="31">
        <v>1</v>
      </c>
      <c r="BM112" s="32">
        <f t="shared" si="69"/>
        <v>2.1428571428571428</v>
      </c>
    </row>
    <row r="113" spans="1:65" x14ac:dyDescent="0.25">
      <c r="A113" s="42">
        <f t="shared" si="58"/>
        <v>45871</v>
      </c>
      <c r="B113" s="31">
        <f t="shared" si="50"/>
        <v>72</v>
      </c>
      <c r="C113" s="38">
        <f t="shared" si="70"/>
        <v>92.142857142857139</v>
      </c>
      <c r="D113" s="31">
        <f t="shared" si="51"/>
        <v>19</v>
      </c>
      <c r="E113" s="57">
        <f t="shared" si="70"/>
        <v>24</v>
      </c>
      <c r="F113" s="31">
        <v>12.964383561999998</v>
      </c>
      <c r="G113" s="38">
        <f t="shared" si="70"/>
        <v>16.098630137428568</v>
      </c>
      <c r="H113" s="31">
        <v>12.964383561999998</v>
      </c>
      <c r="I113" s="57">
        <f t="shared" si="71"/>
        <v>16.098630137428568</v>
      </c>
      <c r="J113" s="31">
        <f t="shared" si="52"/>
        <v>72</v>
      </c>
      <c r="K113" s="38">
        <f t="shared" si="81"/>
        <v>92.142857142857139</v>
      </c>
      <c r="L113" s="31">
        <f t="shared" si="53"/>
        <v>19</v>
      </c>
      <c r="M113" s="57">
        <f t="shared" si="82"/>
        <v>24</v>
      </c>
      <c r="N113" s="31">
        <v>13</v>
      </c>
      <c r="O113" s="38">
        <f t="shared" si="81"/>
        <v>16.142857142857142</v>
      </c>
      <c r="P113" s="31">
        <v>6</v>
      </c>
      <c r="Q113" s="57">
        <f t="shared" si="83"/>
        <v>7.4285714285714288</v>
      </c>
      <c r="R113" s="31">
        <v>59</v>
      </c>
      <c r="S113" s="38">
        <f t="shared" si="84"/>
        <v>76</v>
      </c>
      <c r="T113" s="31">
        <v>13</v>
      </c>
      <c r="U113" s="57">
        <f t="shared" si="85"/>
        <v>16.571428571428573</v>
      </c>
      <c r="V113" s="31">
        <v>0</v>
      </c>
      <c r="W113" s="38">
        <f t="shared" si="86"/>
        <v>0</v>
      </c>
      <c r="X113" s="31">
        <v>0</v>
      </c>
      <c r="Y113" s="57">
        <f t="shared" si="86"/>
        <v>0</v>
      </c>
      <c r="Z113" s="63">
        <v>0</v>
      </c>
      <c r="AA113" s="64">
        <f t="shared" si="86"/>
        <v>0</v>
      </c>
      <c r="AB113" s="63">
        <v>0</v>
      </c>
      <c r="AC113" s="65">
        <f t="shared" si="86"/>
        <v>0</v>
      </c>
      <c r="AD113" s="31">
        <v>0</v>
      </c>
      <c r="AE113" s="38">
        <f t="shared" si="86"/>
        <v>0</v>
      </c>
      <c r="AF113" s="31">
        <v>0</v>
      </c>
      <c r="AG113" s="57">
        <f t="shared" si="86"/>
        <v>0</v>
      </c>
      <c r="AH113" s="31">
        <f t="shared" si="54"/>
        <v>6</v>
      </c>
      <c r="AI113" s="32">
        <f t="shared" si="87"/>
        <v>7.8571428571428568</v>
      </c>
      <c r="AJ113" s="31">
        <f t="shared" si="55"/>
        <v>0</v>
      </c>
      <c r="AK113" s="32">
        <f t="shared" si="60"/>
        <v>1.1428571428571428</v>
      </c>
      <c r="AL113" s="31">
        <f t="shared" si="56"/>
        <v>4</v>
      </c>
      <c r="AM113" s="32">
        <f t="shared" si="61"/>
        <v>4.7142857142857144</v>
      </c>
      <c r="AN113" s="31">
        <f t="shared" si="57"/>
        <v>3</v>
      </c>
      <c r="AO113" s="32">
        <f t="shared" si="62"/>
        <v>2.4285714285714284</v>
      </c>
      <c r="AP113" s="40">
        <f t="shared" si="46"/>
        <v>0.46153846153846156</v>
      </c>
      <c r="AQ113" s="40">
        <f t="shared" si="47"/>
        <v>0</v>
      </c>
      <c r="AR113" s="40">
        <f t="shared" si="48"/>
        <v>0.30769230769230771</v>
      </c>
      <c r="AS113" s="45">
        <f t="shared" si="49"/>
        <v>0.23076923076923078</v>
      </c>
      <c r="AT113" s="40">
        <f t="shared" si="88"/>
        <v>0.47944880516309085</v>
      </c>
      <c r="AU113" s="40">
        <f t="shared" si="88"/>
        <v>6.9705215419501129E-2</v>
      </c>
      <c r="AV113" s="40">
        <f t="shared" si="88"/>
        <v>0.28540729112157687</v>
      </c>
      <c r="AW113" s="45">
        <f t="shared" si="88"/>
        <v>0.16543868829583117</v>
      </c>
      <c r="AX113" s="31">
        <v>0</v>
      </c>
      <c r="AY113" s="32">
        <f t="shared" si="62"/>
        <v>0</v>
      </c>
      <c r="AZ113" s="31">
        <v>0</v>
      </c>
      <c r="BA113" s="32">
        <f t="shared" si="63"/>
        <v>0</v>
      </c>
      <c r="BB113" s="31">
        <v>0</v>
      </c>
      <c r="BC113" s="32">
        <f t="shared" si="64"/>
        <v>0</v>
      </c>
      <c r="BD113" s="31">
        <v>0</v>
      </c>
      <c r="BE113" s="32">
        <f t="shared" si="65"/>
        <v>0</v>
      </c>
      <c r="BF113" s="31">
        <v>6</v>
      </c>
      <c r="BG113" s="32">
        <f t="shared" si="66"/>
        <v>7.8571428571428568</v>
      </c>
      <c r="BH113" s="31">
        <v>0</v>
      </c>
      <c r="BI113" s="32">
        <f t="shared" si="67"/>
        <v>1.1428571428571428</v>
      </c>
      <c r="BJ113" s="31">
        <v>4</v>
      </c>
      <c r="BK113" s="32">
        <f t="shared" si="68"/>
        <v>4.7142857142857144</v>
      </c>
      <c r="BL113" s="31">
        <v>3</v>
      </c>
      <c r="BM113" s="32">
        <f t="shared" si="69"/>
        <v>2.4285714285714284</v>
      </c>
    </row>
    <row r="114" spans="1:65" x14ac:dyDescent="0.25">
      <c r="A114" s="42">
        <f t="shared" si="58"/>
        <v>45872</v>
      </c>
      <c r="B114" s="31">
        <f t="shared" si="50"/>
        <v>63</v>
      </c>
      <c r="C114" s="38">
        <f t="shared" si="70"/>
        <v>93.285714285714292</v>
      </c>
      <c r="D114" s="31">
        <f t="shared" si="51"/>
        <v>14</v>
      </c>
      <c r="E114" s="57">
        <f t="shared" si="70"/>
        <v>22.571428571428573</v>
      </c>
      <c r="F114" s="31">
        <v>13.961643836000002</v>
      </c>
      <c r="G114" s="38">
        <f t="shared" si="70"/>
        <v>16.098630137428572</v>
      </c>
      <c r="H114" s="31">
        <v>13.961643836000002</v>
      </c>
      <c r="I114" s="57">
        <f t="shared" si="71"/>
        <v>16.098630137428572</v>
      </c>
      <c r="J114" s="31">
        <f t="shared" si="52"/>
        <v>63</v>
      </c>
      <c r="K114" s="38">
        <f t="shared" si="81"/>
        <v>93.285714285714292</v>
      </c>
      <c r="L114" s="31">
        <f t="shared" si="53"/>
        <v>14</v>
      </c>
      <c r="M114" s="57">
        <f t="shared" si="82"/>
        <v>22.571428571428573</v>
      </c>
      <c r="N114" s="31">
        <v>14</v>
      </c>
      <c r="O114" s="38">
        <f t="shared" si="81"/>
        <v>16.142857142857142</v>
      </c>
      <c r="P114" s="31">
        <v>3</v>
      </c>
      <c r="Q114" s="57">
        <f t="shared" si="83"/>
        <v>7.1428571428571432</v>
      </c>
      <c r="R114" s="31">
        <v>49</v>
      </c>
      <c r="S114" s="38">
        <f t="shared" si="84"/>
        <v>77.142857142857139</v>
      </c>
      <c r="T114" s="31">
        <v>11</v>
      </c>
      <c r="U114" s="57">
        <f t="shared" si="85"/>
        <v>15.428571428571429</v>
      </c>
      <c r="V114" s="31">
        <v>0</v>
      </c>
      <c r="W114" s="38">
        <f t="shared" si="86"/>
        <v>0</v>
      </c>
      <c r="X114" s="31">
        <v>0</v>
      </c>
      <c r="Y114" s="57">
        <f t="shared" si="86"/>
        <v>0</v>
      </c>
      <c r="Z114" s="63">
        <v>0</v>
      </c>
      <c r="AA114" s="64">
        <f t="shared" si="86"/>
        <v>0</v>
      </c>
      <c r="AB114" s="63">
        <v>0</v>
      </c>
      <c r="AC114" s="65">
        <f t="shared" si="86"/>
        <v>0</v>
      </c>
      <c r="AD114" s="31">
        <v>0</v>
      </c>
      <c r="AE114" s="38">
        <f t="shared" si="86"/>
        <v>0</v>
      </c>
      <c r="AF114" s="31">
        <v>0</v>
      </c>
      <c r="AG114" s="57">
        <f t="shared" si="86"/>
        <v>0</v>
      </c>
      <c r="AH114" s="31">
        <f t="shared" si="54"/>
        <v>9</v>
      </c>
      <c r="AI114" s="32">
        <f t="shared" si="87"/>
        <v>8.2857142857142865</v>
      </c>
      <c r="AJ114" s="31">
        <f t="shared" si="55"/>
        <v>1</v>
      </c>
      <c r="AK114" s="32">
        <f t="shared" si="60"/>
        <v>1</v>
      </c>
      <c r="AL114" s="31">
        <f t="shared" si="56"/>
        <v>2</v>
      </c>
      <c r="AM114" s="32">
        <f t="shared" si="61"/>
        <v>4.5714285714285712</v>
      </c>
      <c r="AN114" s="31">
        <f t="shared" si="57"/>
        <v>2</v>
      </c>
      <c r="AO114" s="32">
        <f t="shared" si="62"/>
        <v>2.2857142857142856</v>
      </c>
      <c r="AP114" s="40">
        <f t="shared" si="46"/>
        <v>0.6428571428571429</v>
      </c>
      <c r="AQ114" s="40">
        <f t="shared" si="47"/>
        <v>7.1428571428571425E-2</v>
      </c>
      <c r="AR114" s="40">
        <f t="shared" si="48"/>
        <v>0.14285714285714285</v>
      </c>
      <c r="AS114" s="45">
        <f t="shared" si="49"/>
        <v>0.14285714285714285</v>
      </c>
      <c r="AT114" s="40">
        <f t="shared" si="88"/>
        <v>0.51006105006105007</v>
      </c>
      <c r="AU114" s="40">
        <f t="shared" si="88"/>
        <v>5.9501133786848071E-2</v>
      </c>
      <c r="AV114" s="40">
        <f t="shared" si="88"/>
        <v>0.27520320948892374</v>
      </c>
      <c r="AW114" s="45">
        <f t="shared" si="88"/>
        <v>0.15523460666317809</v>
      </c>
      <c r="AX114" s="31">
        <v>0</v>
      </c>
      <c r="AY114" s="32">
        <f t="shared" si="62"/>
        <v>0</v>
      </c>
      <c r="AZ114" s="31">
        <v>0</v>
      </c>
      <c r="BA114" s="32">
        <f t="shared" si="63"/>
        <v>0</v>
      </c>
      <c r="BB114" s="31">
        <v>0</v>
      </c>
      <c r="BC114" s="32">
        <f t="shared" si="64"/>
        <v>0</v>
      </c>
      <c r="BD114" s="31">
        <v>0</v>
      </c>
      <c r="BE114" s="32">
        <f t="shared" si="65"/>
        <v>0</v>
      </c>
      <c r="BF114" s="31">
        <v>9</v>
      </c>
      <c r="BG114" s="32">
        <f t="shared" si="66"/>
        <v>8.2857142857142865</v>
      </c>
      <c r="BH114" s="31">
        <v>1</v>
      </c>
      <c r="BI114" s="32">
        <f t="shared" si="67"/>
        <v>1</v>
      </c>
      <c r="BJ114" s="31">
        <v>2</v>
      </c>
      <c r="BK114" s="32">
        <f t="shared" si="68"/>
        <v>4.5714285714285712</v>
      </c>
      <c r="BL114" s="31">
        <v>2</v>
      </c>
      <c r="BM114" s="32">
        <f t="shared" si="69"/>
        <v>2.2857142857142856</v>
      </c>
    </row>
    <row r="115" spans="1:65" x14ac:dyDescent="0.25">
      <c r="A115" s="42">
        <f t="shared" si="58"/>
        <v>45873</v>
      </c>
      <c r="B115" s="31">
        <f t="shared" si="50"/>
        <v>101</v>
      </c>
      <c r="C115" s="38">
        <f t="shared" si="70"/>
        <v>94</v>
      </c>
      <c r="D115" s="31">
        <f t="shared" si="51"/>
        <v>6</v>
      </c>
      <c r="E115" s="57">
        <f t="shared" si="70"/>
        <v>19.857142857142858</v>
      </c>
      <c r="F115" s="31">
        <v>17.950684931999998</v>
      </c>
      <c r="G115" s="38">
        <f t="shared" si="70"/>
        <v>16.668493151142858</v>
      </c>
      <c r="H115" s="31">
        <v>17.950684931999998</v>
      </c>
      <c r="I115" s="57">
        <f t="shared" si="71"/>
        <v>16.668493151142858</v>
      </c>
      <c r="J115" s="31">
        <f t="shared" si="52"/>
        <v>101</v>
      </c>
      <c r="K115" s="38">
        <f t="shared" si="81"/>
        <v>94</v>
      </c>
      <c r="L115" s="31">
        <f t="shared" si="53"/>
        <v>6</v>
      </c>
      <c r="M115" s="57">
        <f t="shared" si="82"/>
        <v>19.857142857142858</v>
      </c>
      <c r="N115" s="31">
        <v>18</v>
      </c>
      <c r="O115" s="38">
        <f t="shared" si="81"/>
        <v>16.714285714285715</v>
      </c>
      <c r="P115" s="31">
        <v>2</v>
      </c>
      <c r="Q115" s="57">
        <f t="shared" si="83"/>
        <v>5.7142857142857144</v>
      </c>
      <c r="R115" s="31">
        <v>83</v>
      </c>
      <c r="S115" s="38">
        <f t="shared" si="84"/>
        <v>77.285714285714292</v>
      </c>
      <c r="T115" s="31">
        <v>4</v>
      </c>
      <c r="U115" s="57">
        <f t="shared" si="85"/>
        <v>14.142857142857142</v>
      </c>
      <c r="V115" s="31">
        <v>0</v>
      </c>
      <c r="W115" s="38">
        <f t="shared" si="86"/>
        <v>0</v>
      </c>
      <c r="X115" s="31">
        <v>0</v>
      </c>
      <c r="Y115" s="57">
        <f t="shared" si="86"/>
        <v>0</v>
      </c>
      <c r="Z115" s="63">
        <v>0</v>
      </c>
      <c r="AA115" s="64">
        <f t="shared" si="86"/>
        <v>0</v>
      </c>
      <c r="AB115" s="63">
        <v>0</v>
      </c>
      <c r="AC115" s="65">
        <f t="shared" si="86"/>
        <v>0</v>
      </c>
      <c r="AD115" s="31">
        <v>0</v>
      </c>
      <c r="AE115" s="38">
        <f t="shared" si="86"/>
        <v>0</v>
      </c>
      <c r="AF115" s="31">
        <v>0</v>
      </c>
      <c r="AG115" s="57">
        <f t="shared" si="86"/>
        <v>0</v>
      </c>
      <c r="AH115" s="31">
        <f t="shared" si="54"/>
        <v>6</v>
      </c>
      <c r="AI115" s="32">
        <f t="shared" si="87"/>
        <v>8.2857142857142865</v>
      </c>
      <c r="AJ115" s="31">
        <f t="shared" si="55"/>
        <v>0</v>
      </c>
      <c r="AK115" s="32">
        <f t="shared" si="60"/>
        <v>0.8571428571428571</v>
      </c>
      <c r="AL115" s="31">
        <f t="shared" si="56"/>
        <v>8</v>
      </c>
      <c r="AM115" s="32">
        <f t="shared" si="61"/>
        <v>5.1428571428571432</v>
      </c>
      <c r="AN115" s="31">
        <f t="shared" si="57"/>
        <v>4</v>
      </c>
      <c r="AO115" s="32">
        <f t="shared" si="62"/>
        <v>2.4285714285714284</v>
      </c>
      <c r="AP115" s="40">
        <f t="shared" si="46"/>
        <v>0.33333333333333331</v>
      </c>
      <c r="AQ115" s="40">
        <f t="shared" si="47"/>
        <v>0</v>
      </c>
      <c r="AR115" s="40">
        <f t="shared" si="48"/>
        <v>0.44444444444444442</v>
      </c>
      <c r="AS115" s="45">
        <f t="shared" si="49"/>
        <v>0.22222222222222221</v>
      </c>
      <c r="AT115" s="40">
        <f t="shared" si="88"/>
        <v>0.49645560788417936</v>
      </c>
      <c r="AU115" s="40">
        <f t="shared" si="88"/>
        <v>4.9297052154195012E-2</v>
      </c>
      <c r="AV115" s="40">
        <f t="shared" si="88"/>
        <v>0.29787894645037499</v>
      </c>
      <c r="AW115" s="45">
        <f t="shared" si="88"/>
        <v>0.15636839351125062</v>
      </c>
      <c r="AX115" s="31">
        <v>0</v>
      </c>
      <c r="AY115" s="32">
        <f t="shared" si="62"/>
        <v>0</v>
      </c>
      <c r="AZ115" s="31">
        <v>0</v>
      </c>
      <c r="BA115" s="32">
        <f t="shared" si="63"/>
        <v>0</v>
      </c>
      <c r="BB115" s="31">
        <v>0</v>
      </c>
      <c r="BC115" s="32">
        <f t="shared" si="64"/>
        <v>0</v>
      </c>
      <c r="BD115" s="31">
        <v>0</v>
      </c>
      <c r="BE115" s="32">
        <f t="shared" si="65"/>
        <v>0</v>
      </c>
      <c r="BF115" s="31">
        <v>6</v>
      </c>
      <c r="BG115" s="32">
        <f t="shared" si="66"/>
        <v>8.2857142857142865</v>
      </c>
      <c r="BH115" s="31">
        <v>0</v>
      </c>
      <c r="BI115" s="32">
        <f t="shared" si="67"/>
        <v>0.8571428571428571</v>
      </c>
      <c r="BJ115" s="31">
        <v>8</v>
      </c>
      <c r="BK115" s="32">
        <f t="shared" si="68"/>
        <v>5.1428571428571432</v>
      </c>
      <c r="BL115" s="31">
        <v>4</v>
      </c>
      <c r="BM115" s="32">
        <f t="shared" si="69"/>
        <v>2.4285714285714284</v>
      </c>
    </row>
    <row r="116" spans="1:65" x14ac:dyDescent="0.25">
      <c r="A116" s="42">
        <f t="shared" si="58"/>
        <v>45874</v>
      </c>
      <c r="B116" s="31">
        <f t="shared" si="50"/>
        <v>75</v>
      </c>
      <c r="C116" s="38">
        <f t="shared" si="70"/>
        <v>93.857142857142861</v>
      </c>
      <c r="D116" s="31">
        <f t="shared" si="51"/>
        <v>6</v>
      </c>
      <c r="E116" s="57">
        <f t="shared" si="70"/>
        <v>18</v>
      </c>
      <c r="F116" s="31">
        <v>20.942465753999997</v>
      </c>
      <c r="G116" s="38">
        <f t="shared" si="70"/>
        <v>17.665753425142857</v>
      </c>
      <c r="H116" s="31">
        <v>20.942465753999997</v>
      </c>
      <c r="I116" s="57">
        <f t="shared" si="71"/>
        <v>17.665753425142857</v>
      </c>
      <c r="J116" s="31">
        <f t="shared" si="52"/>
        <v>75</v>
      </c>
      <c r="K116" s="38">
        <f t="shared" si="81"/>
        <v>93.857142857142861</v>
      </c>
      <c r="L116" s="31">
        <f t="shared" si="53"/>
        <v>6</v>
      </c>
      <c r="M116" s="57">
        <f t="shared" si="82"/>
        <v>18</v>
      </c>
      <c r="N116" s="31">
        <v>21</v>
      </c>
      <c r="O116" s="38">
        <f t="shared" si="81"/>
        <v>17.714285714285715</v>
      </c>
      <c r="P116" s="31">
        <v>1</v>
      </c>
      <c r="Q116" s="57">
        <f t="shared" si="83"/>
        <v>5.4285714285714288</v>
      </c>
      <c r="R116" s="31">
        <v>54</v>
      </c>
      <c r="S116" s="38">
        <f t="shared" si="84"/>
        <v>76.142857142857139</v>
      </c>
      <c r="T116" s="31">
        <v>5</v>
      </c>
      <c r="U116" s="57">
        <f t="shared" si="85"/>
        <v>12.571428571428571</v>
      </c>
      <c r="V116" s="31">
        <v>0</v>
      </c>
      <c r="W116" s="38">
        <f t="shared" si="86"/>
        <v>0</v>
      </c>
      <c r="X116" s="31">
        <v>0</v>
      </c>
      <c r="Y116" s="57">
        <f t="shared" si="86"/>
        <v>0</v>
      </c>
      <c r="Z116" s="63">
        <v>0</v>
      </c>
      <c r="AA116" s="64">
        <f t="shared" si="86"/>
        <v>0</v>
      </c>
      <c r="AB116" s="63">
        <v>0</v>
      </c>
      <c r="AC116" s="65">
        <f t="shared" si="86"/>
        <v>0</v>
      </c>
      <c r="AD116" s="31">
        <v>0</v>
      </c>
      <c r="AE116" s="38">
        <f t="shared" si="86"/>
        <v>0</v>
      </c>
      <c r="AF116" s="31">
        <v>0</v>
      </c>
      <c r="AG116" s="57">
        <f t="shared" si="86"/>
        <v>0</v>
      </c>
      <c r="AH116" s="31">
        <f t="shared" si="54"/>
        <v>14</v>
      </c>
      <c r="AI116" s="32">
        <f t="shared" si="87"/>
        <v>9.4285714285714288</v>
      </c>
      <c r="AJ116" s="31">
        <f t="shared" si="55"/>
        <v>1</v>
      </c>
      <c r="AK116" s="32">
        <f t="shared" si="60"/>
        <v>0.8571428571428571</v>
      </c>
      <c r="AL116" s="31">
        <f t="shared" si="56"/>
        <v>3</v>
      </c>
      <c r="AM116" s="32">
        <f t="shared" si="61"/>
        <v>5</v>
      </c>
      <c r="AN116" s="31">
        <f t="shared" si="57"/>
        <v>3</v>
      </c>
      <c r="AO116" s="32">
        <f t="shared" si="62"/>
        <v>2.4285714285714284</v>
      </c>
      <c r="AP116" s="40">
        <f t="shared" si="46"/>
        <v>0.66666666666666663</v>
      </c>
      <c r="AQ116" s="40">
        <f t="shared" si="47"/>
        <v>4.7619047619047616E-2</v>
      </c>
      <c r="AR116" s="40">
        <f t="shared" si="48"/>
        <v>0.14285714285714285</v>
      </c>
      <c r="AS116" s="45">
        <f t="shared" si="49"/>
        <v>0.14285714285714285</v>
      </c>
      <c r="AT116" s="40">
        <f t="shared" si="88"/>
        <v>0.53046921332635621</v>
      </c>
      <c r="AU116" s="40">
        <f t="shared" si="88"/>
        <v>4.5895691609977321E-2</v>
      </c>
      <c r="AV116" s="40">
        <f t="shared" si="88"/>
        <v>0.27747078318506885</v>
      </c>
      <c r="AW116" s="45">
        <f t="shared" si="88"/>
        <v>0.1461643118785976</v>
      </c>
      <c r="AX116" s="31">
        <v>0</v>
      </c>
      <c r="AY116" s="32">
        <f t="shared" si="62"/>
        <v>0</v>
      </c>
      <c r="AZ116" s="31">
        <v>0</v>
      </c>
      <c r="BA116" s="32">
        <f t="shared" si="63"/>
        <v>0</v>
      </c>
      <c r="BB116" s="31">
        <v>0</v>
      </c>
      <c r="BC116" s="32">
        <f t="shared" si="64"/>
        <v>0</v>
      </c>
      <c r="BD116" s="31">
        <v>0</v>
      </c>
      <c r="BE116" s="32">
        <f t="shared" si="65"/>
        <v>0</v>
      </c>
      <c r="BF116" s="31">
        <v>14</v>
      </c>
      <c r="BG116" s="32">
        <f t="shared" si="66"/>
        <v>9.4285714285714288</v>
      </c>
      <c r="BH116" s="31">
        <v>1</v>
      </c>
      <c r="BI116" s="32">
        <f t="shared" si="67"/>
        <v>0.8571428571428571</v>
      </c>
      <c r="BJ116" s="31">
        <v>3</v>
      </c>
      <c r="BK116" s="32">
        <f t="shared" si="68"/>
        <v>5</v>
      </c>
      <c r="BL116" s="31">
        <v>3</v>
      </c>
      <c r="BM116" s="32">
        <f t="shared" si="69"/>
        <v>2.4285714285714284</v>
      </c>
    </row>
    <row r="117" spans="1:65" x14ac:dyDescent="0.25">
      <c r="A117" s="42">
        <f t="shared" si="58"/>
        <v>45875</v>
      </c>
      <c r="B117" s="31">
        <f t="shared" si="50"/>
        <v>71</v>
      </c>
      <c r="C117" s="38">
        <f t="shared" si="70"/>
        <v>92.142857142857139</v>
      </c>
      <c r="D117" s="31">
        <f t="shared" si="51"/>
        <v>2</v>
      </c>
      <c r="E117" s="57">
        <f t="shared" si="70"/>
        <v>16</v>
      </c>
      <c r="F117" s="31">
        <v>11.967123288</v>
      </c>
      <c r="G117" s="38">
        <f t="shared" si="70"/>
        <v>17.238356164857144</v>
      </c>
      <c r="H117" s="31">
        <v>11.967123288</v>
      </c>
      <c r="I117" s="57">
        <f t="shared" si="71"/>
        <v>17.238356164857144</v>
      </c>
      <c r="J117" s="31">
        <f t="shared" si="52"/>
        <v>71</v>
      </c>
      <c r="K117" s="38">
        <f t="shared" si="81"/>
        <v>92.142857142857139</v>
      </c>
      <c r="L117" s="31">
        <f t="shared" si="53"/>
        <v>2</v>
      </c>
      <c r="M117" s="57">
        <f t="shared" si="82"/>
        <v>16</v>
      </c>
      <c r="N117" s="31">
        <v>12</v>
      </c>
      <c r="O117" s="38">
        <f t="shared" si="81"/>
        <v>17.285714285714285</v>
      </c>
      <c r="P117" s="31">
        <v>1</v>
      </c>
      <c r="Q117" s="57">
        <f t="shared" si="83"/>
        <v>5.1428571428571432</v>
      </c>
      <c r="R117" s="31">
        <v>59</v>
      </c>
      <c r="S117" s="38">
        <f t="shared" si="84"/>
        <v>74.857142857142861</v>
      </c>
      <c r="T117" s="31">
        <v>1</v>
      </c>
      <c r="U117" s="57">
        <f t="shared" si="85"/>
        <v>10.857142857142858</v>
      </c>
      <c r="V117" s="31">
        <v>0</v>
      </c>
      <c r="W117" s="38">
        <f t="shared" si="86"/>
        <v>0</v>
      </c>
      <c r="X117" s="31">
        <v>0</v>
      </c>
      <c r="Y117" s="57">
        <f t="shared" si="86"/>
        <v>0</v>
      </c>
      <c r="Z117" s="63">
        <v>0</v>
      </c>
      <c r="AA117" s="64">
        <f t="shared" si="86"/>
        <v>0</v>
      </c>
      <c r="AB117" s="63">
        <v>0</v>
      </c>
      <c r="AC117" s="65">
        <f t="shared" si="86"/>
        <v>0</v>
      </c>
      <c r="AD117" s="31">
        <v>0</v>
      </c>
      <c r="AE117" s="38">
        <f t="shared" si="86"/>
        <v>0</v>
      </c>
      <c r="AF117" s="31">
        <v>0</v>
      </c>
      <c r="AG117" s="57">
        <f t="shared" si="86"/>
        <v>0</v>
      </c>
      <c r="AH117" s="31">
        <f t="shared" si="54"/>
        <v>7</v>
      </c>
      <c r="AI117" s="32">
        <f t="shared" si="87"/>
        <v>9.2857142857142865</v>
      </c>
      <c r="AJ117" s="31">
        <f t="shared" si="55"/>
        <v>2</v>
      </c>
      <c r="AK117" s="32">
        <f t="shared" si="60"/>
        <v>1</v>
      </c>
      <c r="AL117" s="31">
        <f t="shared" si="56"/>
        <v>3</v>
      </c>
      <c r="AM117" s="32">
        <f t="shared" si="61"/>
        <v>4.8571428571428568</v>
      </c>
      <c r="AN117" s="31">
        <f t="shared" si="57"/>
        <v>0</v>
      </c>
      <c r="AO117" s="32">
        <f t="shared" si="62"/>
        <v>2.1428571428571428</v>
      </c>
      <c r="AP117" s="40">
        <f t="shared" si="46"/>
        <v>0.58333333333333337</v>
      </c>
      <c r="AQ117" s="40">
        <f t="shared" si="47"/>
        <v>0.16666666666666666</v>
      </c>
      <c r="AR117" s="40">
        <f t="shared" si="48"/>
        <v>0.25</v>
      </c>
      <c r="AS117" s="45">
        <f t="shared" si="49"/>
        <v>0</v>
      </c>
      <c r="AT117" s="40">
        <f t="shared" si="88"/>
        <v>0.53761207046921333</v>
      </c>
      <c r="AU117" s="40">
        <f t="shared" si="88"/>
        <v>6.0181405895691605E-2</v>
      </c>
      <c r="AV117" s="40">
        <f t="shared" si="88"/>
        <v>0.27508983080411648</v>
      </c>
      <c r="AW117" s="45">
        <f t="shared" si="88"/>
        <v>0.12711669283097857</v>
      </c>
      <c r="AX117" s="31">
        <v>0</v>
      </c>
      <c r="AY117" s="32">
        <f t="shared" si="62"/>
        <v>0</v>
      </c>
      <c r="AZ117" s="31">
        <v>0</v>
      </c>
      <c r="BA117" s="32">
        <f t="shared" si="63"/>
        <v>0</v>
      </c>
      <c r="BB117" s="31">
        <v>0</v>
      </c>
      <c r="BC117" s="32">
        <f t="shared" si="64"/>
        <v>0</v>
      </c>
      <c r="BD117" s="31">
        <v>0</v>
      </c>
      <c r="BE117" s="32">
        <f t="shared" si="65"/>
        <v>0</v>
      </c>
      <c r="BF117" s="31">
        <v>7</v>
      </c>
      <c r="BG117" s="32">
        <f t="shared" si="66"/>
        <v>9.2857142857142865</v>
      </c>
      <c r="BH117" s="31">
        <v>2</v>
      </c>
      <c r="BI117" s="32">
        <f t="shared" si="67"/>
        <v>1</v>
      </c>
      <c r="BJ117" s="31">
        <v>3</v>
      </c>
      <c r="BK117" s="32">
        <f t="shared" si="68"/>
        <v>4.8571428571428568</v>
      </c>
      <c r="BL117" s="31">
        <v>0</v>
      </c>
      <c r="BM117" s="32">
        <f t="shared" si="69"/>
        <v>2.1428571428571428</v>
      </c>
    </row>
    <row r="118" spans="1:65" x14ac:dyDescent="0.25">
      <c r="A118" s="42">
        <f t="shared" si="58"/>
        <v>45876</v>
      </c>
      <c r="B118" s="31">
        <f t="shared" si="50"/>
        <v>67</v>
      </c>
      <c r="C118" s="38">
        <f t="shared" si="70"/>
        <v>87.571428571428569</v>
      </c>
      <c r="D118" s="31">
        <f t="shared" si="51"/>
        <v>10</v>
      </c>
      <c r="E118" s="57">
        <f t="shared" si="70"/>
        <v>14.428571428571429</v>
      </c>
      <c r="F118" s="31">
        <v>10.969863014</v>
      </c>
      <c r="G118" s="38">
        <f t="shared" si="70"/>
        <v>16.241095890857142</v>
      </c>
      <c r="H118" s="31">
        <v>10.969863014</v>
      </c>
      <c r="I118" s="57">
        <f t="shared" si="71"/>
        <v>16.241095890857142</v>
      </c>
      <c r="J118" s="31">
        <f t="shared" si="52"/>
        <v>67</v>
      </c>
      <c r="K118" s="38">
        <f t="shared" si="81"/>
        <v>87.571428571428569</v>
      </c>
      <c r="L118" s="31">
        <f t="shared" si="53"/>
        <v>10</v>
      </c>
      <c r="M118" s="57">
        <f t="shared" si="82"/>
        <v>14.428571428571429</v>
      </c>
      <c r="N118" s="31">
        <v>11</v>
      </c>
      <c r="O118" s="38">
        <f t="shared" si="81"/>
        <v>16.285714285714285</v>
      </c>
      <c r="P118" s="31">
        <v>4</v>
      </c>
      <c r="Q118" s="57">
        <f t="shared" si="83"/>
        <v>4.7142857142857144</v>
      </c>
      <c r="R118" s="31">
        <v>56</v>
      </c>
      <c r="S118" s="38">
        <f t="shared" si="84"/>
        <v>71.285714285714292</v>
      </c>
      <c r="T118" s="31">
        <v>6</v>
      </c>
      <c r="U118" s="57">
        <f t="shared" si="85"/>
        <v>9.7142857142857135</v>
      </c>
      <c r="V118" s="31">
        <v>0</v>
      </c>
      <c r="W118" s="38">
        <f t="shared" si="86"/>
        <v>0</v>
      </c>
      <c r="X118" s="31">
        <v>0</v>
      </c>
      <c r="Y118" s="57">
        <f t="shared" si="86"/>
        <v>0</v>
      </c>
      <c r="Z118" s="63">
        <v>0</v>
      </c>
      <c r="AA118" s="64">
        <f t="shared" si="86"/>
        <v>0</v>
      </c>
      <c r="AB118" s="63">
        <v>0</v>
      </c>
      <c r="AC118" s="65">
        <f t="shared" si="86"/>
        <v>0</v>
      </c>
      <c r="AD118" s="31">
        <v>0</v>
      </c>
      <c r="AE118" s="38">
        <f t="shared" si="86"/>
        <v>0</v>
      </c>
      <c r="AF118" s="31">
        <v>0</v>
      </c>
      <c r="AG118" s="57">
        <f t="shared" si="86"/>
        <v>0</v>
      </c>
      <c r="AH118" s="31">
        <f t="shared" si="54"/>
        <v>8</v>
      </c>
      <c r="AI118" s="32">
        <f t="shared" si="87"/>
        <v>9</v>
      </c>
      <c r="AJ118" s="31">
        <f t="shared" si="55"/>
        <v>0</v>
      </c>
      <c r="AK118" s="32">
        <f t="shared" si="60"/>
        <v>0.8571428571428571</v>
      </c>
      <c r="AL118" s="31">
        <f t="shared" si="56"/>
        <v>2</v>
      </c>
      <c r="AM118" s="32">
        <f t="shared" si="61"/>
        <v>4.4285714285714288</v>
      </c>
      <c r="AN118" s="31">
        <f t="shared" si="57"/>
        <v>1</v>
      </c>
      <c r="AO118" s="32">
        <f t="shared" si="62"/>
        <v>2</v>
      </c>
      <c r="AP118" s="40">
        <f t="shared" si="46"/>
        <v>0.72727272727272729</v>
      </c>
      <c r="AQ118" s="40">
        <f t="shared" si="47"/>
        <v>0</v>
      </c>
      <c r="AR118" s="40">
        <f t="shared" si="48"/>
        <v>0.18181818181818182</v>
      </c>
      <c r="AS118" s="45">
        <f t="shared" si="49"/>
        <v>9.0909090909090912E-2</v>
      </c>
      <c r="AT118" s="40">
        <f t="shared" si="88"/>
        <v>0.56214309500023785</v>
      </c>
      <c r="AU118" s="40">
        <f t="shared" si="88"/>
        <v>5.2244897959183668E-2</v>
      </c>
      <c r="AV118" s="40">
        <f t="shared" si="88"/>
        <v>0.26138131709560281</v>
      </c>
      <c r="AW118" s="45">
        <f t="shared" si="88"/>
        <v>0.12423068994497564</v>
      </c>
      <c r="AX118" s="31">
        <v>0</v>
      </c>
      <c r="AY118" s="32">
        <f t="shared" si="62"/>
        <v>0</v>
      </c>
      <c r="AZ118" s="31">
        <v>0</v>
      </c>
      <c r="BA118" s="32">
        <f t="shared" si="63"/>
        <v>0</v>
      </c>
      <c r="BB118" s="31">
        <v>0</v>
      </c>
      <c r="BC118" s="32">
        <f t="shared" si="64"/>
        <v>0</v>
      </c>
      <c r="BD118" s="31">
        <v>0</v>
      </c>
      <c r="BE118" s="32">
        <f t="shared" si="65"/>
        <v>0</v>
      </c>
      <c r="BF118" s="31">
        <v>8</v>
      </c>
      <c r="BG118" s="32">
        <f t="shared" si="66"/>
        <v>9</v>
      </c>
      <c r="BH118" s="31">
        <v>0</v>
      </c>
      <c r="BI118" s="32">
        <f t="shared" si="67"/>
        <v>0.8571428571428571</v>
      </c>
      <c r="BJ118" s="31">
        <v>2</v>
      </c>
      <c r="BK118" s="32">
        <f t="shared" si="68"/>
        <v>4.4285714285714288</v>
      </c>
      <c r="BL118" s="31">
        <v>1</v>
      </c>
      <c r="BM118" s="32">
        <f t="shared" si="69"/>
        <v>2</v>
      </c>
    </row>
    <row r="119" spans="1:65" x14ac:dyDescent="0.25">
      <c r="A119" s="42">
        <f t="shared" si="58"/>
        <v>45877</v>
      </c>
      <c r="B119" s="31">
        <f t="shared" si="50"/>
        <v>93</v>
      </c>
      <c r="C119" s="38">
        <f t="shared" si="70"/>
        <v>77.428571428571431</v>
      </c>
      <c r="D119" s="31">
        <f t="shared" si="51"/>
        <v>19</v>
      </c>
      <c r="E119" s="57">
        <f t="shared" si="70"/>
        <v>10.857142857142858</v>
      </c>
      <c r="F119" s="31">
        <v>16.953424657999999</v>
      </c>
      <c r="G119" s="38">
        <f t="shared" si="70"/>
        <v>15.101369863428571</v>
      </c>
      <c r="H119" s="31">
        <v>16.953424657999999</v>
      </c>
      <c r="I119" s="57">
        <f t="shared" si="71"/>
        <v>15.101369863428571</v>
      </c>
      <c r="J119" s="31">
        <f t="shared" si="52"/>
        <v>93</v>
      </c>
      <c r="K119" s="38">
        <f t="shared" si="81"/>
        <v>77.428571428571431</v>
      </c>
      <c r="L119" s="31">
        <f t="shared" si="53"/>
        <v>19</v>
      </c>
      <c r="M119" s="57">
        <f t="shared" si="82"/>
        <v>10.857142857142858</v>
      </c>
      <c r="N119" s="31">
        <v>17</v>
      </c>
      <c r="O119" s="38">
        <f t="shared" si="81"/>
        <v>15.142857142857142</v>
      </c>
      <c r="P119" s="31">
        <v>10</v>
      </c>
      <c r="Q119" s="57">
        <f t="shared" si="83"/>
        <v>3.8571428571428572</v>
      </c>
      <c r="R119" s="31">
        <v>76</v>
      </c>
      <c r="S119" s="38">
        <f t="shared" si="84"/>
        <v>62.285714285714285</v>
      </c>
      <c r="T119" s="31">
        <v>9</v>
      </c>
      <c r="U119" s="57">
        <f t="shared" si="85"/>
        <v>7</v>
      </c>
      <c r="V119" s="31">
        <v>0</v>
      </c>
      <c r="W119" s="38">
        <f t="shared" si="86"/>
        <v>0</v>
      </c>
      <c r="X119" s="31">
        <v>0</v>
      </c>
      <c r="Y119" s="57">
        <f t="shared" si="86"/>
        <v>0</v>
      </c>
      <c r="Z119" s="63">
        <v>0</v>
      </c>
      <c r="AA119" s="64">
        <f t="shared" si="86"/>
        <v>0</v>
      </c>
      <c r="AB119" s="63">
        <v>0</v>
      </c>
      <c r="AC119" s="65">
        <f t="shared" si="86"/>
        <v>0</v>
      </c>
      <c r="AD119" s="31">
        <v>0</v>
      </c>
      <c r="AE119" s="38">
        <f t="shared" si="86"/>
        <v>0</v>
      </c>
      <c r="AF119" s="31">
        <v>0</v>
      </c>
      <c r="AG119" s="57">
        <f t="shared" si="86"/>
        <v>0</v>
      </c>
      <c r="AH119" s="31">
        <f t="shared" si="54"/>
        <v>6</v>
      </c>
      <c r="AI119" s="32">
        <f t="shared" si="87"/>
        <v>8</v>
      </c>
      <c r="AJ119" s="31">
        <f t="shared" si="55"/>
        <v>3</v>
      </c>
      <c r="AK119" s="32">
        <f t="shared" si="60"/>
        <v>1</v>
      </c>
      <c r="AL119" s="31">
        <f t="shared" si="56"/>
        <v>4</v>
      </c>
      <c r="AM119" s="32">
        <f t="shared" si="61"/>
        <v>3.7142857142857144</v>
      </c>
      <c r="AN119" s="31">
        <f t="shared" si="57"/>
        <v>4</v>
      </c>
      <c r="AO119" s="32">
        <f t="shared" si="62"/>
        <v>2.4285714285714284</v>
      </c>
      <c r="AP119" s="40">
        <f t="shared" si="46"/>
        <v>0.35294117647058826</v>
      </c>
      <c r="AQ119" s="40">
        <f t="shared" si="47"/>
        <v>0.17647058823529413</v>
      </c>
      <c r="AR119" s="40">
        <f t="shared" si="48"/>
        <v>0.23529411764705882</v>
      </c>
      <c r="AS119" s="45">
        <f t="shared" si="49"/>
        <v>0.23529411764705882</v>
      </c>
      <c r="AT119" s="40">
        <f t="shared" si="88"/>
        <v>0.53827754878175049</v>
      </c>
      <c r="AU119" s="40">
        <f t="shared" si="88"/>
        <v>6.6026410564225688E-2</v>
      </c>
      <c r="AV119" s="40">
        <f t="shared" si="88"/>
        <v>0.24356619104518265</v>
      </c>
      <c r="AW119" s="45">
        <f t="shared" si="88"/>
        <v>0.15212984960884121</v>
      </c>
      <c r="AX119" s="31">
        <v>0</v>
      </c>
      <c r="AY119" s="32">
        <f t="shared" si="62"/>
        <v>0</v>
      </c>
      <c r="AZ119" s="31">
        <v>0</v>
      </c>
      <c r="BA119" s="32">
        <f t="shared" si="63"/>
        <v>0</v>
      </c>
      <c r="BB119" s="31">
        <v>0</v>
      </c>
      <c r="BC119" s="32">
        <f t="shared" si="64"/>
        <v>0</v>
      </c>
      <c r="BD119" s="31">
        <v>0</v>
      </c>
      <c r="BE119" s="32">
        <f t="shared" si="65"/>
        <v>0</v>
      </c>
      <c r="BF119" s="31">
        <v>6</v>
      </c>
      <c r="BG119" s="32">
        <f t="shared" si="66"/>
        <v>8</v>
      </c>
      <c r="BH119" s="31">
        <v>3</v>
      </c>
      <c r="BI119" s="32">
        <f t="shared" si="67"/>
        <v>1</v>
      </c>
      <c r="BJ119" s="31">
        <v>4</v>
      </c>
      <c r="BK119" s="32">
        <f t="shared" si="68"/>
        <v>3.7142857142857144</v>
      </c>
      <c r="BL119" s="31">
        <v>4</v>
      </c>
      <c r="BM119" s="32">
        <f t="shared" si="69"/>
        <v>2.4285714285714284</v>
      </c>
    </row>
    <row r="120" spans="1:65" x14ac:dyDescent="0.25">
      <c r="A120" s="42">
        <f t="shared" si="58"/>
        <v>45878</v>
      </c>
      <c r="B120" s="31">
        <f t="shared" si="50"/>
        <v>71</v>
      </c>
      <c r="C120" s="38">
        <f t="shared" si="70"/>
        <v>77.285714285714292</v>
      </c>
      <c r="D120" s="31">
        <f t="shared" si="51"/>
        <v>23</v>
      </c>
      <c r="E120" s="57">
        <f t="shared" si="70"/>
        <v>11.428571428571429</v>
      </c>
      <c r="F120" s="31">
        <v>9.9726027399999992</v>
      </c>
      <c r="G120" s="38">
        <f t="shared" si="70"/>
        <v>14.673972603142857</v>
      </c>
      <c r="H120" s="31">
        <v>9.9726027399999992</v>
      </c>
      <c r="I120" s="57">
        <f t="shared" si="71"/>
        <v>14.673972603142857</v>
      </c>
      <c r="J120" s="31">
        <f t="shared" si="52"/>
        <v>71</v>
      </c>
      <c r="K120" s="38">
        <f t="shared" si="81"/>
        <v>77.285714285714292</v>
      </c>
      <c r="L120" s="31">
        <f t="shared" si="53"/>
        <v>23</v>
      </c>
      <c r="M120" s="57">
        <f t="shared" si="82"/>
        <v>11.428571428571429</v>
      </c>
      <c r="N120" s="31">
        <v>10</v>
      </c>
      <c r="O120" s="38">
        <f t="shared" si="81"/>
        <v>14.714285714285714</v>
      </c>
      <c r="P120" s="31">
        <v>4</v>
      </c>
      <c r="Q120" s="57">
        <f t="shared" si="83"/>
        <v>3.5714285714285716</v>
      </c>
      <c r="R120" s="31">
        <v>61</v>
      </c>
      <c r="S120" s="38">
        <f t="shared" si="84"/>
        <v>62.571428571428569</v>
      </c>
      <c r="T120" s="31">
        <v>19</v>
      </c>
      <c r="U120" s="57">
        <f t="shared" si="85"/>
        <v>7.8571428571428568</v>
      </c>
      <c r="V120" s="31">
        <v>0</v>
      </c>
      <c r="W120" s="38">
        <f t="shared" si="86"/>
        <v>0</v>
      </c>
      <c r="X120" s="31">
        <v>0</v>
      </c>
      <c r="Y120" s="57">
        <f t="shared" si="86"/>
        <v>0</v>
      </c>
      <c r="Z120" s="63">
        <v>0</v>
      </c>
      <c r="AA120" s="64">
        <f t="shared" si="86"/>
        <v>0</v>
      </c>
      <c r="AB120" s="63">
        <v>0</v>
      </c>
      <c r="AC120" s="65">
        <f t="shared" si="86"/>
        <v>0</v>
      </c>
      <c r="AD120" s="31">
        <v>0</v>
      </c>
      <c r="AE120" s="38">
        <f t="shared" si="86"/>
        <v>0</v>
      </c>
      <c r="AF120" s="31">
        <v>0</v>
      </c>
      <c r="AG120" s="57">
        <f t="shared" si="86"/>
        <v>0</v>
      </c>
      <c r="AH120" s="31">
        <f t="shared" si="54"/>
        <v>3</v>
      </c>
      <c r="AI120" s="32">
        <f t="shared" si="87"/>
        <v>7.5714285714285712</v>
      </c>
      <c r="AJ120" s="31">
        <f t="shared" si="55"/>
        <v>3</v>
      </c>
      <c r="AK120" s="32">
        <f t="shared" si="60"/>
        <v>1.4285714285714286</v>
      </c>
      <c r="AL120" s="31">
        <f t="shared" si="56"/>
        <v>2</v>
      </c>
      <c r="AM120" s="32">
        <f t="shared" si="61"/>
        <v>3.4285714285714284</v>
      </c>
      <c r="AN120" s="31">
        <f t="shared" si="57"/>
        <v>2</v>
      </c>
      <c r="AO120" s="32">
        <f t="shared" si="62"/>
        <v>2.2857142857142856</v>
      </c>
      <c r="AP120" s="40">
        <f t="shared" si="46"/>
        <v>0.3</v>
      </c>
      <c r="AQ120" s="40">
        <f t="shared" si="47"/>
        <v>0.3</v>
      </c>
      <c r="AR120" s="40">
        <f t="shared" si="48"/>
        <v>0.2</v>
      </c>
      <c r="AS120" s="45">
        <f t="shared" si="49"/>
        <v>0.2</v>
      </c>
      <c r="AT120" s="40">
        <f t="shared" si="88"/>
        <v>0.51520062570482739</v>
      </c>
      <c r="AU120" s="40">
        <f t="shared" si="88"/>
        <v>0.10888355342136855</v>
      </c>
      <c r="AV120" s="40">
        <f t="shared" si="88"/>
        <v>0.22818157566056724</v>
      </c>
      <c r="AW120" s="45">
        <f t="shared" si="88"/>
        <v>0.1477342452132368</v>
      </c>
      <c r="AX120" s="31">
        <v>0</v>
      </c>
      <c r="AY120" s="32">
        <f t="shared" si="62"/>
        <v>0</v>
      </c>
      <c r="AZ120" s="31">
        <v>0</v>
      </c>
      <c r="BA120" s="32">
        <f t="shared" si="63"/>
        <v>0</v>
      </c>
      <c r="BB120" s="31">
        <v>0</v>
      </c>
      <c r="BC120" s="32">
        <f t="shared" si="64"/>
        <v>0</v>
      </c>
      <c r="BD120" s="31">
        <v>0</v>
      </c>
      <c r="BE120" s="32">
        <f t="shared" si="65"/>
        <v>0</v>
      </c>
      <c r="BF120" s="31">
        <v>3</v>
      </c>
      <c r="BG120" s="32">
        <f t="shared" si="66"/>
        <v>7.5714285714285712</v>
      </c>
      <c r="BH120" s="31">
        <v>3</v>
      </c>
      <c r="BI120" s="32">
        <f t="shared" si="67"/>
        <v>1.4285714285714286</v>
      </c>
      <c r="BJ120" s="31">
        <v>2</v>
      </c>
      <c r="BK120" s="32">
        <f t="shared" si="68"/>
        <v>3.4285714285714284</v>
      </c>
      <c r="BL120" s="31">
        <v>2</v>
      </c>
      <c r="BM120" s="32">
        <f t="shared" si="69"/>
        <v>2.2857142857142856</v>
      </c>
    </row>
    <row r="121" spans="1:65" x14ac:dyDescent="0.25">
      <c r="A121" s="42">
        <f t="shared" si="58"/>
        <v>45879</v>
      </c>
      <c r="B121" s="31">
        <f t="shared" si="50"/>
        <v>65</v>
      </c>
      <c r="C121" s="38">
        <f t="shared" si="70"/>
        <v>77.571428571428569</v>
      </c>
      <c r="D121" s="31">
        <f t="shared" si="51"/>
        <v>27</v>
      </c>
      <c r="E121" s="57">
        <f t="shared" si="70"/>
        <v>13.285714285714286</v>
      </c>
      <c r="F121" s="31">
        <v>13.961643836</v>
      </c>
      <c r="G121" s="38">
        <f t="shared" si="70"/>
        <v>14.673972603142857</v>
      </c>
      <c r="H121" s="31">
        <v>13.961643836</v>
      </c>
      <c r="I121" s="57">
        <f t="shared" si="71"/>
        <v>14.673972603142857</v>
      </c>
      <c r="J121" s="31">
        <f t="shared" si="52"/>
        <v>65</v>
      </c>
      <c r="K121" s="38">
        <f t="shared" si="81"/>
        <v>77.571428571428569</v>
      </c>
      <c r="L121" s="31">
        <f t="shared" si="53"/>
        <v>27</v>
      </c>
      <c r="M121" s="57">
        <f t="shared" si="82"/>
        <v>13.285714285714286</v>
      </c>
      <c r="N121" s="31">
        <v>14</v>
      </c>
      <c r="O121" s="38">
        <f t="shared" si="81"/>
        <v>14.714285714285714</v>
      </c>
      <c r="P121" s="31">
        <v>7</v>
      </c>
      <c r="Q121" s="57">
        <f t="shared" si="83"/>
        <v>4.1428571428571432</v>
      </c>
      <c r="R121" s="31">
        <v>51</v>
      </c>
      <c r="S121" s="38">
        <f t="shared" si="84"/>
        <v>62.857142857142854</v>
      </c>
      <c r="T121" s="31">
        <v>20</v>
      </c>
      <c r="U121" s="57">
        <f t="shared" si="85"/>
        <v>9.1428571428571423</v>
      </c>
      <c r="V121" s="31">
        <v>0</v>
      </c>
      <c r="W121" s="38">
        <f t="shared" si="86"/>
        <v>0</v>
      </c>
      <c r="X121" s="31">
        <v>0</v>
      </c>
      <c r="Y121" s="57">
        <f t="shared" si="86"/>
        <v>0</v>
      </c>
      <c r="Z121" s="63">
        <v>0</v>
      </c>
      <c r="AA121" s="64">
        <f t="shared" si="86"/>
        <v>0</v>
      </c>
      <c r="AB121" s="63">
        <v>0</v>
      </c>
      <c r="AC121" s="65">
        <f t="shared" si="86"/>
        <v>0</v>
      </c>
      <c r="AD121" s="31">
        <v>0</v>
      </c>
      <c r="AE121" s="38">
        <f t="shared" si="86"/>
        <v>0</v>
      </c>
      <c r="AF121" s="31">
        <v>0</v>
      </c>
      <c r="AG121" s="57">
        <f t="shared" si="86"/>
        <v>0</v>
      </c>
      <c r="AH121" s="31">
        <f t="shared" si="54"/>
        <v>12</v>
      </c>
      <c r="AI121" s="32">
        <f t="shared" si="87"/>
        <v>8</v>
      </c>
      <c r="AJ121" s="31">
        <f t="shared" si="55"/>
        <v>1</v>
      </c>
      <c r="AK121" s="32">
        <f t="shared" si="60"/>
        <v>1.4285714285714286</v>
      </c>
      <c r="AL121" s="31">
        <f t="shared" si="56"/>
        <v>1</v>
      </c>
      <c r="AM121" s="32">
        <f t="shared" si="61"/>
        <v>3.2857142857142856</v>
      </c>
      <c r="AN121" s="31">
        <f t="shared" si="57"/>
        <v>0</v>
      </c>
      <c r="AO121" s="32">
        <f t="shared" si="62"/>
        <v>2</v>
      </c>
      <c r="AP121" s="40">
        <f t="shared" si="46"/>
        <v>0.8571428571428571</v>
      </c>
      <c r="AQ121" s="40">
        <f t="shared" si="47"/>
        <v>7.1428571428571425E-2</v>
      </c>
      <c r="AR121" s="40">
        <f t="shared" si="48"/>
        <v>7.1428571428571425E-2</v>
      </c>
      <c r="AS121" s="45">
        <f t="shared" si="49"/>
        <v>0</v>
      </c>
      <c r="AT121" s="40">
        <f t="shared" si="88"/>
        <v>0.5458128706027866</v>
      </c>
      <c r="AU121" s="40">
        <f t="shared" si="88"/>
        <v>0.10888355342136855</v>
      </c>
      <c r="AV121" s="40">
        <f t="shared" si="88"/>
        <v>0.21797749402791419</v>
      </c>
      <c r="AW121" s="45">
        <f t="shared" si="88"/>
        <v>0.12732608194793069</v>
      </c>
      <c r="AX121" s="31">
        <v>0</v>
      </c>
      <c r="AY121" s="32">
        <f t="shared" si="62"/>
        <v>0</v>
      </c>
      <c r="AZ121" s="31">
        <v>0</v>
      </c>
      <c r="BA121" s="32">
        <f t="shared" si="63"/>
        <v>0</v>
      </c>
      <c r="BB121" s="31">
        <v>0</v>
      </c>
      <c r="BC121" s="32">
        <f t="shared" si="64"/>
        <v>0</v>
      </c>
      <c r="BD121" s="31">
        <v>0</v>
      </c>
      <c r="BE121" s="32">
        <f t="shared" si="65"/>
        <v>0</v>
      </c>
      <c r="BF121" s="31">
        <v>12</v>
      </c>
      <c r="BG121" s="32">
        <f t="shared" si="66"/>
        <v>8</v>
      </c>
      <c r="BH121" s="31">
        <v>1</v>
      </c>
      <c r="BI121" s="32">
        <f t="shared" si="67"/>
        <v>1.4285714285714286</v>
      </c>
      <c r="BJ121" s="31">
        <v>1</v>
      </c>
      <c r="BK121" s="32">
        <f t="shared" si="68"/>
        <v>3.2857142857142856</v>
      </c>
      <c r="BL121" s="31">
        <v>0</v>
      </c>
      <c r="BM121" s="32">
        <f t="shared" si="69"/>
        <v>2</v>
      </c>
    </row>
    <row r="122" spans="1:65" x14ac:dyDescent="0.25">
      <c r="A122" s="42">
        <f t="shared" si="58"/>
        <v>45880</v>
      </c>
      <c r="B122" s="31">
        <f t="shared" si="50"/>
        <v>97</v>
      </c>
      <c r="C122" s="38">
        <f t="shared" si="70"/>
        <v>77</v>
      </c>
      <c r="D122" s="31">
        <f t="shared" si="51"/>
        <v>22</v>
      </c>
      <c r="E122" s="57">
        <f t="shared" si="70"/>
        <v>15.571428571428571</v>
      </c>
      <c r="F122" s="31">
        <v>23.934246576</v>
      </c>
      <c r="G122" s="38">
        <f t="shared" si="70"/>
        <v>15.528767123714285</v>
      </c>
      <c r="H122" s="31">
        <v>23.934246576</v>
      </c>
      <c r="I122" s="57">
        <f t="shared" si="71"/>
        <v>15.528767123714285</v>
      </c>
      <c r="J122" s="31">
        <f t="shared" si="52"/>
        <v>97</v>
      </c>
      <c r="K122" s="38">
        <f t="shared" si="81"/>
        <v>77</v>
      </c>
      <c r="L122" s="31">
        <f t="shared" si="53"/>
        <v>22</v>
      </c>
      <c r="M122" s="57">
        <f t="shared" si="82"/>
        <v>15.571428571428571</v>
      </c>
      <c r="N122" s="31">
        <v>24</v>
      </c>
      <c r="O122" s="38">
        <f t="shared" si="81"/>
        <v>15.571428571428571</v>
      </c>
      <c r="P122" s="31">
        <v>5</v>
      </c>
      <c r="Q122" s="57">
        <f t="shared" si="83"/>
        <v>4.5714285714285712</v>
      </c>
      <c r="R122" s="31">
        <v>73</v>
      </c>
      <c r="S122" s="38">
        <f t="shared" si="84"/>
        <v>61.428571428571431</v>
      </c>
      <c r="T122" s="31">
        <v>17</v>
      </c>
      <c r="U122" s="57">
        <f t="shared" si="85"/>
        <v>11</v>
      </c>
      <c r="V122" s="31">
        <v>0</v>
      </c>
      <c r="W122" s="38">
        <f t="shared" si="86"/>
        <v>0</v>
      </c>
      <c r="X122" s="31">
        <v>0</v>
      </c>
      <c r="Y122" s="57">
        <f t="shared" si="86"/>
        <v>0</v>
      </c>
      <c r="Z122" s="63">
        <v>0</v>
      </c>
      <c r="AA122" s="64">
        <f t="shared" si="86"/>
        <v>0</v>
      </c>
      <c r="AB122" s="63">
        <v>0</v>
      </c>
      <c r="AC122" s="65">
        <f t="shared" si="86"/>
        <v>0</v>
      </c>
      <c r="AD122" s="31">
        <v>0</v>
      </c>
      <c r="AE122" s="38">
        <f t="shared" si="86"/>
        <v>0</v>
      </c>
      <c r="AF122" s="31">
        <v>0</v>
      </c>
      <c r="AG122" s="57">
        <f t="shared" si="86"/>
        <v>0</v>
      </c>
      <c r="AH122" s="31">
        <f t="shared" si="54"/>
        <v>13</v>
      </c>
      <c r="AI122" s="32">
        <f t="shared" si="87"/>
        <v>9</v>
      </c>
      <c r="AJ122" s="31">
        <f t="shared" si="55"/>
        <v>1</v>
      </c>
      <c r="AK122" s="32">
        <f t="shared" si="60"/>
        <v>1.5714285714285714</v>
      </c>
      <c r="AL122" s="31">
        <f t="shared" si="56"/>
        <v>7</v>
      </c>
      <c r="AM122" s="32">
        <f t="shared" si="61"/>
        <v>3.1428571428571428</v>
      </c>
      <c r="AN122" s="31">
        <f t="shared" si="57"/>
        <v>3</v>
      </c>
      <c r="AO122" s="32">
        <f t="shared" si="62"/>
        <v>1.8571428571428572</v>
      </c>
      <c r="AP122" s="40">
        <f t="shared" si="46"/>
        <v>0.54166666666666663</v>
      </c>
      <c r="AQ122" s="40">
        <f t="shared" si="47"/>
        <v>4.1666666666666664E-2</v>
      </c>
      <c r="AR122" s="40">
        <f t="shared" si="48"/>
        <v>0.29166666666666669</v>
      </c>
      <c r="AS122" s="45">
        <f t="shared" si="49"/>
        <v>0.125</v>
      </c>
      <c r="AT122" s="40">
        <f t="shared" si="88"/>
        <v>0.57557477536469126</v>
      </c>
      <c r="AU122" s="40">
        <f t="shared" si="88"/>
        <v>0.11483593437374949</v>
      </c>
      <c r="AV122" s="40">
        <f t="shared" si="88"/>
        <v>0.19615209720251739</v>
      </c>
      <c r="AW122" s="45">
        <f t="shared" si="88"/>
        <v>0.1134371930590418</v>
      </c>
      <c r="AX122" s="31">
        <v>0</v>
      </c>
      <c r="AY122" s="32">
        <f t="shared" si="62"/>
        <v>0</v>
      </c>
      <c r="AZ122" s="31">
        <v>0</v>
      </c>
      <c r="BA122" s="32">
        <f t="shared" si="63"/>
        <v>0</v>
      </c>
      <c r="BB122" s="31">
        <v>0</v>
      </c>
      <c r="BC122" s="32">
        <f t="shared" si="64"/>
        <v>0</v>
      </c>
      <c r="BD122" s="31">
        <v>0</v>
      </c>
      <c r="BE122" s="32">
        <f t="shared" si="65"/>
        <v>0</v>
      </c>
      <c r="BF122" s="31">
        <v>13</v>
      </c>
      <c r="BG122" s="32">
        <f t="shared" si="66"/>
        <v>9</v>
      </c>
      <c r="BH122" s="31">
        <v>1</v>
      </c>
      <c r="BI122" s="32">
        <f t="shared" si="67"/>
        <v>1.5714285714285714</v>
      </c>
      <c r="BJ122" s="31">
        <v>7</v>
      </c>
      <c r="BK122" s="32">
        <f t="shared" si="68"/>
        <v>3.1428571428571428</v>
      </c>
      <c r="BL122" s="31">
        <v>3</v>
      </c>
      <c r="BM122" s="32">
        <f t="shared" si="69"/>
        <v>1.8571428571428572</v>
      </c>
    </row>
    <row r="123" spans="1:65" x14ac:dyDescent="0.25">
      <c r="A123" s="42">
        <f t="shared" si="58"/>
        <v>45881</v>
      </c>
      <c r="B123" s="31">
        <f t="shared" si="50"/>
        <v>83</v>
      </c>
      <c r="C123" s="38">
        <f t="shared" si="70"/>
        <v>78.142857142857139</v>
      </c>
      <c r="D123" s="31">
        <f t="shared" si="51"/>
        <v>22</v>
      </c>
      <c r="E123" s="57">
        <f t="shared" si="70"/>
        <v>17.857142857142858</v>
      </c>
      <c r="F123" s="31">
        <v>18.947945206</v>
      </c>
      <c r="G123" s="38">
        <f t="shared" si="70"/>
        <v>15.243835616857142</v>
      </c>
      <c r="H123" s="31">
        <v>18.947945206</v>
      </c>
      <c r="I123" s="57">
        <f t="shared" si="71"/>
        <v>15.243835616857142</v>
      </c>
      <c r="J123" s="31">
        <f t="shared" si="52"/>
        <v>83</v>
      </c>
      <c r="K123" s="38">
        <f t="shared" si="81"/>
        <v>78.142857142857139</v>
      </c>
      <c r="L123" s="31">
        <f t="shared" si="53"/>
        <v>22</v>
      </c>
      <c r="M123" s="57">
        <f t="shared" si="82"/>
        <v>17.857142857142858</v>
      </c>
      <c r="N123" s="31">
        <v>19</v>
      </c>
      <c r="O123" s="38">
        <f t="shared" si="81"/>
        <v>15.285714285714286</v>
      </c>
      <c r="P123" s="31">
        <v>10</v>
      </c>
      <c r="Q123" s="57">
        <f t="shared" si="83"/>
        <v>5.8571428571428568</v>
      </c>
      <c r="R123" s="31">
        <v>64</v>
      </c>
      <c r="S123" s="38">
        <f t="shared" si="84"/>
        <v>62.857142857142854</v>
      </c>
      <c r="T123" s="31">
        <v>12</v>
      </c>
      <c r="U123" s="57">
        <f t="shared" si="85"/>
        <v>12</v>
      </c>
      <c r="V123" s="31">
        <v>0</v>
      </c>
      <c r="W123" s="38">
        <f t="shared" si="86"/>
        <v>0</v>
      </c>
      <c r="X123" s="31">
        <v>0</v>
      </c>
      <c r="Y123" s="57">
        <f t="shared" si="86"/>
        <v>0</v>
      </c>
      <c r="Z123" s="63">
        <v>0</v>
      </c>
      <c r="AA123" s="64">
        <f t="shared" si="86"/>
        <v>0</v>
      </c>
      <c r="AB123" s="63">
        <v>0</v>
      </c>
      <c r="AC123" s="65">
        <f t="shared" si="86"/>
        <v>0</v>
      </c>
      <c r="AD123" s="31">
        <v>0</v>
      </c>
      <c r="AE123" s="38">
        <f t="shared" si="86"/>
        <v>0</v>
      </c>
      <c r="AF123" s="31">
        <v>0</v>
      </c>
      <c r="AG123" s="57">
        <f t="shared" si="86"/>
        <v>0</v>
      </c>
      <c r="AH123" s="31">
        <f t="shared" si="54"/>
        <v>11</v>
      </c>
      <c r="AI123" s="32">
        <f t="shared" si="87"/>
        <v>8.5714285714285712</v>
      </c>
      <c r="AJ123" s="31">
        <f t="shared" si="55"/>
        <v>1</v>
      </c>
      <c r="AK123" s="32">
        <f t="shared" si="60"/>
        <v>1.5714285714285714</v>
      </c>
      <c r="AL123" s="31">
        <f t="shared" si="56"/>
        <v>5</v>
      </c>
      <c r="AM123" s="32">
        <f t="shared" si="61"/>
        <v>3.4285714285714284</v>
      </c>
      <c r="AN123" s="31">
        <f t="shared" si="57"/>
        <v>2</v>
      </c>
      <c r="AO123" s="32">
        <f t="shared" si="62"/>
        <v>1.7142857142857142</v>
      </c>
      <c r="AP123" s="40">
        <f t="shared" si="46"/>
        <v>0.57894736842105265</v>
      </c>
      <c r="AQ123" s="40">
        <f t="shared" si="47"/>
        <v>5.2631578947368418E-2</v>
      </c>
      <c r="AR123" s="40">
        <f t="shared" si="48"/>
        <v>0.26315789473684209</v>
      </c>
      <c r="AS123" s="45">
        <f t="shared" si="49"/>
        <v>0.10526315789473684</v>
      </c>
      <c r="AT123" s="40">
        <f t="shared" si="88"/>
        <v>0.56304344704388931</v>
      </c>
      <c r="AU123" s="40">
        <f t="shared" si="88"/>
        <v>0.11555201027779531</v>
      </c>
      <c r="AV123" s="40">
        <f t="shared" si="88"/>
        <v>0.21333791889961726</v>
      </c>
      <c r="AW123" s="45">
        <f t="shared" si="88"/>
        <v>0.10806662377869806</v>
      </c>
      <c r="AX123" s="31">
        <v>0</v>
      </c>
      <c r="AY123" s="32">
        <f t="shared" si="62"/>
        <v>0</v>
      </c>
      <c r="AZ123" s="31">
        <v>0</v>
      </c>
      <c r="BA123" s="32">
        <f t="shared" si="63"/>
        <v>0</v>
      </c>
      <c r="BB123" s="31">
        <v>0</v>
      </c>
      <c r="BC123" s="32">
        <f t="shared" si="64"/>
        <v>0</v>
      </c>
      <c r="BD123" s="31">
        <v>0</v>
      </c>
      <c r="BE123" s="32">
        <f t="shared" si="65"/>
        <v>0</v>
      </c>
      <c r="BF123" s="31">
        <v>11</v>
      </c>
      <c r="BG123" s="32">
        <f t="shared" si="66"/>
        <v>8.5714285714285712</v>
      </c>
      <c r="BH123" s="31">
        <v>1</v>
      </c>
      <c r="BI123" s="32">
        <f t="shared" si="67"/>
        <v>1.5714285714285714</v>
      </c>
      <c r="BJ123" s="31">
        <v>5</v>
      </c>
      <c r="BK123" s="32">
        <f t="shared" si="68"/>
        <v>3.4285714285714284</v>
      </c>
      <c r="BL123" s="31">
        <v>2</v>
      </c>
      <c r="BM123" s="32">
        <f t="shared" si="69"/>
        <v>1.7142857142857142</v>
      </c>
    </row>
    <row r="124" spans="1:65" x14ac:dyDescent="0.25">
      <c r="A124" s="42">
        <f t="shared" si="58"/>
        <v>45882</v>
      </c>
      <c r="B124" s="31">
        <f t="shared" si="50"/>
        <v>69</v>
      </c>
      <c r="C124" s="38">
        <f t="shared" si="70"/>
        <v>77.857142857142861</v>
      </c>
      <c r="D124" s="31">
        <f t="shared" si="51"/>
        <v>23</v>
      </c>
      <c r="E124" s="57">
        <f t="shared" si="70"/>
        <v>20.857142857142858</v>
      </c>
      <c r="F124" s="31">
        <v>11.967123288</v>
      </c>
      <c r="G124" s="38">
        <f t="shared" si="70"/>
        <v>15.243835616857142</v>
      </c>
      <c r="H124" s="31">
        <v>11.967123288</v>
      </c>
      <c r="I124" s="57">
        <f t="shared" si="71"/>
        <v>15.243835616857142</v>
      </c>
      <c r="J124" s="31">
        <f t="shared" si="52"/>
        <v>69</v>
      </c>
      <c r="K124" s="38">
        <f t="shared" ref="K124:O125" si="89">AVERAGE(J118:J124)</f>
        <v>77.857142857142861</v>
      </c>
      <c r="L124" s="31">
        <f t="shared" si="53"/>
        <v>23</v>
      </c>
      <c r="M124" s="57">
        <f t="shared" si="82"/>
        <v>20.857142857142858</v>
      </c>
      <c r="N124" s="31">
        <v>12</v>
      </c>
      <c r="O124" s="38">
        <f t="shared" si="89"/>
        <v>15.285714285714286</v>
      </c>
      <c r="P124" s="31">
        <v>8</v>
      </c>
      <c r="Q124" s="57">
        <f t="shared" si="83"/>
        <v>6.8571428571428568</v>
      </c>
      <c r="R124" s="31">
        <v>57</v>
      </c>
      <c r="S124" s="38">
        <f t="shared" si="84"/>
        <v>62.571428571428569</v>
      </c>
      <c r="T124" s="31">
        <v>15</v>
      </c>
      <c r="U124" s="57">
        <f t="shared" si="85"/>
        <v>14</v>
      </c>
      <c r="V124" s="31">
        <v>0</v>
      </c>
      <c r="W124" s="38">
        <f t="shared" ref="W124:AG125" si="90">AVERAGE(V118:V124)</f>
        <v>0</v>
      </c>
      <c r="X124" s="31">
        <v>0</v>
      </c>
      <c r="Y124" s="57">
        <f t="shared" si="90"/>
        <v>0</v>
      </c>
      <c r="Z124" s="63">
        <v>0</v>
      </c>
      <c r="AA124" s="64">
        <f t="shared" si="90"/>
        <v>0</v>
      </c>
      <c r="AB124" s="63">
        <v>0</v>
      </c>
      <c r="AC124" s="65">
        <f t="shared" si="90"/>
        <v>0</v>
      </c>
      <c r="AD124" s="31">
        <v>0</v>
      </c>
      <c r="AE124" s="38">
        <f t="shared" si="90"/>
        <v>0</v>
      </c>
      <c r="AF124" s="31">
        <v>0</v>
      </c>
      <c r="AG124" s="57">
        <f t="shared" si="90"/>
        <v>0</v>
      </c>
      <c r="AH124" s="31">
        <f t="shared" si="54"/>
        <v>7</v>
      </c>
      <c r="AI124" s="32">
        <f t="shared" si="87"/>
        <v>8.5714285714285712</v>
      </c>
      <c r="AJ124" s="31">
        <f t="shared" si="55"/>
        <v>1</v>
      </c>
      <c r="AK124" s="32">
        <f t="shared" si="60"/>
        <v>1.4285714285714286</v>
      </c>
      <c r="AL124" s="31">
        <f t="shared" si="56"/>
        <v>1</v>
      </c>
      <c r="AM124" s="32">
        <f t="shared" si="61"/>
        <v>3.1428571428571428</v>
      </c>
      <c r="AN124" s="31">
        <f t="shared" si="57"/>
        <v>3</v>
      </c>
      <c r="AO124" s="32">
        <f t="shared" si="62"/>
        <v>2.1428571428571428</v>
      </c>
      <c r="AP124" s="40">
        <f t="shared" si="46"/>
        <v>0.58333333333333337</v>
      </c>
      <c r="AQ124" s="40">
        <f t="shared" si="47"/>
        <v>8.3333333333333329E-2</v>
      </c>
      <c r="AR124" s="40">
        <f t="shared" si="48"/>
        <v>8.3333333333333329E-2</v>
      </c>
      <c r="AS124" s="45">
        <f t="shared" si="49"/>
        <v>0.25</v>
      </c>
      <c r="AT124" s="40">
        <f t="shared" si="88"/>
        <v>0.56304344704388931</v>
      </c>
      <c r="AU124" s="40">
        <f t="shared" si="88"/>
        <v>0.10364724837303341</v>
      </c>
      <c r="AV124" s="40">
        <f t="shared" si="88"/>
        <v>0.18952839509009345</v>
      </c>
      <c r="AW124" s="45">
        <f t="shared" si="88"/>
        <v>0.1437809094929838</v>
      </c>
      <c r="AX124" s="31">
        <v>0</v>
      </c>
      <c r="AY124" s="32">
        <f t="shared" si="62"/>
        <v>0</v>
      </c>
      <c r="AZ124" s="31">
        <v>0</v>
      </c>
      <c r="BA124" s="32">
        <f t="shared" si="63"/>
        <v>0</v>
      </c>
      <c r="BB124" s="31">
        <v>0</v>
      </c>
      <c r="BC124" s="32">
        <f t="shared" si="64"/>
        <v>0</v>
      </c>
      <c r="BD124" s="31">
        <v>0</v>
      </c>
      <c r="BE124" s="32">
        <f t="shared" si="65"/>
        <v>0</v>
      </c>
      <c r="BF124" s="31">
        <v>7</v>
      </c>
      <c r="BG124" s="32">
        <f t="shared" si="66"/>
        <v>8.5714285714285712</v>
      </c>
      <c r="BH124" s="31">
        <v>1</v>
      </c>
      <c r="BI124" s="32">
        <f t="shared" si="67"/>
        <v>1.4285714285714286</v>
      </c>
      <c r="BJ124" s="31">
        <v>1</v>
      </c>
      <c r="BK124" s="32">
        <f t="shared" si="68"/>
        <v>3.1428571428571428</v>
      </c>
      <c r="BL124" s="31">
        <v>3</v>
      </c>
      <c r="BM124" s="32">
        <f t="shared" si="69"/>
        <v>2.1428571428571428</v>
      </c>
    </row>
    <row r="125" spans="1:65" x14ac:dyDescent="0.25">
      <c r="A125" s="42">
        <f t="shared" si="58"/>
        <v>45883</v>
      </c>
      <c r="B125" s="31">
        <f t="shared" si="50"/>
        <v>72</v>
      </c>
      <c r="C125" s="38">
        <f t="shared" si="70"/>
        <v>78.571428571428569</v>
      </c>
      <c r="D125" s="31">
        <f t="shared" si="51"/>
        <v>31</v>
      </c>
      <c r="E125" s="57">
        <f t="shared" si="70"/>
        <v>23.857142857142858</v>
      </c>
      <c r="F125" s="31">
        <v>13.961643836</v>
      </c>
      <c r="G125" s="38">
        <f t="shared" si="70"/>
        <v>15.671232877142858</v>
      </c>
      <c r="H125" s="31">
        <v>13.961643836</v>
      </c>
      <c r="I125" s="57">
        <f t="shared" si="71"/>
        <v>15.671232877142858</v>
      </c>
      <c r="J125" s="31">
        <f t="shared" si="52"/>
        <v>72</v>
      </c>
      <c r="K125" s="38">
        <f t="shared" si="89"/>
        <v>78.571428571428569</v>
      </c>
      <c r="L125" s="31">
        <f t="shared" si="53"/>
        <v>31</v>
      </c>
      <c r="M125" s="57">
        <f t="shared" si="82"/>
        <v>23.857142857142858</v>
      </c>
      <c r="N125" s="31">
        <v>14</v>
      </c>
      <c r="O125" s="38">
        <f t="shared" si="89"/>
        <v>15.714285714285714</v>
      </c>
      <c r="P125" s="31">
        <v>8</v>
      </c>
      <c r="Q125" s="57">
        <f t="shared" si="83"/>
        <v>7.4285714285714288</v>
      </c>
      <c r="R125" s="31">
        <v>58</v>
      </c>
      <c r="S125" s="38">
        <f t="shared" si="84"/>
        <v>62.857142857142854</v>
      </c>
      <c r="T125" s="31">
        <v>23</v>
      </c>
      <c r="U125" s="57">
        <f t="shared" si="85"/>
        <v>16.428571428571427</v>
      </c>
      <c r="V125" s="31">
        <v>0</v>
      </c>
      <c r="W125" s="38">
        <f t="shared" si="90"/>
        <v>0</v>
      </c>
      <c r="X125" s="31">
        <v>0</v>
      </c>
      <c r="Y125" s="57">
        <f t="shared" si="90"/>
        <v>0</v>
      </c>
      <c r="Z125" s="63">
        <v>0</v>
      </c>
      <c r="AA125" s="64">
        <f t="shared" si="90"/>
        <v>0</v>
      </c>
      <c r="AB125" s="63">
        <v>0</v>
      </c>
      <c r="AC125" s="65">
        <f t="shared" si="90"/>
        <v>0</v>
      </c>
      <c r="AD125" s="31">
        <v>0</v>
      </c>
      <c r="AE125" s="38">
        <f t="shared" si="90"/>
        <v>0</v>
      </c>
      <c r="AF125" s="31">
        <v>0</v>
      </c>
      <c r="AG125" s="57">
        <f t="shared" si="90"/>
        <v>0</v>
      </c>
      <c r="AH125" s="31">
        <f t="shared" si="54"/>
        <v>11</v>
      </c>
      <c r="AI125" s="32">
        <f t="shared" si="87"/>
        <v>9</v>
      </c>
      <c r="AJ125" s="31">
        <f t="shared" si="55"/>
        <v>1</v>
      </c>
      <c r="AK125" s="32">
        <f t="shared" si="60"/>
        <v>1.5714285714285714</v>
      </c>
      <c r="AL125" s="31">
        <f t="shared" si="56"/>
        <v>2</v>
      </c>
      <c r="AM125" s="32">
        <f t="shared" si="61"/>
        <v>3.1428571428571428</v>
      </c>
      <c r="AN125" s="31">
        <f t="shared" si="57"/>
        <v>0</v>
      </c>
      <c r="AO125" s="32">
        <f t="shared" si="62"/>
        <v>2</v>
      </c>
      <c r="AP125" s="40">
        <f t="shared" si="46"/>
        <v>0.7857142857142857</v>
      </c>
      <c r="AQ125" s="40">
        <f t="shared" si="47"/>
        <v>7.1428571428571425E-2</v>
      </c>
      <c r="AR125" s="40">
        <f t="shared" si="48"/>
        <v>0.14285714285714285</v>
      </c>
      <c r="AS125" s="45">
        <f t="shared" si="49"/>
        <v>0</v>
      </c>
      <c r="AT125" s="40">
        <f t="shared" ref="AT125:AW125" si="91">AVERAGE(AP119:AP125)</f>
        <v>0.57139224110696907</v>
      </c>
      <c r="AU125" s="40">
        <f t="shared" si="91"/>
        <v>0.11385133000568647</v>
      </c>
      <c r="AV125" s="40">
        <f t="shared" si="91"/>
        <v>0.18396253238137358</v>
      </c>
      <c r="AW125" s="45">
        <f t="shared" si="91"/>
        <v>0.13079389650597081</v>
      </c>
      <c r="AX125" s="31">
        <v>0</v>
      </c>
      <c r="AY125" s="32">
        <f t="shared" si="62"/>
        <v>0</v>
      </c>
      <c r="AZ125" s="31">
        <v>0</v>
      </c>
      <c r="BA125" s="32">
        <f t="shared" si="63"/>
        <v>0</v>
      </c>
      <c r="BB125" s="31">
        <v>0</v>
      </c>
      <c r="BC125" s="32">
        <f t="shared" si="64"/>
        <v>0</v>
      </c>
      <c r="BD125" s="31">
        <v>0</v>
      </c>
      <c r="BE125" s="32">
        <f t="shared" si="65"/>
        <v>0</v>
      </c>
      <c r="BF125" s="31">
        <v>11</v>
      </c>
      <c r="BG125" s="32">
        <f t="shared" si="66"/>
        <v>9</v>
      </c>
      <c r="BH125" s="31">
        <v>1</v>
      </c>
      <c r="BI125" s="32">
        <f t="shared" si="67"/>
        <v>1.5714285714285714</v>
      </c>
      <c r="BJ125" s="31">
        <v>2</v>
      </c>
      <c r="BK125" s="32">
        <f t="shared" si="68"/>
        <v>3.1428571428571428</v>
      </c>
      <c r="BL125" s="31">
        <v>0</v>
      </c>
      <c r="BM125" s="32">
        <f t="shared" si="69"/>
        <v>2</v>
      </c>
    </row>
    <row r="126" spans="1:65" x14ac:dyDescent="0.25">
      <c r="A126" s="42">
        <f t="shared" si="58"/>
        <v>45884</v>
      </c>
      <c r="B126" s="31">
        <f t="shared" si="50"/>
        <v>105</v>
      </c>
      <c r="C126" s="38">
        <f t="shared" ref="C126" si="92">AVERAGE(B120:B126)</f>
        <v>80.285714285714292</v>
      </c>
      <c r="D126" s="31">
        <f t="shared" si="51"/>
        <v>33</v>
      </c>
      <c r="E126" s="57">
        <f t="shared" ref="E126" si="93">AVERAGE(D120:D126)</f>
        <v>25.857142857142858</v>
      </c>
      <c r="F126" s="31">
        <v>16.953424657999999</v>
      </c>
      <c r="G126" s="38">
        <f t="shared" ref="G126" si="94">AVERAGE(F120:F126)</f>
        <v>15.671232877142856</v>
      </c>
      <c r="H126" s="31">
        <v>16.953424657999999</v>
      </c>
      <c r="I126" s="57">
        <f t="shared" ref="I126" si="95">AVERAGE(H120:H126)</f>
        <v>15.671232877142856</v>
      </c>
      <c r="J126" s="31">
        <f t="shared" si="52"/>
        <v>105</v>
      </c>
      <c r="K126" s="38">
        <f t="shared" ref="K126" si="96">AVERAGE(J120:J126)</f>
        <v>80.285714285714292</v>
      </c>
      <c r="L126" s="31">
        <f t="shared" si="53"/>
        <v>33</v>
      </c>
      <c r="M126" s="57">
        <f t="shared" ref="M126" si="97">AVERAGE(L120:L126)</f>
        <v>25.857142857142858</v>
      </c>
      <c r="N126" s="31">
        <v>17</v>
      </c>
      <c r="O126" s="38">
        <f t="shared" ref="O126" si="98">AVERAGE(N120:N126)</f>
        <v>15.714285714285714</v>
      </c>
      <c r="P126" s="31">
        <v>12</v>
      </c>
      <c r="Q126" s="57">
        <f t="shared" ref="Q126" si="99">AVERAGE(P120:P126)</f>
        <v>7.7142857142857144</v>
      </c>
      <c r="R126" s="31">
        <v>88</v>
      </c>
      <c r="S126" s="38">
        <f t="shared" si="84"/>
        <v>64.571428571428569</v>
      </c>
      <c r="T126" s="31">
        <v>21</v>
      </c>
      <c r="U126" s="57">
        <f t="shared" si="85"/>
        <v>18.142857142857142</v>
      </c>
      <c r="V126" s="31">
        <v>0</v>
      </c>
      <c r="W126" s="38">
        <f t="shared" ref="W126" si="100">AVERAGE(V120:V126)</f>
        <v>0</v>
      </c>
      <c r="X126" s="31">
        <v>0</v>
      </c>
      <c r="Y126" s="57">
        <f t="shared" ref="Y126" si="101">AVERAGE(X120:X126)</f>
        <v>0</v>
      </c>
      <c r="Z126" s="63">
        <v>0</v>
      </c>
      <c r="AA126" s="64">
        <f t="shared" ref="AA126" si="102">AVERAGE(Z120:Z126)</f>
        <v>0</v>
      </c>
      <c r="AB126" s="63">
        <v>0</v>
      </c>
      <c r="AC126" s="65">
        <f t="shared" ref="AC126" si="103">AVERAGE(AB120:AB126)</f>
        <v>0</v>
      </c>
      <c r="AD126" s="31">
        <v>0</v>
      </c>
      <c r="AE126" s="38">
        <f t="shared" ref="AE126" si="104">AVERAGE(AD120:AD126)</f>
        <v>0</v>
      </c>
      <c r="AF126" s="31">
        <v>0</v>
      </c>
      <c r="AG126" s="57">
        <f t="shared" ref="AG126" si="105">AVERAGE(AF120:AF126)</f>
        <v>0</v>
      </c>
      <c r="AH126" s="31">
        <f t="shared" ref="AH126" si="106">AX126+BF126</f>
        <v>7</v>
      </c>
      <c r="AI126" s="32">
        <f t="shared" ref="AI126" si="107">AVERAGE(AH120:AH126)</f>
        <v>9.1428571428571423</v>
      </c>
      <c r="AJ126" s="31">
        <f t="shared" ref="AJ126" si="108">AZ126+BH126</f>
        <v>3</v>
      </c>
      <c r="AK126" s="32">
        <f t="shared" ref="AK126" si="109">AVERAGE(AJ120:AJ126)</f>
        <v>1.5714285714285714</v>
      </c>
      <c r="AL126" s="31">
        <f t="shared" ref="AL126" si="110">BB126+BJ126</f>
        <v>6</v>
      </c>
      <c r="AM126" s="32">
        <f t="shared" ref="AM126" si="111">AVERAGE(AL120:AL126)</f>
        <v>3.4285714285714284</v>
      </c>
      <c r="AN126" s="31">
        <f t="shared" ref="AN126" si="112">BD126+BL126</f>
        <v>1</v>
      </c>
      <c r="AO126" s="32">
        <f t="shared" ref="AO126" si="113">AVERAGE(AN120:AN126)</f>
        <v>1.5714285714285714</v>
      </c>
      <c r="AP126" s="40">
        <f t="shared" ref="AP126" si="114">AH126/SUM($AH126,$AJ126,$AL126,$AN126)</f>
        <v>0.41176470588235292</v>
      </c>
      <c r="AQ126" s="40">
        <f t="shared" ref="AQ126" si="115">AJ126/SUM($AH126,$AJ126,$AL126,$AN126)</f>
        <v>0.17647058823529413</v>
      </c>
      <c r="AR126" s="40">
        <f t="shared" ref="AR126" si="116">AL126/SUM($AH126,$AJ126,$AL126,$AN126)</f>
        <v>0.35294117647058826</v>
      </c>
      <c r="AS126" s="45">
        <f t="shared" ref="AS126" si="117">AN126/SUM($AH126,$AJ126,$AL126,$AN126)</f>
        <v>5.8823529411764705E-2</v>
      </c>
      <c r="AT126" s="40">
        <f t="shared" ref="AT126" si="118">AVERAGE(AP120:AP126)</f>
        <v>0.57979560245150696</v>
      </c>
      <c r="AU126" s="40">
        <f t="shared" ref="AU126" si="119">AVERAGE(AQ120:AQ126)</f>
        <v>0.11385133000568649</v>
      </c>
      <c r="AV126" s="40">
        <f t="shared" ref="AV126" si="120">AVERAGE(AR120:AR126)</f>
        <v>0.20076925507044924</v>
      </c>
      <c r="AW126" s="45">
        <f t="shared" ref="AW126" si="121">AVERAGE(AS120:AS126)</f>
        <v>0.10558381247235737</v>
      </c>
      <c r="AX126" s="31">
        <v>0</v>
      </c>
      <c r="AY126" s="32">
        <f t="shared" ref="AY126" si="122">AVERAGE(AX120:AX126)</f>
        <v>0</v>
      </c>
      <c r="AZ126" s="31">
        <v>0</v>
      </c>
      <c r="BA126" s="32">
        <f t="shared" ref="BA126" si="123">AVERAGE(AZ120:AZ126)</f>
        <v>0</v>
      </c>
      <c r="BB126" s="31">
        <v>0</v>
      </c>
      <c r="BC126" s="32">
        <f t="shared" ref="BC126" si="124">AVERAGE(BB120:BB126)</f>
        <v>0</v>
      </c>
      <c r="BD126" s="31">
        <v>0</v>
      </c>
      <c r="BE126" s="32">
        <f t="shared" ref="BE126" si="125">AVERAGE(BD120:BD126)</f>
        <v>0</v>
      </c>
      <c r="BF126" s="31">
        <v>7</v>
      </c>
      <c r="BG126" s="32">
        <f t="shared" ref="BG126" si="126">AVERAGE(BF120:BF126)</f>
        <v>9.1428571428571423</v>
      </c>
      <c r="BH126" s="31">
        <v>3</v>
      </c>
      <c r="BI126" s="32">
        <f t="shared" ref="BI126" si="127">AVERAGE(BH120:BH126)</f>
        <v>1.5714285714285714</v>
      </c>
      <c r="BJ126" s="31">
        <v>6</v>
      </c>
      <c r="BK126" s="32">
        <f t="shared" ref="BK126" si="128">AVERAGE(BJ120:BJ126)</f>
        <v>3.4285714285714284</v>
      </c>
      <c r="BL126" s="31">
        <v>1</v>
      </c>
      <c r="BM126" s="32">
        <f t="shared" ref="BM126" si="129">AVERAGE(BL120:BL126)</f>
        <v>1.5714285714285714</v>
      </c>
    </row>
  </sheetData>
  <phoneticPr fontId="1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FF23C-5C54-4E0A-9412-C4EC01A4B746}">
  <sheetPr codeName="Sheet22"/>
  <dimension ref="A1:CM125"/>
  <sheetViews>
    <sheetView topLeftCell="A91" zoomScale="85" zoomScaleNormal="85" workbookViewId="0">
      <selection activeCell="R5" sqref="R5"/>
    </sheetView>
  </sheetViews>
  <sheetFormatPr defaultRowHeight="15" x14ac:dyDescent="0.25"/>
  <cols>
    <col min="1" max="1" width="14.7109375" bestFit="1" customWidth="1"/>
    <col min="2" max="35" width="12.140625" style="32" customWidth="1"/>
    <col min="36" max="36" width="9.140625" customWidth="1"/>
  </cols>
  <sheetData>
    <row r="1" spans="1:91" x14ac:dyDescent="0.25">
      <c r="B1" s="32" t="s">
        <v>1</v>
      </c>
      <c r="C1" s="32" t="s">
        <v>74</v>
      </c>
      <c r="F1" s="32" t="s">
        <v>284</v>
      </c>
      <c r="G1" s="32" t="s">
        <v>131</v>
      </c>
      <c r="H1" s="32" t="s">
        <v>74</v>
      </c>
      <c r="K1" s="32" t="s">
        <v>71</v>
      </c>
      <c r="L1" s="32" t="s">
        <v>74</v>
      </c>
      <c r="O1" s="32" t="s">
        <v>285</v>
      </c>
      <c r="P1" s="32" t="s">
        <v>454</v>
      </c>
      <c r="Q1" s="32" t="s">
        <v>74</v>
      </c>
      <c r="T1" s="32" t="s">
        <v>461</v>
      </c>
      <c r="U1" s="32" t="s">
        <v>72</v>
      </c>
      <c r="V1" s="32" t="s">
        <v>74</v>
      </c>
      <c r="Z1" s="32" t="s">
        <v>72</v>
      </c>
      <c r="AA1" s="32" t="s">
        <v>74</v>
      </c>
      <c r="AE1" s="32" t="s">
        <v>72</v>
      </c>
      <c r="AF1" s="32" t="s">
        <v>74</v>
      </c>
      <c r="AI1" s="32" t="s">
        <v>467</v>
      </c>
      <c r="AJ1" t="s">
        <v>77</v>
      </c>
      <c r="AN1" t="s">
        <v>78</v>
      </c>
      <c r="AR1" t="s">
        <v>79</v>
      </c>
      <c r="AV1" t="s">
        <v>80</v>
      </c>
      <c r="BH1" t="s">
        <v>77</v>
      </c>
      <c r="BL1" t="s">
        <v>78</v>
      </c>
      <c r="BP1" t="s">
        <v>79</v>
      </c>
      <c r="BT1" t="s">
        <v>80</v>
      </c>
      <c r="BX1" t="s">
        <v>77</v>
      </c>
      <c r="CB1" t="s">
        <v>78</v>
      </c>
      <c r="CF1" t="s">
        <v>79</v>
      </c>
      <c r="CJ1" t="s">
        <v>80</v>
      </c>
    </row>
    <row r="2" spans="1:91" x14ac:dyDescent="0.25">
      <c r="B2" s="34" t="s">
        <v>83</v>
      </c>
      <c r="C2" s="46"/>
      <c r="D2" s="46"/>
      <c r="E2" s="46"/>
      <c r="F2" s="46"/>
      <c r="G2" s="34" t="s">
        <v>83</v>
      </c>
      <c r="H2" s="46"/>
      <c r="I2" s="46"/>
      <c r="J2" s="46"/>
      <c r="K2" s="34" t="s">
        <v>82</v>
      </c>
      <c r="L2" s="46"/>
      <c r="M2" s="46"/>
      <c r="N2" s="46"/>
      <c r="O2" s="46"/>
      <c r="P2" s="34" t="s">
        <v>82</v>
      </c>
      <c r="Q2" s="46"/>
      <c r="R2" s="46"/>
      <c r="S2" s="46"/>
      <c r="T2" s="46"/>
      <c r="U2" s="34" t="s">
        <v>83</v>
      </c>
      <c r="V2" s="46"/>
      <c r="W2" s="46"/>
      <c r="X2" s="46"/>
      <c r="Y2" s="46"/>
      <c r="Z2" s="34" t="s">
        <v>82</v>
      </c>
      <c r="AA2" s="46"/>
      <c r="AB2" s="46"/>
      <c r="AC2" s="46"/>
      <c r="AD2" s="46"/>
      <c r="AE2" s="34" t="s">
        <v>274</v>
      </c>
      <c r="AF2" s="46"/>
      <c r="AG2" s="46"/>
      <c r="AH2" s="46"/>
      <c r="AI2" s="46"/>
      <c r="BH2" t="s">
        <v>72</v>
      </c>
      <c r="BL2" t="s">
        <v>72</v>
      </c>
      <c r="BP2" t="s">
        <v>72</v>
      </c>
      <c r="BT2" t="s">
        <v>72</v>
      </c>
      <c r="BX2" t="s">
        <v>71</v>
      </c>
      <c r="CB2" t="s">
        <v>71</v>
      </c>
      <c r="CF2" t="s">
        <v>71</v>
      </c>
      <c r="CJ2" t="s">
        <v>71</v>
      </c>
    </row>
    <row r="3" spans="1:91" x14ac:dyDescent="0.25">
      <c r="B3" s="32" t="s">
        <v>133</v>
      </c>
      <c r="G3" s="32" t="s">
        <v>563</v>
      </c>
      <c r="U3" s="32" t="s">
        <v>133</v>
      </c>
      <c r="Z3" s="32" t="s">
        <v>134</v>
      </c>
      <c r="AA3" s="32" t="s">
        <v>135</v>
      </c>
      <c r="AB3" s="32" t="s">
        <v>136</v>
      </c>
      <c r="AC3" s="32" t="s">
        <v>137</v>
      </c>
      <c r="AD3" s="32" t="s">
        <v>138</v>
      </c>
      <c r="AE3" s="32" t="s">
        <v>134</v>
      </c>
      <c r="AF3" s="32" t="s">
        <v>135</v>
      </c>
      <c r="AG3" s="32" t="s">
        <v>136</v>
      </c>
      <c r="AH3" s="32" t="s">
        <v>137</v>
      </c>
      <c r="AI3" s="32" t="s">
        <v>138</v>
      </c>
      <c r="AJ3" t="str">
        <f>"NWP ("&amp;AJ1&amp;")"</f>
        <v>NWP (Standard)</v>
      </c>
      <c r="AK3" t="str">
        <f>"NWP - 7 Day Average ("&amp;AJ1&amp;")"</f>
        <v>NWP - 7 Day Average (Standard)</v>
      </c>
      <c r="AL3" t="str">
        <f>"Average NWP ("&amp;AJ1&amp;")"</f>
        <v>Average NWP (Standard)</v>
      </c>
      <c r="AM3" t="str">
        <f>"Average NWP - 7 Day Average ("&amp;AJ1&amp;")"</f>
        <v>Average NWP - 7 Day Average (Standard)</v>
      </c>
      <c r="AN3" t="str">
        <f>"NWP ("&amp;AN1&amp;")"</f>
        <v>NWP (Plus)</v>
      </c>
      <c r="AO3" t="str">
        <f>"NWP - 7 Day Average ("&amp;AN1&amp;")"</f>
        <v>NWP - 7 Day Average (Plus)</v>
      </c>
      <c r="AP3" t="str">
        <f>"Average NWP ("&amp;AN1&amp;")"</f>
        <v>Average NWP (Plus)</v>
      </c>
      <c r="AQ3" t="str">
        <f>"Average NWP - 7 Day Average ("&amp;AN1&amp;")"</f>
        <v>Average NWP - 7 Day Average (Plus)</v>
      </c>
      <c r="AR3" t="str">
        <f>"NWP ("&amp;AR1&amp;")"</f>
        <v>NWP (Essentials)</v>
      </c>
      <c r="AS3" t="str">
        <f>"NWP - 7 Day Average ("&amp;AR1&amp;")"</f>
        <v>NWP - 7 Day Average (Essentials)</v>
      </c>
      <c r="AT3" t="str">
        <f>"Average NWP ("&amp;AR1&amp;")"</f>
        <v>Average NWP (Essentials)</v>
      </c>
      <c r="AU3" t="str">
        <f>"Average NWP - 7 Day Average ("&amp;AR1&amp;")"</f>
        <v>Average NWP - 7 Day Average (Essentials)</v>
      </c>
      <c r="AV3" t="str">
        <f>"NWP ("&amp;AV1&amp;")"</f>
        <v>NWP (Premium)</v>
      </c>
      <c r="AW3" t="str">
        <f>"NWP - 7 Day Average ("&amp;AV1&amp;")"</f>
        <v>NWP - 7 Day Average (Premium)</v>
      </c>
      <c r="AX3" t="str">
        <f>"Average NWP ("&amp;AV1&amp;")"</f>
        <v>Average NWP (Premium)</v>
      </c>
      <c r="AY3" t="str">
        <f>"Average NWP - 7 Day Average ("&amp;AV1&amp;")"</f>
        <v>Average NWP - 7 Day Average (Premium)</v>
      </c>
      <c r="BH3" t="str">
        <f>"NWP ("&amp;BH1&amp;" - Monthly)"</f>
        <v>NWP (Standard - Monthly)</v>
      </c>
      <c r="BI3" t="str">
        <f>"NWP - 7 Day Average ("&amp;BH1&amp;" - Monthly)"</f>
        <v>NWP - 7 Day Average (Standard - Monthly)</v>
      </c>
      <c r="BJ3" t="str">
        <f>"Average NWP ("&amp;BH1&amp;" - Monthly)"</f>
        <v>Average NWP (Standard - Monthly)</v>
      </c>
      <c r="BK3" t="str">
        <f>"Average NWP - 7 Day Average ("&amp;BH1&amp;" - Monthly)"</f>
        <v>Average NWP - 7 Day Average (Standard - Monthly)</v>
      </c>
      <c r="BL3" t="str">
        <f>"NWP ("&amp;BL1&amp;" - Monthly)"</f>
        <v>NWP (Plus - Monthly)</v>
      </c>
      <c r="BM3" t="str">
        <f>"NWP - 7 Day Average ("&amp;BL1&amp;" - Monthly)"</f>
        <v>NWP - 7 Day Average (Plus - Monthly)</v>
      </c>
      <c r="BN3" t="str">
        <f>"Average NWP ("&amp;BL1&amp;" - Monthly)"</f>
        <v>Average NWP (Plus - Monthly)</v>
      </c>
      <c r="BO3" t="str">
        <f>"Average NWP - 7 Day Average ("&amp;BL1&amp;" - Monthly)"</f>
        <v>Average NWP - 7 Day Average (Plus - Monthly)</v>
      </c>
      <c r="BP3" t="str">
        <f>"NWP ("&amp;BP1&amp;" - Monthly)"</f>
        <v>NWP (Essentials - Monthly)</v>
      </c>
      <c r="BQ3" t="str">
        <f>"NWP - 7 Day Average ("&amp;BP1&amp;" - Monthly)"</f>
        <v>NWP - 7 Day Average (Essentials - Monthly)</v>
      </c>
      <c r="BR3" t="str">
        <f>"Average NWP ("&amp;BP1&amp;" - Monthly)"</f>
        <v>Average NWP (Essentials - Monthly)</v>
      </c>
      <c r="BS3" t="str">
        <f>"Average NWP - 7 Day Average ("&amp;BP1&amp;" - Monthly)"</f>
        <v>Average NWP - 7 Day Average (Essentials - Monthly)</v>
      </c>
      <c r="BT3" t="str">
        <f>"NWP ("&amp;BT1&amp;" - Monthly)"</f>
        <v>NWP (Premium - Monthly)</v>
      </c>
      <c r="BU3" t="str">
        <f>"NWP - 7 Day Average ("&amp;BT1&amp;" - Monthly)"</f>
        <v>NWP - 7 Day Average (Premium - Monthly)</v>
      </c>
      <c r="BV3" t="str">
        <f>"Average NWP ("&amp;BT1&amp;" - Monthly)"</f>
        <v>Average NWP (Premium - Monthly)</v>
      </c>
      <c r="BW3" t="str">
        <f>"Average NWP - 7 Day Average ("&amp;BT1&amp;" - Monthly)"</f>
        <v>Average NWP - 7 Day Average (Premium - Monthly)</v>
      </c>
      <c r="BX3" t="str">
        <f>"NWP ("&amp;BX1&amp;" - Annual)"</f>
        <v>NWP (Standard - Annual)</v>
      </c>
      <c r="BY3" t="str">
        <f>"NWP - 7 Day Average ("&amp;BX1&amp;" - Annual)"</f>
        <v>NWP - 7 Day Average (Standard - Annual)</v>
      </c>
      <c r="BZ3" t="str">
        <f>"Average NWP ("&amp;BX1&amp;" - Annual)"</f>
        <v>Average NWP (Standard - Annual)</v>
      </c>
      <c r="CA3" t="str">
        <f>"Average NWP - 7 Day Average ("&amp;BX1&amp;" - Annual)"</f>
        <v>Average NWP - 7 Day Average (Standard - Annual)</v>
      </c>
      <c r="CB3" t="str">
        <f>"NWP ("&amp;CB1&amp;" - Annual)"</f>
        <v>NWP (Plus - Annual)</v>
      </c>
      <c r="CC3" t="str">
        <f>"NWP - 7 Day Average ("&amp;CB1&amp;" - Annual)"</f>
        <v>NWP - 7 Day Average (Plus - Annual)</v>
      </c>
      <c r="CD3" t="str">
        <f>"Average NWP ("&amp;CB1&amp;" - Annual)"</f>
        <v>Average NWP (Plus - Annual)</v>
      </c>
      <c r="CE3" t="str">
        <f>"Average NWP - 7 Day Average ("&amp;CB1&amp;" - Annual)"</f>
        <v>Average NWP - 7 Day Average (Plus - Annual)</v>
      </c>
      <c r="CF3" t="str">
        <f>"NWP ("&amp;CF1&amp;" - Annual)"</f>
        <v>NWP (Essentials - Annual)</v>
      </c>
      <c r="CG3" t="str">
        <f>"NWP - 7 Day Average ("&amp;CF1&amp;" - Annual)"</f>
        <v>NWP - 7 Day Average (Essentials - Annual)</v>
      </c>
      <c r="CH3" t="str">
        <f>"Average NWP ("&amp;CF1&amp;" - Annual)"</f>
        <v>Average NWP (Essentials - Annual)</v>
      </c>
      <c r="CI3" t="str">
        <f>"Average NWP - 7 Day Average ("&amp;CF1&amp;" - Annual)"</f>
        <v>Average NWP - 7 Day Average (Essentials - Annual)</v>
      </c>
      <c r="CJ3" t="str">
        <f>"NWP ("&amp;CJ1&amp;" - Annual)"</f>
        <v>NWP (Premium - Annual)</v>
      </c>
      <c r="CK3" t="str">
        <f>"NWP - 7 Day Average ("&amp;CJ1&amp;" - Annual)"</f>
        <v>NWP - 7 Day Average (Premium - Annual)</v>
      </c>
      <c r="CL3" t="str">
        <f>"Average NWP ("&amp;CJ1&amp;" - Annual)"</f>
        <v>Average NWP (Premium - Annual)</v>
      </c>
      <c r="CM3" t="str">
        <f>"Average NWP - 7 Day Average ("&amp;CJ1&amp;" - Annual)"</f>
        <v>Average NWP - 7 Day Average (Premium - Annual)</v>
      </c>
    </row>
    <row r="4" spans="1:91" x14ac:dyDescent="0.25">
      <c r="A4" s="48" t="s">
        <v>94</v>
      </c>
      <c r="B4" s="39" t="s">
        <v>139</v>
      </c>
      <c r="C4" s="39" t="s">
        <v>140</v>
      </c>
      <c r="D4" s="39" t="s">
        <v>141</v>
      </c>
      <c r="E4" s="39" t="s">
        <v>142</v>
      </c>
      <c r="F4" s="49" t="s">
        <v>143</v>
      </c>
      <c r="G4" s="39" t="s">
        <v>144</v>
      </c>
      <c r="H4" s="39" t="s">
        <v>145</v>
      </c>
      <c r="I4" s="39" t="s">
        <v>146</v>
      </c>
      <c r="J4" s="49" t="s">
        <v>147</v>
      </c>
      <c r="K4" s="39" t="s">
        <v>148</v>
      </c>
      <c r="L4" s="39" t="s">
        <v>149</v>
      </c>
      <c r="M4" s="39" t="s">
        <v>150</v>
      </c>
      <c r="N4" s="39" t="s">
        <v>151</v>
      </c>
      <c r="O4" s="49" t="s">
        <v>152</v>
      </c>
      <c r="P4" s="39" t="s">
        <v>462</v>
      </c>
      <c r="Q4" s="39" t="s">
        <v>463</v>
      </c>
      <c r="R4" s="39" t="s">
        <v>464</v>
      </c>
      <c r="S4" s="39" t="s">
        <v>465</v>
      </c>
      <c r="T4" s="39" t="s">
        <v>466</v>
      </c>
      <c r="U4" s="39" t="s">
        <v>134</v>
      </c>
      <c r="V4" s="39" t="s">
        <v>135</v>
      </c>
      <c r="W4" s="39" t="s">
        <v>136</v>
      </c>
      <c r="X4" s="39" t="s">
        <v>137</v>
      </c>
      <c r="Y4" s="49" t="s">
        <v>138</v>
      </c>
      <c r="Z4" s="39" t="s">
        <v>153</v>
      </c>
      <c r="AA4" s="39" t="s">
        <v>154</v>
      </c>
      <c r="AB4" s="39" t="s">
        <v>155</v>
      </c>
      <c r="AC4" s="39" t="s">
        <v>156</v>
      </c>
      <c r="AD4" s="49" t="s">
        <v>157</v>
      </c>
      <c r="AE4" s="39" t="s">
        <v>158</v>
      </c>
      <c r="AF4" s="39" t="s">
        <v>159</v>
      </c>
      <c r="AG4" s="39" t="s">
        <v>160</v>
      </c>
      <c r="AH4" s="39" t="s">
        <v>161</v>
      </c>
      <c r="AI4" s="49" t="s">
        <v>162</v>
      </c>
      <c r="AJ4" s="39" t="s">
        <v>163</v>
      </c>
      <c r="AK4" s="39" t="s">
        <v>164</v>
      </c>
      <c r="AL4" s="39" t="s">
        <v>165</v>
      </c>
      <c r="AM4" s="39" t="s">
        <v>166</v>
      </c>
      <c r="AN4" s="39" t="s">
        <v>167</v>
      </c>
      <c r="AO4" s="39" t="s">
        <v>168</v>
      </c>
      <c r="AP4" s="39" t="s">
        <v>169</v>
      </c>
      <c r="AQ4" s="39" t="s">
        <v>170</v>
      </c>
      <c r="AR4" s="39" t="s">
        <v>171</v>
      </c>
      <c r="AS4" s="39" t="s">
        <v>172</v>
      </c>
      <c r="AT4" s="39" t="s">
        <v>173</v>
      </c>
      <c r="AU4" s="39" t="s">
        <v>174</v>
      </c>
      <c r="AV4" s="39" t="s">
        <v>175</v>
      </c>
      <c r="AW4" s="39" t="s">
        <v>176</v>
      </c>
      <c r="AX4" s="39" t="s">
        <v>177</v>
      </c>
      <c r="AY4" s="39" t="s">
        <v>178</v>
      </c>
      <c r="AZ4" s="39" t="s">
        <v>111</v>
      </c>
      <c r="BA4" s="39" t="s">
        <v>112</v>
      </c>
      <c r="BB4" s="39" t="s">
        <v>113</v>
      </c>
      <c r="BC4" s="39" t="s">
        <v>114</v>
      </c>
      <c r="BD4" t="s">
        <v>90</v>
      </c>
      <c r="BE4" t="s">
        <v>91</v>
      </c>
      <c r="BF4" t="s">
        <v>92</v>
      </c>
      <c r="BG4" s="39" t="s">
        <v>93</v>
      </c>
      <c r="BH4" t="s">
        <v>179</v>
      </c>
      <c r="BI4" s="39" t="s">
        <v>180</v>
      </c>
      <c r="BJ4" s="39" t="s">
        <v>181</v>
      </c>
      <c r="BK4" s="39" t="s">
        <v>182</v>
      </c>
      <c r="BL4" s="39" t="s">
        <v>183</v>
      </c>
      <c r="BM4" s="39" t="s">
        <v>184</v>
      </c>
      <c r="BN4" s="39" t="s">
        <v>185</v>
      </c>
      <c r="BO4" s="39" t="s">
        <v>186</v>
      </c>
      <c r="BP4" s="39" t="s">
        <v>187</v>
      </c>
      <c r="BQ4" s="39" t="s">
        <v>188</v>
      </c>
      <c r="BR4" s="39" t="s">
        <v>189</v>
      </c>
      <c r="BS4" s="39" t="s">
        <v>190</v>
      </c>
      <c r="BT4" s="39" t="s">
        <v>191</v>
      </c>
      <c r="BU4" s="39" t="s">
        <v>192</v>
      </c>
      <c r="BV4" s="39" t="s">
        <v>193</v>
      </c>
      <c r="BW4" s="39" t="s">
        <v>194</v>
      </c>
      <c r="BX4" s="39" t="s">
        <v>195</v>
      </c>
      <c r="BY4" s="39" t="s">
        <v>196</v>
      </c>
      <c r="BZ4" s="39" t="s">
        <v>197</v>
      </c>
      <c r="CA4" s="39" t="s">
        <v>198</v>
      </c>
      <c r="CB4" s="39" t="s">
        <v>199</v>
      </c>
      <c r="CC4" s="39" t="s">
        <v>200</v>
      </c>
      <c r="CD4" s="39" t="s">
        <v>201</v>
      </c>
      <c r="CE4" s="39" t="s">
        <v>202</v>
      </c>
      <c r="CF4" s="39" t="s">
        <v>203</v>
      </c>
      <c r="CG4" s="39" t="s">
        <v>204</v>
      </c>
      <c r="CH4" s="39" t="s">
        <v>205</v>
      </c>
      <c r="CI4" s="39" t="s">
        <v>206</v>
      </c>
      <c r="CJ4" s="39" t="s">
        <v>207</v>
      </c>
      <c r="CK4" s="39" t="s">
        <v>208</v>
      </c>
      <c r="CL4" s="39" t="s">
        <v>209</v>
      </c>
      <c r="CM4" s="39" t="s">
        <v>210</v>
      </c>
    </row>
    <row r="5" spans="1:91" x14ac:dyDescent="0.25">
      <c r="A5" s="30">
        <v>45764</v>
      </c>
      <c r="B5" s="31">
        <v>146147.37214266998</v>
      </c>
      <c r="C5" s="31"/>
      <c r="D5" s="31">
        <v>1085.5472289501233</v>
      </c>
      <c r="F5" s="54">
        <f>O5+T5+AI5</f>
        <v>143168.45166355453</v>
      </c>
      <c r="G5" s="32">
        <v>146147.37214266998</v>
      </c>
      <c r="I5" s="32">
        <v>1085.5472289501233</v>
      </c>
      <c r="J5" s="50"/>
      <c r="K5" s="31">
        <v>13881.01571417</v>
      </c>
      <c r="L5" s="31"/>
      <c r="M5" s="31">
        <v>867.56348213562501</v>
      </c>
      <c r="O5" s="54">
        <v>24435.545048079959</v>
      </c>
      <c r="P5" s="31">
        <v>132266.3564285</v>
      </c>
      <c r="Q5" s="31"/>
      <c r="R5" s="31">
        <v>1111.4819867941176</v>
      </c>
      <c r="T5" s="54">
        <v>118732.90661547457</v>
      </c>
      <c r="U5" s="31">
        <v>0</v>
      </c>
      <c r="V5" s="31"/>
      <c r="W5" s="31" t="e">
        <v>#DIV/0!</v>
      </c>
      <c r="Y5" s="54" t="e">
        <v>#VALUE!</v>
      </c>
      <c r="Z5" s="31">
        <v>0</v>
      </c>
      <c r="AA5" s="31"/>
      <c r="AB5" s="31" t="e">
        <v>#DIV/0!</v>
      </c>
      <c r="AD5" s="54" t="e">
        <v>#VALUE!</v>
      </c>
      <c r="AE5" s="31">
        <v>0</v>
      </c>
      <c r="AF5" s="31"/>
      <c r="AG5" s="31" t="e">
        <v>#DIV/0!</v>
      </c>
      <c r="AI5" s="54">
        <v>0</v>
      </c>
      <c r="AJ5" s="31">
        <f>BH5+BX5</f>
        <v>8132.2764285499998</v>
      </c>
      <c r="AK5" s="31"/>
      <c r="AL5" s="31">
        <v>815.46178470857251</v>
      </c>
      <c r="AM5" s="50"/>
      <c r="AN5" s="31">
        <f>BL5+CB5</f>
        <v>373.35678571</v>
      </c>
      <c r="AO5" s="31"/>
      <c r="AP5" s="31">
        <v>374.38249115496205</v>
      </c>
      <c r="AQ5" s="50"/>
      <c r="AR5" s="31">
        <f>BP5+CF5</f>
        <v>4058.1382142000002</v>
      </c>
      <c r="AS5" s="31"/>
      <c r="AT5" s="31">
        <v>1356.4289818152997</v>
      </c>
      <c r="AU5" s="50"/>
      <c r="AV5" s="31">
        <f>BT5+CJ5</f>
        <v>1317.24428571</v>
      </c>
      <c r="AW5" s="31"/>
      <c r="AX5" s="31">
        <v>660.43154432821621</v>
      </c>
      <c r="AY5" s="50"/>
      <c r="AZ5" s="51">
        <f>AJ5/SUM(Table5[[#This Row],[NWP (Standard)]],Table5[[#This Row],[NWP (Plus)]],Table5[[#This Row],[NWP (Essentials)]],Table5[[#This Row],[NWP (Premium)]])</f>
        <v>0.58585600621778855</v>
      </c>
      <c r="BA5" s="51">
        <f>AN5/SUM(Table5[[#This Row],[NWP (Standard)]],Table5[[#This Row],[NWP (Plus)]],Table5[[#This Row],[NWP (Essentials)]],Table5[[#This Row],[NWP (Premium)]])</f>
        <v>2.6896935598802789E-2</v>
      </c>
      <c r="BB5" s="51">
        <f>AR5/SUM(Table5[[#This Row],[NWP (Standard)]],Table5[[#This Row],[NWP (Plus)]],Table5[[#This Row],[NWP (Essentials)]],Table5[[#This Row],[NWP (Premium)]])</f>
        <v>0.29235167640199244</v>
      </c>
      <c r="BC5" s="52">
        <f>AV5/SUM(Table5[[#This Row],[NWP (Standard)]],Table5[[#This Row],[NWP (Plus)]],Table5[[#This Row],[NWP (Essentials)]],Table5[[#This Row],[NWP (Premium)]])</f>
        <v>9.489538178141621E-2</v>
      </c>
      <c r="BD5" s="51"/>
      <c r="BE5" s="51"/>
      <c r="BF5" s="51"/>
      <c r="BG5" s="52"/>
      <c r="BH5" s="31">
        <v>0</v>
      </c>
      <c r="BI5" s="31"/>
      <c r="BJ5" s="31">
        <v>0</v>
      </c>
      <c r="BK5" s="50"/>
      <c r="BL5" s="31">
        <v>0</v>
      </c>
      <c r="BM5" s="31"/>
      <c r="BN5" s="31">
        <v>0</v>
      </c>
      <c r="BO5" s="50"/>
      <c r="BP5" s="31">
        <v>0</v>
      </c>
      <c r="BQ5" s="31"/>
      <c r="BR5" s="31">
        <v>0</v>
      </c>
      <c r="BS5" s="50"/>
      <c r="BT5" s="31">
        <v>0</v>
      </c>
      <c r="BU5" s="31"/>
      <c r="BV5" s="31">
        <v>0</v>
      </c>
      <c r="BW5" s="50"/>
      <c r="BX5" s="31">
        <v>8132.2764285499998</v>
      </c>
      <c r="BY5" s="31"/>
      <c r="BZ5" s="31">
        <v>815.46178470857251</v>
      </c>
      <c r="CA5" s="50"/>
      <c r="CB5" s="31">
        <v>373.35678571</v>
      </c>
      <c r="CC5" s="31"/>
      <c r="CD5" s="31">
        <v>374.38249115496205</v>
      </c>
      <c r="CE5" s="50"/>
      <c r="CF5" s="31">
        <v>4058.1382142000002</v>
      </c>
      <c r="CG5" s="31"/>
      <c r="CH5" s="31">
        <v>1356.4289818152997</v>
      </c>
      <c r="CI5" s="50"/>
      <c r="CJ5" s="31">
        <v>1317.24428571</v>
      </c>
      <c r="CK5" s="31"/>
      <c r="CL5" s="31">
        <v>660.43154432821621</v>
      </c>
      <c r="CM5" s="50"/>
    </row>
    <row r="6" spans="1:91" x14ac:dyDescent="0.25">
      <c r="A6" s="42">
        <f>A5+1</f>
        <v>45765</v>
      </c>
      <c r="B6" s="31">
        <v>188988.20571401998</v>
      </c>
      <c r="C6" s="31"/>
      <c r="D6" s="31">
        <v>1089.1230119319537</v>
      </c>
      <c r="F6" s="54">
        <f t="shared" ref="F6:F69" si="0">O6+T6+AI6</f>
        <v>143168.45166355453</v>
      </c>
      <c r="G6" s="32">
        <v>188988.20571401998</v>
      </c>
      <c r="I6" s="32">
        <v>1089.1230119319537</v>
      </c>
      <c r="J6" s="50"/>
      <c r="K6" s="31">
        <v>23846.045357200001</v>
      </c>
      <c r="L6" s="31"/>
      <c r="M6" s="31">
        <v>701.35427521176473</v>
      </c>
      <c r="O6" s="54">
        <v>24435.545048079959</v>
      </c>
      <c r="P6" s="31">
        <v>165142.16035681998</v>
      </c>
      <c r="Q6" s="31"/>
      <c r="R6" s="31">
        <v>1179.5868596915714</v>
      </c>
      <c r="T6" s="54">
        <v>118732.90661547457</v>
      </c>
      <c r="U6" s="31">
        <v>0</v>
      </c>
      <c r="V6" s="31"/>
      <c r="W6" s="31" t="e">
        <v>#DIV/0!</v>
      </c>
      <c r="Y6" s="54" t="e">
        <v>#VALUE!</v>
      </c>
      <c r="Z6" s="31">
        <v>0</v>
      </c>
      <c r="AA6" s="31"/>
      <c r="AB6" s="31" t="e">
        <v>#DIV/0!</v>
      </c>
      <c r="AD6" s="54" t="e">
        <v>#VALUE!</v>
      </c>
      <c r="AE6" s="31">
        <v>0</v>
      </c>
      <c r="AF6" s="31"/>
      <c r="AG6" s="31" t="e">
        <v>#DIV/0!</v>
      </c>
      <c r="AI6" s="54">
        <v>0</v>
      </c>
      <c r="AJ6" s="31">
        <f t="shared" ref="AJ6:AJ69" si="1">BH6+BX6</f>
        <v>12809.68142855</v>
      </c>
      <c r="AK6" s="31"/>
      <c r="AL6" s="31">
        <v>676.04594003648083</v>
      </c>
      <c r="AM6" s="50"/>
      <c r="AN6" s="31">
        <f t="shared" ref="AN6:AN69" si="2">BL6+CB6</f>
        <v>2885.1274999699999</v>
      </c>
      <c r="AO6" s="31"/>
      <c r="AP6" s="31">
        <v>578.61073486819748</v>
      </c>
      <c r="AQ6" s="50"/>
      <c r="AR6" s="31">
        <f t="shared" ref="AR6:AR69" si="3">BP6+CF6</f>
        <v>3409.7200000400003</v>
      </c>
      <c r="AS6" s="31"/>
      <c r="AT6" s="31">
        <v>683.81747251670845</v>
      </c>
      <c r="AU6" s="50"/>
      <c r="AV6" s="31">
        <f t="shared" ref="AV6:AV69" si="4">BT6+CJ6</f>
        <v>4741.5164286399995</v>
      </c>
      <c r="AW6" s="31"/>
      <c r="AX6" s="31">
        <v>950.90851450882121</v>
      </c>
      <c r="AY6" s="50"/>
      <c r="AZ6" s="51">
        <f>AJ6/SUM(Table5[[#This Row],[NWP (Standard)]],Table5[[#This Row],[NWP (Plus)]],Table5[[#This Row],[NWP (Essentials)]],Table5[[#This Row],[NWP (Premium)]])</f>
        <v>0.53718263287133627</v>
      </c>
      <c r="BA6" s="51">
        <f>AN6/SUM(Table5[[#This Row],[NWP (Standard)]],Table5[[#This Row],[NWP (Plus)]],Table5[[#This Row],[NWP (Essentials)]],Table5[[#This Row],[NWP (Premium)]])</f>
        <v>0.12098976818807708</v>
      </c>
      <c r="BB6" s="51">
        <f>AR6/SUM(Table5[[#This Row],[NWP (Standard)]],Table5[[#This Row],[NWP (Plus)]],Table5[[#This Row],[NWP (Essentials)]],Table5[[#This Row],[NWP (Premium)]])</f>
        <v>0.14298890859949154</v>
      </c>
      <c r="BC6" s="52">
        <f>AV6/SUM(Table5[[#This Row],[NWP (Standard)]],Table5[[#This Row],[NWP (Plus)]],Table5[[#This Row],[NWP (Essentials)]],Table5[[#This Row],[NWP (Premium)]])</f>
        <v>0.19883869034109511</v>
      </c>
      <c r="BD6" s="51"/>
      <c r="BE6" s="51"/>
      <c r="BF6" s="51"/>
      <c r="BG6" s="52"/>
      <c r="BH6" s="31">
        <v>0</v>
      </c>
      <c r="BI6" s="31"/>
      <c r="BJ6" s="31">
        <v>0</v>
      </c>
      <c r="BK6" s="50"/>
      <c r="BL6" s="31">
        <v>0</v>
      </c>
      <c r="BM6" s="31"/>
      <c r="BN6" s="31">
        <v>0</v>
      </c>
      <c r="BO6" s="50"/>
      <c r="BP6" s="31">
        <v>0</v>
      </c>
      <c r="BQ6" s="31"/>
      <c r="BR6" s="31">
        <v>0</v>
      </c>
      <c r="BS6" s="50"/>
      <c r="BT6" s="31">
        <v>0</v>
      </c>
      <c r="BU6" s="31"/>
      <c r="BV6" s="31">
        <v>0</v>
      </c>
      <c r="BW6" s="50"/>
      <c r="BX6" s="31">
        <v>12809.68142855</v>
      </c>
      <c r="BY6" s="31"/>
      <c r="BZ6" s="31">
        <v>676.04594003648083</v>
      </c>
      <c r="CA6" s="50"/>
      <c r="CB6" s="31">
        <v>2885.1274999699999</v>
      </c>
      <c r="CC6" s="31"/>
      <c r="CD6" s="31">
        <v>578.61073486819748</v>
      </c>
      <c r="CE6" s="50"/>
      <c r="CF6" s="31">
        <v>3409.7200000400003</v>
      </c>
      <c r="CG6" s="31"/>
      <c r="CH6" s="31">
        <v>683.81747251670845</v>
      </c>
      <c r="CI6" s="50"/>
      <c r="CJ6" s="31">
        <v>4741.5164286399995</v>
      </c>
      <c r="CK6" s="31"/>
      <c r="CL6" s="31">
        <v>950.90851450882121</v>
      </c>
      <c r="CM6" s="50"/>
    </row>
    <row r="7" spans="1:91" x14ac:dyDescent="0.25">
      <c r="A7" s="42">
        <f t="shared" ref="A7:A70" si="5">A6+1</f>
        <v>45766</v>
      </c>
      <c r="B7" s="31">
        <v>148805.66142843998</v>
      </c>
      <c r="C7" s="31"/>
      <c r="D7" s="31">
        <v>1089.1567020912901</v>
      </c>
      <c r="F7" s="54">
        <f t="shared" si="0"/>
        <v>143168.45166355453</v>
      </c>
      <c r="G7" s="32">
        <v>148805.66142843998</v>
      </c>
      <c r="I7" s="32">
        <v>1089.1567020912901</v>
      </c>
      <c r="J7" s="50"/>
      <c r="K7" s="31">
        <v>24075.388571430001</v>
      </c>
      <c r="L7" s="31"/>
      <c r="M7" s="31">
        <v>802.51295238099999</v>
      </c>
      <c r="O7" s="54">
        <v>24435.545048079959</v>
      </c>
      <c r="P7" s="31">
        <v>124730.27285700999</v>
      </c>
      <c r="Q7" s="31"/>
      <c r="R7" s="31">
        <v>1165.7034846449531</v>
      </c>
      <c r="T7" s="54">
        <v>118732.90661547457</v>
      </c>
      <c r="U7" s="31">
        <v>0</v>
      </c>
      <c r="V7" s="31"/>
      <c r="W7" s="31" t="e">
        <v>#DIV/0!</v>
      </c>
      <c r="Y7" s="54" t="e">
        <v>#VALUE!</v>
      </c>
      <c r="Z7" s="31">
        <v>0</v>
      </c>
      <c r="AA7" s="31"/>
      <c r="AB7" s="31" t="e">
        <v>#DIV/0!</v>
      </c>
      <c r="AD7" s="54" t="e">
        <v>#VALUE!</v>
      </c>
      <c r="AE7" s="31">
        <v>0</v>
      </c>
      <c r="AF7" s="31"/>
      <c r="AG7" s="31" t="e">
        <v>#DIV/0!</v>
      </c>
      <c r="AI7" s="54">
        <v>0</v>
      </c>
      <c r="AJ7" s="31">
        <f t="shared" si="1"/>
        <v>12301.12821436</v>
      </c>
      <c r="AK7" s="31"/>
      <c r="AL7" s="31">
        <v>822.32816815348917</v>
      </c>
      <c r="AM7" s="50"/>
      <c r="AN7" s="31">
        <f t="shared" si="2"/>
        <v>3054.28357142</v>
      </c>
      <c r="AO7" s="31"/>
      <c r="AP7" s="31">
        <v>612.53489205366668</v>
      </c>
      <c r="AQ7" s="50"/>
      <c r="AR7" s="31">
        <f t="shared" si="3"/>
        <v>4783.7378571499994</v>
      </c>
      <c r="AS7" s="31"/>
      <c r="AT7" s="31">
        <v>685.26857056977281</v>
      </c>
      <c r="AU7" s="50"/>
      <c r="AV7" s="31">
        <f t="shared" si="4"/>
        <v>3936.2389284999999</v>
      </c>
      <c r="AW7" s="31"/>
      <c r="AX7" s="31">
        <v>1315.6842572005764</v>
      </c>
      <c r="AY7" s="50"/>
      <c r="AZ7" s="51">
        <f>AJ7/SUM(Table5[[#This Row],[NWP (Standard)]],Table5[[#This Row],[NWP (Plus)]],Table5[[#This Row],[NWP (Essentials)]],Table5[[#This Row],[NWP (Premium)]])</f>
        <v>0.51094204265336818</v>
      </c>
      <c r="BA7" s="51">
        <f>AN7/SUM(Table5[[#This Row],[NWP (Standard)]],Table5[[#This Row],[NWP (Plus)]],Table5[[#This Row],[NWP (Essentials)]],Table5[[#This Row],[NWP (Premium)]])</f>
        <v>0.1268633136432317</v>
      </c>
      <c r="BB7" s="51">
        <f>AR7/SUM(Table5[[#This Row],[NWP (Standard)]],Table5[[#This Row],[NWP (Plus)]],Table5[[#This Row],[NWP (Essentials)]],Table5[[#This Row],[NWP (Premium)]])</f>
        <v>0.19869826162751153</v>
      </c>
      <c r="BC7" s="52">
        <f>AV7/SUM(Table5[[#This Row],[NWP (Standard)]],Table5[[#This Row],[NWP (Plus)]],Table5[[#This Row],[NWP (Essentials)]],Table5[[#This Row],[NWP (Premium)]])</f>
        <v>0.16349638207588854</v>
      </c>
      <c r="BD7" s="51"/>
      <c r="BE7" s="51"/>
      <c r="BF7" s="51"/>
      <c r="BG7" s="52"/>
      <c r="BH7" s="31">
        <v>0</v>
      </c>
      <c r="BI7" s="31"/>
      <c r="BJ7" s="31">
        <v>0</v>
      </c>
      <c r="BK7" s="50"/>
      <c r="BL7" s="31">
        <v>0</v>
      </c>
      <c r="BM7" s="31"/>
      <c r="BN7" s="31">
        <v>0</v>
      </c>
      <c r="BO7" s="50"/>
      <c r="BP7" s="31">
        <v>0</v>
      </c>
      <c r="BQ7" s="31"/>
      <c r="BR7" s="31">
        <v>0</v>
      </c>
      <c r="BS7" s="50"/>
      <c r="BT7" s="31">
        <v>0</v>
      </c>
      <c r="BU7" s="31"/>
      <c r="BV7" s="31">
        <v>0</v>
      </c>
      <c r="BW7" s="50"/>
      <c r="BX7" s="31">
        <v>12301.12821436</v>
      </c>
      <c r="BY7" s="31"/>
      <c r="BZ7" s="31">
        <v>822.32816815348917</v>
      </c>
      <c r="CA7" s="50"/>
      <c r="CB7" s="31">
        <v>3054.28357142</v>
      </c>
      <c r="CC7" s="31"/>
      <c r="CD7" s="31">
        <v>612.53489205366668</v>
      </c>
      <c r="CE7" s="50"/>
      <c r="CF7" s="31">
        <v>4783.7378571499994</v>
      </c>
      <c r="CG7" s="31"/>
      <c r="CH7" s="31">
        <v>685.26857056977281</v>
      </c>
      <c r="CI7" s="50"/>
      <c r="CJ7" s="31">
        <v>3936.2389284999999</v>
      </c>
      <c r="CK7" s="31"/>
      <c r="CL7" s="31">
        <v>1315.6842572005764</v>
      </c>
      <c r="CM7" s="50"/>
    </row>
    <row r="8" spans="1:91" x14ac:dyDescent="0.25">
      <c r="A8" s="42">
        <f t="shared" si="5"/>
        <v>45767</v>
      </c>
      <c r="B8" s="31">
        <v>101090.44821437</v>
      </c>
      <c r="C8" s="31"/>
      <c r="D8" s="31">
        <v>897.06344445277102</v>
      </c>
      <c r="F8" s="54">
        <f t="shared" si="0"/>
        <v>143168.45166355453</v>
      </c>
      <c r="G8" s="32">
        <v>101090.44821437</v>
      </c>
      <c r="I8" s="32">
        <v>897.06344445277102</v>
      </c>
      <c r="J8" s="50"/>
      <c r="K8" s="31">
        <v>20173.075000009998</v>
      </c>
      <c r="L8" s="31"/>
      <c r="M8" s="31">
        <v>775.88750000038453</v>
      </c>
      <c r="O8" s="54">
        <v>24435.545048079959</v>
      </c>
      <c r="P8" s="31">
        <v>80917.373214359992</v>
      </c>
      <c r="Q8" s="31"/>
      <c r="R8" s="31">
        <v>930.0847495903447</v>
      </c>
      <c r="T8" s="54">
        <v>118732.90661547457</v>
      </c>
      <c r="U8" s="31">
        <v>0</v>
      </c>
      <c r="V8" s="31"/>
      <c r="W8" s="31" t="e">
        <v>#DIV/0!</v>
      </c>
      <c r="Y8" s="54" t="e">
        <v>#VALUE!</v>
      </c>
      <c r="Z8" s="31">
        <v>0</v>
      </c>
      <c r="AA8" s="31"/>
      <c r="AB8" s="31" t="e">
        <v>#DIV/0!</v>
      </c>
      <c r="AD8" s="54" t="e">
        <v>#VALUE!</v>
      </c>
      <c r="AE8" s="31">
        <v>0</v>
      </c>
      <c r="AF8" s="31"/>
      <c r="AG8" s="31" t="e">
        <v>#DIV/0!</v>
      </c>
      <c r="AI8" s="54">
        <v>0</v>
      </c>
      <c r="AJ8" s="31">
        <f t="shared" si="1"/>
        <v>10856.7167857</v>
      </c>
      <c r="AK8" s="31"/>
      <c r="AL8" s="31">
        <v>640.38487825979882</v>
      </c>
      <c r="AM8" s="50"/>
      <c r="AN8" s="31">
        <f t="shared" si="2"/>
        <v>2623.2150000299998</v>
      </c>
      <c r="AO8" s="31"/>
      <c r="AP8" s="31">
        <v>876.80721152440083</v>
      </c>
      <c r="AQ8" s="50"/>
      <c r="AR8" s="31">
        <f t="shared" si="3"/>
        <v>6305.4299999899995</v>
      </c>
      <c r="AS8" s="31"/>
      <c r="AT8" s="31">
        <v>1264.550521941276</v>
      </c>
      <c r="AU8" s="50"/>
      <c r="AV8" s="31">
        <f t="shared" si="4"/>
        <v>387.71321429</v>
      </c>
      <c r="AW8" s="31"/>
      <c r="AX8" s="31">
        <v>388.77836047242369</v>
      </c>
      <c r="AY8" s="50"/>
      <c r="AZ8" s="51">
        <f>AJ8/SUM(Table5[[#This Row],[NWP (Standard)]],Table5[[#This Row],[NWP (Plus)]],Table5[[#This Row],[NWP (Essentials)]],Table5[[#This Row],[NWP (Premium)]])</f>
        <v>0.53817857642895883</v>
      </c>
      <c r="BA8" s="51">
        <f>AN8/SUM(Table5[[#This Row],[NWP (Standard)]],Table5[[#This Row],[NWP (Plus)]],Table5[[#This Row],[NWP (Essentials)]],Table5[[#This Row],[NWP (Premium)]])</f>
        <v>0.13003545567687125</v>
      </c>
      <c r="BB8" s="51">
        <f>AR8/SUM(Table5[[#This Row],[NWP (Standard)]],Table5[[#This Row],[NWP (Plus)]],Table5[[#This Row],[NWP (Essentials)]],Table5[[#This Row],[NWP (Premium)]])</f>
        <v>0.31256662655479511</v>
      </c>
      <c r="BC8" s="52">
        <f>AV8/SUM(Table5[[#This Row],[NWP (Standard)]],Table5[[#This Row],[NWP (Plus)]],Table5[[#This Row],[NWP (Essentials)]],Table5[[#This Row],[NWP (Premium)]])</f>
        <v>1.9219341339374776E-2</v>
      </c>
      <c r="BD8" s="51"/>
      <c r="BE8" s="51"/>
      <c r="BF8" s="51"/>
      <c r="BG8" s="52"/>
      <c r="BH8" s="31">
        <v>0</v>
      </c>
      <c r="BI8" s="31"/>
      <c r="BJ8" s="31">
        <v>0</v>
      </c>
      <c r="BK8" s="50"/>
      <c r="BL8" s="31">
        <v>0</v>
      </c>
      <c r="BM8" s="31"/>
      <c r="BN8" s="31">
        <v>0</v>
      </c>
      <c r="BO8" s="50"/>
      <c r="BP8" s="31">
        <v>0</v>
      </c>
      <c r="BQ8" s="31"/>
      <c r="BR8" s="31">
        <v>0</v>
      </c>
      <c r="BS8" s="50"/>
      <c r="BT8" s="31">
        <v>0</v>
      </c>
      <c r="BU8" s="31"/>
      <c r="BV8" s="31">
        <v>0</v>
      </c>
      <c r="BW8" s="50"/>
      <c r="BX8" s="31">
        <v>10856.7167857</v>
      </c>
      <c r="BY8" s="31"/>
      <c r="BZ8" s="31">
        <v>640.38487825979882</v>
      </c>
      <c r="CA8" s="50"/>
      <c r="CB8" s="31">
        <v>2623.2150000299998</v>
      </c>
      <c r="CC8" s="31"/>
      <c r="CD8" s="31">
        <v>876.80721152440083</v>
      </c>
      <c r="CE8" s="50"/>
      <c r="CF8" s="31">
        <v>6305.4299999899995</v>
      </c>
      <c r="CG8" s="31"/>
      <c r="CH8" s="31">
        <v>1264.550521941276</v>
      </c>
      <c r="CI8" s="50"/>
      <c r="CJ8" s="31">
        <v>387.71321429</v>
      </c>
      <c r="CK8" s="31"/>
      <c r="CL8" s="31">
        <v>388.77836047242369</v>
      </c>
      <c r="CM8" s="50"/>
    </row>
    <row r="9" spans="1:91" x14ac:dyDescent="0.25">
      <c r="A9" s="42">
        <f t="shared" si="5"/>
        <v>45768</v>
      </c>
      <c r="B9" s="31">
        <v>124411.41821441001</v>
      </c>
      <c r="C9" s="31"/>
      <c r="D9" s="31">
        <v>1031.0182464583627</v>
      </c>
      <c r="F9" s="54">
        <f t="shared" si="0"/>
        <v>143168.45166355453</v>
      </c>
      <c r="G9" s="32">
        <v>124411.41821441001</v>
      </c>
      <c r="I9" s="32">
        <v>1031.0182464583627</v>
      </c>
      <c r="J9" s="50"/>
      <c r="K9" s="31">
        <v>15484.908571469998</v>
      </c>
      <c r="L9" s="31"/>
      <c r="M9" s="31">
        <v>645.20452381124994</v>
      </c>
      <c r="O9" s="54">
        <v>24435.545048079959</v>
      </c>
      <c r="P9" s="31">
        <v>108926.50964294</v>
      </c>
      <c r="Q9" s="31"/>
      <c r="R9" s="31">
        <v>1122.9537076591753</v>
      </c>
      <c r="T9" s="54">
        <v>118732.90661547457</v>
      </c>
      <c r="U9" s="31">
        <v>0</v>
      </c>
      <c r="V9" s="31"/>
      <c r="W9" s="31" t="e">
        <v>#DIV/0!</v>
      </c>
      <c r="Y9" s="54" t="e">
        <v>#VALUE!</v>
      </c>
      <c r="Z9" s="31">
        <v>0</v>
      </c>
      <c r="AA9" s="31"/>
      <c r="AB9" s="31" t="e">
        <v>#DIV/0!</v>
      </c>
      <c r="AD9" s="54" t="e">
        <v>#VALUE!</v>
      </c>
      <c r="AE9" s="31">
        <v>0</v>
      </c>
      <c r="AF9" s="31"/>
      <c r="AG9" s="31" t="e">
        <v>#DIV/0!</v>
      </c>
      <c r="AI9" s="54">
        <v>0</v>
      </c>
      <c r="AJ9" s="31">
        <f t="shared" si="1"/>
        <v>12922.261071469999</v>
      </c>
      <c r="AK9" s="31"/>
      <c r="AL9" s="31">
        <v>617.03627563539658</v>
      </c>
      <c r="AM9" s="50"/>
      <c r="AN9" s="31">
        <f t="shared" si="2"/>
        <v>877.25285713999995</v>
      </c>
      <c r="AO9" s="31"/>
      <c r="AP9" s="31">
        <v>879.66289243764663</v>
      </c>
      <c r="AQ9" s="50"/>
      <c r="AR9" s="31">
        <f t="shared" si="3"/>
        <v>731.02214286000003</v>
      </c>
      <c r="AS9" s="31"/>
      <c r="AT9" s="31">
        <v>733.03044543013664</v>
      </c>
      <c r="AU9" s="50"/>
      <c r="AV9" s="31">
        <f t="shared" si="4"/>
        <v>954.37249999999995</v>
      </c>
      <c r="AW9" s="31"/>
      <c r="AX9" s="31">
        <v>956.99440244623645</v>
      </c>
      <c r="AY9" s="50"/>
      <c r="AZ9" s="51">
        <f>AJ9/SUM(Table5[[#This Row],[NWP (Standard)]],Table5[[#This Row],[NWP (Plus)]],Table5[[#This Row],[NWP (Essentials)]],Table5[[#This Row],[NWP (Premium)]])</f>
        <v>0.83450677230852233</v>
      </c>
      <c r="BA9" s="51">
        <f>AN9/SUM(Table5[[#This Row],[NWP (Standard)]],Table5[[#This Row],[NWP (Plus)]],Table5[[#This Row],[NWP (Essentials)]],Table5[[#This Row],[NWP (Premium)]])</f>
        <v>5.6652117323849428E-2</v>
      </c>
      <c r="BB9" s="51">
        <f>AR9/SUM(Table5[[#This Row],[NWP (Standard)]],Table5[[#This Row],[NWP (Plus)]],Table5[[#This Row],[NWP (Essentials)]],Table5[[#This Row],[NWP (Premium)]])</f>
        <v>4.7208683182467341E-2</v>
      </c>
      <c r="BC9" s="52">
        <f>AV9/SUM(Table5[[#This Row],[NWP (Standard)]],Table5[[#This Row],[NWP (Plus)]],Table5[[#This Row],[NWP (Essentials)]],Table5[[#This Row],[NWP (Premium)]])</f>
        <v>6.1632427185160994E-2</v>
      </c>
      <c r="BD9" s="51"/>
      <c r="BE9" s="51"/>
      <c r="BF9" s="51"/>
      <c r="BG9" s="52"/>
      <c r="BH9" s="31">
        <v>0</v>
      </c>
      <c r="BI9" s="31"/>
      <c r="BJ9" s="31">
        <v>0</v>
      </c>
      <c r="BK9" s="50"/>
      <c r="BL9" s="31">
        <v>0</v>
      </c>
      <c r="BM9" s="31"/>
      <c r="BN9" s="31">
        <v>0</v>
      </c>
      <c r="BO9" s="50"/>
      <c r="BP9" s="31">
        <v>0</v>
      </c>
      <c r="BQ9" s="31"/>
      <c r="BR9" s="31">
        <v>0</v>
      </c>
      <c r="BS9" s="50"/>
      <c r="BT9" s="31">
        <v>0</v>
      </c>
      <c r="BU9" s="31"/>
      <c r="BV9" s="31">
        <v>0</v>
      </c>
      <c r="BW9" s="50"/>
      <c r="BX9" s="31">
        <v>12922.261071469999</v>
      </c>
      <c r="BY9" s="31"/>
      <c r="BZ9" s="31">
        <v>617.03627563539658</v>
      </c>
      <c r="CA9" s="50"/>
      <c r="CB9" s="31">
        <v>877.25285713999995</v>
      </c>
      <c r="CC9" s="31"/>
      <c r="CD9" s="31">
        <v>879.66289243764663</v>
      </c>
      <c r="CE9" s="50"/>
      <c r="CF9" s="31">
        <v>731.02214286000003</v>
      </c>
      <c r="CG9" s="31"/>
      <c r="CH9" s="31">
        <v>733.03044543013664</v>
      </c>
      <c r="CI9" s="50"/>
      <c r="CJ9" s="31">
        <v>954.37249999999995</v>
      </c>
      <c r="CK9" s="31"/>
      <c r="CL9" s="31">
        <v>956.99440244623645</v>
      </c>
      <c r="CM9" s="50"/>
    </row>
    <row r="10" spans="1:91" x14ac:dyDescent="0.25">
      <c r="A10" s="42">
        <f t="shared" si="5"/>
        <v>45769</v>
      </c>
      <c r="B10" s="31">
        <v>126954.99535682997</v>
      </c>
      <c r="C10" s="31"/>
      <c r="D10" s="31">
        <v>986.85095203956689</v>
      </c>
      <c r="F10" s="54">
        <f t="shared" si="0"/>
        <v>143168.45166355453</v>
      </c>
      <c r="G10" s="32">
        <v>126954.99535682997</v>
      </c>
      <c r="I10" s="32">
        <v>986.85095203956689</v>
      </c>
      <c r="J10" s="50"/>
      <c r="K10" s="31">
        <v>20845.07607141</v>
      </c>
      <c r="L10" s="31"/>
      <c r="M10" s="31">
        <v>744.46700255035717</v>
      </c>
      <c r="O10" s="54">
        <v>24435.545048079959</v>
      </c>
      <c r="P10" s="31">
        <v>106109.91928541998</v>
      </c>
      <c r="Q10" s="31"/>
      <c r="R10" s="31">
        <v>1050.593260251683</v>
      </c>
      <c r="T10" s="54">
        <v>118732.90661547457</v>
      </c>
      <c r="U10" s="31">
        <v>0</v>
      </c>
      <c r="V10" s="31"/>
      <c r="W10" s="31" t="e">
        <v>#DIV/0!</v>
      </c>
      <c r="Y10" s="54" t="e">
        <v>#VALUE!</v>
      </c>
      <c r="Z10" s="31">
        <v>0</v>
      </c>
      <c r="AA10" s="31"/>
      <c r="AB10" s="31" t="e">
        <v>#DIV/0!</v>
      </c>
      <c r="AD10" s="54" t="e">
        <v>#VALUE!</v>
      </c>
      <c r="AE10" s="31">
        <v>0</v>
      </c>
      <c r="AF10" s="31"/>
      <c r="AG10" s="31" t="e">
        <v>#DIV/0!</v>
      </c>
      <c r="AI10" s="54">
        <v>0</v>
      </c>
      <c r="AJ10" s="31">
        <f t="shared" si="1"/>
        <v>13995.424285659999</v>
      </c>
      <c r="AK10" s="31"/>
      <c r="AL10" s="31">
        <v>779.65962517178889</v>
      </c>
      <c r="AM10" s="50"/>
      <c r="AN10" s="31">
        <f t="shared" si="2"/>
        <v>755.86</v>
      </c>
      <c r="AO10" s="31"/>
      <c r="AP10" s="31">
        <v>378.96826922035802</v>
      </c>
      <c r="AQ10" s="50"/>
      <c r="AR10" s="31">
        <f t="shared" si="3"/>
        <v>3777.2614286000003</v>
      </c>
      <c r="AS10" s="31"/>
      <c r="AT10" s="31">
        <v>946.90963008318943</v>
      </c>
      <c r="AU10" s="50"/>
      <c r="AV10" s="31">
        <f t="shared" si="4"/>
        <v>2316.5303571499999</v>
      </c>
      <c r="AW10" s="31"/>
      <c r="AX10" s="31">
        <v>580.72361286848968</v>
      </c>
      <c r="AY10" s="50"/>
      <c r="AZ10" s="51">
        <f>AJ10/SUM(Table5[[#This Row],[NWP (Standard)]],Table5[[#This Row],[NWP (Plus)]],Table5[[#This Row],[NWP (Essentials)]],Table5[[#This Row],[NWP (Premium)]])</f>
        <v>0.67140192905582052</v>
      </c>
      <c r="BA10" s="51">
        <f>AN10/SUM(Table5[[#This Row],[NWP (Standard)]],Table5[[#This Row],[NWP (Plus)]],Table5[[#This Row],[NWP (Essentials)]],Table5[[#This Row],[NWP (Premium)]])</f>
        <v>3.6260841524905607E-2</v>
      </c>
      <c r="BB10" s="51">
        <f>AR10/SUM(Table5[[#This Row],[NWP (Standard)]],Table5[[#This Row],[NWP (Plus)]],Table5[[#This Row],[NWP (Essentials)]],Table5[[#This Row],[NWP (Premium)]])</f>
        <v>0.18120641132035453</v>
      </c>
      <c r="BC10" s="52">
        <f>AV10/SUM(Table5[[#This Row],[NWP (Standard)]],Table5[[#This Row],[NWP (Plus)]],Table5[[#This Row],[NWP (Essentials)]],Table5[[#This Row],[NWP (Premium)]])</f>
        <v>0.1111308180989193</v>
      </c>
      <c r="BD10" s="51"/>
      <c r="BE10" s="51"/>
      <c r="BF10" s="51"/>
      <c r="BG10" s="52"/>
      <c r="BH10" s="31">
        <v>0</v>
      </c>
      <c r="BI10" s="31"/>
      <c r="BJ10" s="31">
        <v>0</v>
      </c>
      <c r="BK10" s="50"/>
      <c r="BL10" s="31">
        <v>0</v>
      </c>
      <c r="BM10" s="31"/>
      <c r="BN10" s="31">
        <v>0</v>
      </c>
      <c r="BO10" s="50"/>
      <c r="BP10" s="31">
        <v>0</v>
      </c>
      <c r="BQ10" s="31"/>
      <c r="BR10" s="31">
        <v>0</v>
      </c>
      <c r="BS10" s="50"/>
      <c r="BT10" s="31">
        <v>0</v>
      </c>
      <c r="BU10" s="31"/>
      <c r="BV10" s="31">
        <v>0</v>
      </c>
      <c r="BW10" s="50"/>
      <c r="BX10" s="31">
        <v>13995.424285659999</v>
      </c>
      <c r="BY10" s="31"/>
      <c r="BZ10" s="31">
        <v>779.65962517178889</v>
      </c>
      <c r="CA10" s="50"/>
      <c r="CB10" s="31">
        <v>755.86</v>
      </c>
      <c r="CC10" s="31"/>
      <c r="CD10" s="31">
        <v>378.96826922035802</v>
      </c>
      <c r="CE10" s="50"/>
      <c r="CF10" s="31">
        <v>3777.2614286000003</v>
      </c>
      <c r="CG10" s="31"/>
      <c r="CH10" s="31">
        <v>946.90963008318943</v>
      </c>
      <c r="CI10" s="50"/>
      <c r="CJ10" s="31">
        <v>2316.5303571499999</v>
      </c>
      <c r="CK10" s="31"/>
      <c r="CL10" s="31">
        <v>580.72361286848968</v>
      </c>
      <c r="CM10" s="50"/>
    </row>
    <row r="11" spans="1:91" x14ac:dyDescent="0.25">
      <c r="A11" s="42">
        <f t="shared" si="5"/>
        <v>45770</v>
      </c>
      <c r="B11" s="31">
        <v>123429.85392856998</v>
      </c>
      <c r="C11" s="32">
        <f>AVERAGE(B5:B11)</f>
        <v>137118.27928561569</v>
      </c>
      <c r="D11" s="31">
        <v>990.15157544374404</v>
      </c>
      <c r="E11" s="32">
        <f>AVERAGE(D5:D11)</f>
        <v>1024.1301659096875</v>
      </c>
      <c r="F11" s="54">
        <f t="shared" si="0"/>
        <v>143168.45166355453</v>
      </c>
      <c r="G11" s="32">
        <v>123429.85392856998</v>
      </c>
      <c r="H11" s="32">
        <f>AVERAGE(G5:G11)</f>
        <v>137118.27928561569</v>
      </c>
      <c r="I11" s="32">
        <v>990.15157544374404</v>
      </c>
      <c r="J11" s="50">
        <f>AVERAGE(I5:I11)</f>
        <v>1024.1301659096875</v>
      </c>
      <c r="K11" s="31">
        <v>23989.985714190003</v>
      </c>
      <c r="L11" s="32">
        <f>AVERAGE(K5:K11)</f>
        <v>20327.927857125713</v>
      </c>
      <c r="M11" s="31">
        <v>856.78520407821441</v>
      </c>
      <c r="N11" s="32">
        <f>AVERAGE(M5:M11)</f>
        <v>770.53927716694227</v>
      </c>
      <c r="O11" s="54">
        <v>24435.545048079959</v>
      </c>
      <c r="P11" s="31">
        <v>99439.868214379996</v>
      </c>
      <c r="Q11" s="32">
        <f>AVERAGE(P5:P11)</f>
        <v>116790.35142849</v>
      </c>
      <c r="R11" s="31">
        <v>1025.1532805606184</v>
      </c>
      <c r="S11" s="32">
        <f>AVERAGE(R5:R11)</f>
        <v>1083.6510470274948</v>
      </c>
      <c r="T11" s="54">
        <v>118732.90661547457</v>
      </c>
      <c r="U11" s="31">
        <v>0</v>
      </c>
      <c r="V11" s="32">
        <f>AVERAGE(U5:U11)</f>
        <v>0</v>
      </c>
      <c r="W11" s="31" t="e">
        <v>#DIV/0!</v>
      </c>
      <c r="X11" s="32" t="e">
        <f>AVERAGE(W5:W11)</f>
        <v>#DIV/0!</v>
      </c>
      <c r="Y11" s="54" t="e">
        <v>#VALUE!</v>
      </c>
      <c r="Z11" s="31">
        <v>0</v>
      </c>
      <c r="AA11" s="32">
        <f>AVERAGE(Z5:Z11)</f>
        <v>0</v>
      </c>
      <c r="AB11" s="31" t="e">
        <v>#DIV/0!</v>
      </c>
      <c r="AC11" s="32" t="e">
        <f>AVERAGE(AB5:AB11)</f>
        <v>#DIV/0!</v>
      </c>
      <c r="AD11" s="54" t="e">
        <v>#VALUE!</v>
      </c>
      <c r="AE11" s="31">
        <v>0</v>
      </c>
      <c r="AF11" s="32">
        <f>AVERAGE(AE5:AE11)</f>
        <v>0</v>
      </c>
      <c r="AG11" s="31" t="e">
        <v>#DIV/0!</v>
      </c>
      <c r="AH11" s="32" t="e">
        <f>AVERAGE(AG5:AG11)</f>
        <v>#DIV/0!</v>
      </c>
      <c r="AI11" s="54">
        <v>0</v>
      </c>
      <c r="AJ11" s="31">
        <f t="shared" si="1"/>
        <v>14676.877857039999</v>
      </c>
      <c r="AK11" s="32">
        <f>AVERAGE(AJ5:AJ11)</f>
        <v>12242.052295904286</v>
      </c>
      <c r="AL11" s="31">
        <v>774.58941840260661</v>
      </c>
      <c r="AM11" s="50">
        <f>AVERAGE(AL5:AL11)</f>
        <v>732.21515576687614</v>
      </c>
      <c r="AN11" s="31">
        <f t="shared" si="2"/>
        <v>440.26785713999999</v>
      </c>
      <c r="AO11" s="32">
        <f>AVERAGE(AN5:AN11)</f>
        <v>1572.7662244871426</v>
      </c>
      <c r="AP11" s="31">
        <v>441.47738420792643</v>
      </c>
      <c r="AQ11" s="50">
        <f>AVERAGE(AP5:AP11)</f>
        <v>591.77769649530831</v>
      </c>
      <c r="AR11" s="31">
        <f t="shared" si="3"/>
        <v>4316.5396428399999</v>
      </c>
      <c r="AS11" s="32">
        <f>AVERAGE(AR5:AR11)</f>
        <v>3911.6927550971427</v>
      </c>
      <c r="AT11" s="31">
        <v>721.39971135225096</v>
      </c>
      <c r="AU11" s="50">
        <f>AVERAGE(AT5:AT11)</f>
        <v>913.05790481551924</v>
      </c>
      <c r="AV11" s="31">
        <f t="shared" si="4"/>
        <v>4556.3003571700001</v>
      </c>
      <c r="AW11" s="32">
        <f>AVERAGE(AV5:AV11)</f>
        <v>2601.4165816371424</v>
      </c>
      <c r="AX11" s="31">
        <v>2284.4088328590137</v>
      </c>
      <c r="AY11" s="50">
        <f>AVERAGE(AX5:AX11)</f>
        <v>1019.7042178119682</v>
      </c>
      <c r="AZ11" s="51">
        <f>AJ11/SUM(Table5[[#This Row],[NWP (Standard)]],Table5[[#This Row],[NWP (Plus)]],Table5[[#This Row],[NWP (Essentials)]],Table5[[#This Row],[NWP (Premium)]])</f>
        <v>0.61179185481376408</v>
      </c>
      <c r="BA11" s="51">
        <f>AN11/SUM(Table5[[#This Row],[NWP (Standard)]],Table5[[#This Row],[NWP (Plus)]],Table5[[#This Row],[NWP (Essentials)]],Table5[[#This Row],[NWP (Premium)]])</f>
        <v>1.8352151701348577E-2</v>
      </c>
      <c r="BB11" s="51">
        <f>AR11/SUM(Table5[[#This Row],[NWP (Standard)]],Table5[[#This Row],[NWP (Plus)]],Table5[[#This Row],[NWP (Essentials)]],Table5[[#This Row],[NWP (Premium)]])</f>
        <v>0.17993089676109233</v>
      </c>
      <c r="BC11" s="52">
        <f>AV11/SUM(Table5[[#This Row],[NWP (Standard)]],Table5[[#This Row],[NWP (Plus)]],Table5[[#This Row],[NWP (Essentials)]],Table5[[#This Row],[NWP (Premium)]])</f>
        <v>0.18992509672379521</v>
      </c>
      <c r="BD11" s="51">
        <f>AVERAGE(AZ5:AZ11)</f>
        <v>0.6128371163356513</v>
      </c>
      <c r="BE11" s="51">
        <f t="shared" ref="BE11:BG26" si="6">AVERAGE(BA5:BA11)</f>
        <v>7.3721511951012356E-2</v>
      </c>
      <c r="BF11" s="51">
        <f t="shared" si="6"/>
        <v>0.19356449492110067</v>
      </c>
      <c r="BG11" s="52">
        <f t="shared" si="6"/>
        <v>0.11987687679223576</v>
      </c>
      <c r="BH11" s="31">
        <v>0</v>
      </c>
      <c r="BI11" s="32">
        <f>AVERAGE(BH5:BH11)</f>
        <v>0</v>
      </c>
      <c r="BJ11" s="31">
        <v>0</v>
      </c>
      <c r="BK11" s="50">
        <f>AVERAGE(BJ5:BJ11)</f>
        <v>0</v>
      </c>
      <c r="BL11" s="31">
        <v>0</v>
      </c>
      <c r="BM11" s="32">
        <f>AVERAGE(BL5:BL11)</f>
        <v>0</v>
      </c>
      <c r="BN11" s="31">
        <v>0</v>
      </c>
      <c r="BO11" s="50">
        <f>AVERAGE(BN5:BN11)</f>
        <v>0</v>
      </c>
      <c r="BP11" s="31">
        <v>0</v>
      </c>
      <c r="BQ11" s="32">
        <f>AVERAGE(BP5:BP11)</f>
        <v>0</v>
      </c>
      <c r="BR11" s="31">
        <v>0</v>
      </c>
      <c r="BS11" s="50">
        <f>AVERAGE(BR5:BR11)</f>
        <v>0</v>
      </c>
      <c r="BT11" s="31">
        <v>0</v>
      </c>
      <c r="BU11" s="32">
        <f>AVERAGE(BT5:BT11)</f>
        <v>0</v>
      </c>
      <c r="BV11" s="31">
        <v>0</v>
      </c>
      <c r="BW11" s="50">
        <f>AVERAGE(BV5:BV11)</f>
        <v>0</v>
      </c>
      <c r="BX11" s="31">
        <v>14676.877857039999</v>
      </c>
      <c r="BY11" s="32">
        <f>AVERAGE(BX5:BX11)</f>
        <v>12242.052295904286</v>
      </c>
      <c r="BZ11" s="31">
        <v>774.58941840260661</v>
      </c>
      <c r="CA11" s="50">
        <f>AVERAGE(BZ5:BZ11)</f>
        <v>732.21515576687614</v>
      </c>
      <c r="CB11" s="31">
        <v>440.26785713999999</v>
      </c>
      <c r="CC11" s="32">
        <f>AVERAGE(CB5:CB11)</f>
        <v>1572.7662244871426</v>
      </c>
      <c r="CD11" s="31">
        <v>441.47738420792643</v>
      </c>
      <c r="CE11" s="50">
        <f>AVERAGE(CD5:CD11)</f>
        <v>591.77769649530831</v>
      </c>
      <c r="CF11" s="31">
        <v>4316.5396428399999</v>
      </c>
      <c r="CG11" s="32">
        <f>AVERAGE(CF5:CF11)</f>
        <v>3911.6927550971427</v>
      </c>
      <c r="CH11" s="31">
        <v>721.39971135225096</v>
      </c>
      <c r="CI11" s="50">
        <f>AVERAGE(CH5:CH11)</f>
        <v>913.05790481551924</v>
      </c>
      <c r="CJ11" s="31">
        <v>4556.3003571700001</v>
      </c>
      <c r="CK11" s="32">
        <f>AVERAGE(CJ5:CJ11)</f>
        <v>2601.4165816371424</v>
      </c>
      <c r="CL11" s="31">
        <v>2284.4088328590137</v>
      </c>
      <c r="CM11" s="50">
        <f>AVERAGE(CL5:CL11)</f>
        <v>1019.7042178119682</v>
      </c>
    </row>
    <row r="12" spans="1:91" x14ac:dyDescent="0.25">
      <c r="A12" s="42">
        <f t="shared" si="5"/>
        <v>45771</v>
      </c>
      <c r="B12" s="31">
        <v>160663.68428574994</v>
      </c>
      <c r="C12" s="32">
        <f t="shared" ref="C12:C75" si="7">AVERAGE(B6:B12)</f>
        <v>139192.03816319854</v>
      </c>
      <c r="D12" s="31">
        <v>1066.9209803268989</v>
      </c>
      <c r="E12" s="32">
        <f t="shared" ref="E12:E75" si="8">AVERAGE(D6:D12)</f>
        <v>1021.4692732492268</v>
      </c>
      <c r="F12" s="54">
        <f t="shared" si="0"/>
        <v>143168.45166355453</v>
      </c>
      <c r="G12" s="32">
        <v>160663.68428574994</v>
      </c>
      <c r="H12" s="32">
        <f t="shared" ref="H12:H75" si="9">AVERAGE(G6:G12)</f>
        <v>139192.03816319854</v>
      </c>
      <c r="I12" s="32">
        <v>1066.9209803268989</v>
      </c>
      <c r="J12" s="50">
        <f t="shared" ref="J12:J75" si="10">AVERAGE(I6:I12)</f>
        <v>1021.4692732492268</v>
      </c>
      <c r="K12" s="31">
        <v>39968.036071459996</v>
      </c>
      <c r="L12" s="32">
        <f t="shared" ref="L12:L75" si="11">AVERAGE(K6:K12)</f>
        <v>24054.645051024283</v>
      </c>
      <c r="M12" s="31">
        <v>999.20090178649991</v>
      </c>
      <c r="N12" s="32">
        <f t="shared" ref="N12:N75" si="12">AVERAGE(M6:M12)</f>
        <v>789.34462283135304</v>
      </c>
      <c r="O12" s="54">
        <v>24435.545048079959</v>
      </c>
      <c r="P12" s="31">
        <v>120695.64821429001</v>
      </c>
      <c r="Q12" s="32">
        <f t="shared" ref="Q12:Q75" si="13">AVERAGE(P6:P12)</f>
        <v>115137.39311217428</v>
      </c>
      <c r="R12" s="31">
        <v>1087.3481821107207</v>
      </c>
      <c r="S12" s="32">
        <f t="shared" ref="S12:S75" si="14">AVERAGE(R6:R12)</f>
        <v>1080.2033606441523</v>
      </c>
      <c r="T12" s="54">
        <v>118732.90661547457</v>
      </c>
      <c r="U12" s="31">
        <v>0</v>
      </c>
      <c r="V12" s="32">
        <f t="shared" ref="V12:V75" si="15">AVERAGE(U6:U12)</f>
        <v>0</v>
      </c>
      <c r="W12" s="31" t="e">
        <v>#DIV/0!</v>
      </c>
      <c r="X12" s="32" t="e">
        <f t="shared" ref="X12:X75" si="16">AVERAGE(W6:W12)</f>
        <v>#DIV/0!</v>
      </c>
      <c r="Y12" s="54" t="e">
        <v>#VALUE!</v>
      </c>
      <c r="Z12" s="31">
        <v>0</v>
      </c>
      <c r="AA12" s="32">
        <f t="shared" ref="AA12:AA75" si="17">AVERAGE(Z6:Z12)</f>
        <v>0</v>
      </c>
      <c r="AB12" s="31" t="e">
        <v>#DIV/0!</v>
      </c>
      <c r="AC12" s="32" t="e">
        <f t="shared" ref="AC12:AC75" si="18">AVERAGE(AB6:AB12)</f>
        <v>#DIV/0!</v>
      </c>
      <c r="AD12" s="54" t="e">
        <v>#VALUE!</v>
      </c>
      <c r="AE12" s="31">
        <v>0</v>
      </c>
      <c r="AF12" s="32">
        <f t="shared" ref="AF12:AF75" si="19">AVERAGE(AE6:AE12)</f>
        <v>0</v>
      </c>
      <c r="AG12" s="31" t="e">
        <v>#DIV/0!</v>
      </c>
      <c r="AH12" s="32" t="e">
        <f t="shared" ref="AH12:AH75" si="20">AVERAGE(AG6:AG12)</f>
        <v>#DIV/0!</v>
      </c>
      <c r="AI12" s="54">
        <v>0</v>
      </c>
      <c r="AJ12" s="31">
        <f t="shared" si="1"/>
        <v>15467.736071410001</v>
      </c>
      <c r="AK12" s="32">
        <f t="shared" ref="AK12:AK75" si="21">AVERAGE(AJ6:AJ12)</f>
        <v>13289.975102027145</v>
      </c>
      <c r="AL12" s="31">
        <v>969.38936571249121</v>
      </c>
      <c r="AM12" s="50">
        <f t="shared" ref="AM12:AM75" si="22">AVERAGE(AL6:AL12)</f>
        <v>754.20481019600732</v>
      </c>
      <c r="AN12" s="31">
        <f t="shared" si="2"/>
        <v>4880.97428571</v>
      </c>
      <c r="AO12" s="32">
        <f t="shared" ref="AO12:AO75" si="23">AVERAGE(AN6:AN12)</f>
        <v>2216.7115816299997</v>
      </c>
      <c r="AP12" s="31">
        <v>978.87671111824523</v>
      </c>
      <c r="AQ12" s="50">
        <f t="shared" ref="AQ12:AQ75" si="24">AVERAGE(AP6:AP12)</f>
        <v>678.13401363292019</v>
      </c>
      <c r="AR12" s="31">
        <f t="shared" si="3"/>
        <v>10014.050357170001</v>
      </c>
      <c r="AS12" s="32">
        <f t="shared" ref="AS12:AS75" si="25">AVERAGE(AR6:AR12)</f>
        <v>4762.53734695</v>
      </c>
      <c r="AT12" s="31">
        <v>836.7967903540831</v>
      </c>
      <c r="AU12" s="50">
        <f t="shared" ref="AU12:AU75" si="26">AVERAGE(AT6:AT12)</f>
        <v>838.82473460677397</v>
      </c>
      <c r="AV12" s="31">
        <f t="shared" si="4"/>
        <v>9605.2753571700014</v>
      </c>
      <c r="AW12" s="32">
        <f t="shared" ref="AW12:AW75" si="27">AVERAGE(AV6:AV12)</f>
        <v>3785.4210204171427</v>
      </c>
      <c r="AX12" s="31">
        <v>1375.9519251454999</v>
      </c>
      <c r="AY12" s="50">
        <f t="shared" ref="AY12:AY75" si="28">AVERAGE(AX6:AX12)</f>
        <v>1121.9214150715802</v>
      </c>
      <c r="AZ12" s="51">
        <f>AJ12/SUM(Table5[[#This Row],[NWP (Standard)]],Table5[[#This Row],[NWP (Plus)]],Table5[[#This Row],[NWP (Essentials)]],Table5[[#This Row],[NWP (Premium)]])</f>
        <v>0.38700265491541269</v>
      </c>
      <c r="BA12" s="51">
        <f>AN12/SUM(Table5[[#This Row],[NWP (Standard)]],Table5[[#This Row],[NWP (Plus)]],Table5[[#This Row],[NWP (Essentials)]],Table5[[#This Row],[NWP (Premium)]])</f>
        <v>0.12212194457048542</v>
      </c>
      <c r="BB12" s="51">
        <f>AR12/SUM(Table5[[#This Row],[NWP (Standard)]],Table5[[#This Row],[NWP (Plus)]],Table5[[#This Row],[NWP (Essentials)]],Table5[[#This Row],[NWP (Premium)]])</f>
        <v>0.25055147416464479</v>
      </c>
      <c r="BC12" s="52">
        <f>AV12/SUM(Table5[[#This Row],[NWP (Standard)]],Table5[[#This Row],[NWP (Plus)]],Table5[[#This Row],[NWP (Essentials)]],Table5[[#This Row],[NWP (Premium)]])</f>
        <v>0.24032392634945718</v>
      </c>
      <c r="BD12" s="51">
        <f t="shared" ref="BD12:BG75" si="29">AVERAGE(AZ6:AZ12)</f>
        <v>0.58442949472102612</v>
      </c>
      <c r="BE12" s="51">
        <f t="shared" si="6"/>
        <v>8.732508466125273E-2</v>
      </c>
      <c r="BF12" s="51">
        <f t="shared" si="6"/>
        <v>0.18759303745862246</v>
      </c>
      <c r="BG12" s="52">
        <f t="shared" si="6"/>
        <v>0.14065238315909873</v>
      </c>
      <c r="BH12" s="31">
        <v>0</v>
      </c>
      <c r="BI12" s="32">
        <f t="shared" ref="BI12:BI75" si="30">AVERAGE(BH6:BH12)</f>
        <v>0</v>
      </c>
      <c r="BJ12" s="31">
        <v>0</v>
      </c>
      <c r="BK12" s="50">
        <f t="shared" ref="BK12:BK75" si="31">AVERAGE(BJ6:BJ12)</f>
        <v>0</v>
      </c>
      <c r="BL12" s="31">
        <v>0</v>
      </c>
      <c r="BM12" s="32">
        <f t="shared" ref="BM12:BM75" si="32">AVERAGE(BL6:BL12)</f>
        <v>0</v>
      </c>
      <c r="BN12" s="31">
        <v>0</v>
      </c>
      <c r="BO12" s="50">
        <f t="shared" ref="BO12:BO75" si="33">AVERAGE(BN6:BN12)</f>
        <v>0</v>
      </c>
      <c r="BP12" s="31">
        <v>0</v>
      </c>
      <c r="BQ12" s="32">
        <f t="shared" ref="BQ12:BQ75" si="34">AVERAGE(BP6:BP12)</f>
        <v>0</v>
      </c>
      <c r="BR12" s="31">
        <v>0</v>
      </c>
      <c r="BS12" s="50">
        <f t="shared" ref="BS12:BS75" si="35">AVERAGE(BR6:BR12)</f>
        <v>0</v>
      </c>
      <c r="BT12" s="31">
        <v>0</v>
      </c>
      <c r="BU12" s="32">
        <f t="shared" ref="BU12:BU75" si="36">AVERAGE(BT6:BT12)</f>
        <v>0</v>
      </c>
      <c r="BV12" s="31">
        <v>0</v>
      </c>
      <c r="BW12" s="50">
        <f t="shared" ref="BW12:BW75" si="37">AVERAGE(BV6:BV12)</f>
        <v>0</v>
      </c>
      <c r="BX12" s="31">
        <v>15467.736071410001</v>
      </c>
      <c r="BY12" s="32">
        <f t="shared" ref="BY12:BY75" si="38">AVERAGE(BX6:BX12)</f>
        <v>13289.975102027145</v>
      </c>
      <c r="BZ12" s="31">
        <v>969.38936571249121</v>
      </c>
      <c r="CA12" s="50">
        <f t="shared" ref="CA12:CA75" si="39">AVERAGE(BZ6:BZ12)</f>
        <v>754.20481019600732</v>
      </c>
      <c r="CB12" s="31">
        <v>4880.97428571</v>
      </c>
      <c r="CC12" s="32">
        <f t="shared" ref="CC12:CC75" si="40">AVERAGE(CB6:CB12)</f>
        <v>2216.7115816299997</v>
      </c>
      <c r="CD12" s="31">
        <v>978.87671111824523</v>
      </c>
      <c r="CE12" s="50">
        <f t="shared" ref="CE12:CE75" si="41">AVERAGE(CD6:CD12)</f>
        <v>678.13401363292019</v>
      </c>
      <c r="CF12" s="31">
        <v>10014.050357170001</v>
      </c>
      <c r="CG12" s="32">
        <f t="shared" ref="CG12:CG75" si="42">AVERAGE(CF6:CF12)</f>
        <v>4762.53734695</v>
      </c>
      <c r="CH12" s="31">
        <v>836.7967903540831</v>
      </c>
      <c r="CI12" s="50">
        <f t="shared" ref="CI12:CI75" si="43">AVERAGE(CH6:CH12)</f>
        <v>838.82473460677397</v>
      </c>
      <c r="CJ12" s="31">
        <v>9605.2753571700014</v>
      </c>
      <c r="CK12" s="32">
        <f t="shared" ref="CK12:CK75" si="44">AVERAGE(CJ6:CJ12)</f>
        <v>3785.4210204171427</v>
      </c>
      <c r="CL12" s="31">
        <v>1375.9519251454999</v>
      </c>
      <c r="CM12" s="50">
        <f t="shared" ref="CM12:CM75" si="45">AVERAGE(CL6:CL12)</f>
        <v>1121.9214150715802</v>
      </c>
    </row>
    <row r="13" spans="1:91" x14ac:dyDescent="0.25">
      <c r="A13" s="42">
        <f t="shared" si="5"/>
        <v>45772</v>
      </c>
      <c r="B13" s="31">
        <v>205469.55392858002</v>
      </c>
      <c r="C13" s="32">
        <f t="shared" si="7"/>
        <v>141546.51647956428</v>
      </c>
      <c r="D13" s="31">
        <v>1067.533837924492</v>
      </c>
      <c r="E13" s="32">
        <f t="shared" si="8"/>
        <v>1018.3851055338752</v>
      </c>
      <c r="F13" s="54">
        <f t="shared" si="0"/>
        <v>143168.45166355453</v>
      </c>
      <c r="G13" s="32">
        <v>205469.55392858002</v>
      </c>
      <c r="H13" s="32">
        <f t="shared" si="9"/>
        <v>141546.51647956428</v>
      </c>
      <c r="I13" s="32">
        <v>1067.533837924492</v>
      </c>
      <c r="J13" s="50">
        <f t="shared" si="10"/>
        <v>1018.3851055338752</v>
      </c>
      <c r="K13" s="31">
        <v>30410.562142870003</v>
      </c>
      <c r="L13" s="32">
        <f t="shared" si="11"/>
        <v>24992.433163262856</v>
      </c>
      <c r="M13" s="31">
        <v>1086.0915051025002</v>
      </c>
      <c r="N13" s="32">
        <f t="shared" si="12"/>
        <v>844.30708424431521</v>
      </c>
      <c r="O13" s="54">
        <v>24435.545048079959</v>
      </c>
      <c r="P13" s="31">
        <v>175058.99178571001</v>
      </c>
      <c r="Q13" s="32">
        <f t="shared" si="13"/>
        <v>116554.08331630143</v>
      </c>
      <c r="R13" s="31">
        <v>1060.9635865800606</v>
      </c>
      <c r="S13" s="32">
        <f t="shared" si="14"/>
        <v>1063.2571787710792</v>
      </c>
      <c r="T13" s="54">
        <v>118732.90661547457</v>
      </c>
      <c r="U13" s="31">
        <v>0</v>
      </c>
      <c r="V13" s="32">
        <f t="shared" si="15"/>
        <v>0</v>
      </c>
      <c r="W13" s="31" t="e">
        <v>#DIV/0!</v>
      </c>
      <c r="X13" s="32" t="e">
        <f t="shared" si="16"/>
        <v>#DIV/0!</v>
      </c>
      <c r="Y13" s="54" t="e">
        <v>#VALUE!</v>
      </c>
      <c r="Z13" s="31">
        <v>0</v>
      </c>
      <c r="AA13" s="32">
        <f t="shared" si="17"/>
        <v>0</v>
      </c>
      <c r="AB13" s="31" t="e">
        <v>#DIV/0!</v>
      </c>
      <c r="AC13" s="32" t="e">
        <f t="shared" si="18"/>
        <v>#DIV/0!</v>
      </c>
      <c r="AD13" s="54" t="e">
        <v>#VALUE!</v>
      </c>
      <c r="AE13" s="31">
        <v>0</v>
      </c>
      <c r="AF13" s="32">
        <f t="shared" si="19"/>
        <v>0</v>
      </c>
      <c r="AG13" s="31" t="e">
        <v>#DIV/0!</v>
      </c>
      <c r="AH13" s="32" t="e">
        <f t="shared" si="20"/>
        <v>#DIV/0!</v>
      </c>
      <c r="AI13" s="54">
        <v>0</v>
      </c>
      <c r="AJ13" s="31">
        <f t="shared" si="1"/>
        <v>19310.4514285</v>
      </c>
      <c r="AK13" s="32">
        <f t="shared" si="21"/>
        <v>14218.65653059143</v>
      </c>
      <c r="AL13" s="31">
        <v>1139.0295363944515</v>
      </c>
      <c r="AM13" s="50">
        <f t="shared" si="22"/>
        <v>820.34532396143175</v>
      </c>
      <c r="AN13" s="31">
        <f t="shared" si="2"/>
        <v>486.57821429000001</v>
      </c>
      <c r="AO13" s="32">
        <f t="shared" si="23"/>
        <v>1874.0616836757142</v>
      </c>
      <c r="AP13" s="31">
        <v>487.91496761255729</v>
      </c>
      <c r="AQ13" s="50">
        <f t="shared" si="24"/>
        <v>665.17747545354291</v>
      </c>
      <c r="AR13" s="31">
        <f t="shared" si="3"/>
        <v>5352.05821431</v>
      </c>
      <c r="AS13" s="32">
        <f t="shared" si="25"/>
        <v>5040.0142347028577</v>
      </c>
      <c r="AT13" s="31">
        <v>1341.6904176988205</v>
      </c>
      <c r="AU13" s="50">
        <f t="shared" si="26"/>
        <v>932.80658391850432</v>
      </c>
      <c r="AV13" s="31">
        <f t="shared" si="4"/>
        <v>5261.4742857700003</v>
      </c>
      <c r="AW13" s="32">
        <f t="shared" si="27"/>
        <v>3859.7007142928574</v>
      </c>
      <c r="AX13" s="31">
        <v>879.32148088520648</v>
      </c>
      <c r="AY13" s="50">
        <f t="shared" si="28"/>
        <v>1111.6946959824925</v>
      </c>
      <c r="AZ13" s="51">
        <f>AJ13/SUM(Table5[[#This Row],[NWP (Standard)]],Table5[[#This Row],[NWP (Plus)]],Table5[[#This Row],[NWP (Essentials)]],Table5[[#This Row],[NWP (Premium)]])</f>
        <v>0.63499159725422871</v>
      </c>
      <c r="BA13" s="51">
        <f>AN13/SUM(Table5[[#This Row],[NWP (Standard)]],Table5[[#This Row],[NWP (Plus)]],Table5[[#This Row],[NWP (Essentials)]],Table5[[#This Row],[NWP (Premium)]])</f>
        <v>1.6000303184269881E-2</v>
      </c>
      <c r="BB13" s="51">
        <f>AR13/SUM(Table5[[#This Row],[NWP (Standard)]],Table5[[#This Row],[NWP (Plus)]],Table5[[#This Row],[NWP (Essentials)]],Table5[[#This Row],[NWP (Premium)]])</f>
        <v>0.17599339956840729</v>
      </c>
      <c r="BC13" s="52">
        <f>AV13/SUM(Table5[[#This Row],[NWP (Standard)]],Table5[[#This Row],[NWP (Plus)]],Table5[[#This Row],[NWP (Essentials)]],Table5[[#This Row],[NWP (Premium)]])</f>
        <v>0.17301469999309418</v>
      </c>
      <c r="BD13" s="51">
        <f t="shared" si="29"/>
        <v>0.59840220391858223</v>
      </c>
      <c r="BE13" s="51">
        <f t="shared" si="6"/>
        <v>7.2326589660708832E-2</v>
      </c>
      <c r="BF13" s="51">
        <f t="shared" si="6"/>
        <v>0.19230796473989614</v>
      </c>
      <c r="BG13" s="52">
        <f t="shared" si="6"/>
        <v>0.13696324168081289</v>
      </c>
      <c r="BH13" s="31">
        <v>0</v>
      </c>
      <c r="BI13" s="32">
        <f t="shared" si="30"/>
        <v>0</v>
      </c>
      <c r="BJ13" s="31">
        <v>0</v>
      </c>
      <c r="BK13" s="50">
        <f t="shared" si="31"/>
        <v>0</v>
      </c>
      <c r="BL13" s="31">
        <v>0</v>
      </c>
      <c r="BM13" s="32">
        <f t="shared" si="32"/>
        <v>0</v>
      </c>
      <c r="BN13" s="31">
        <v>0</v>
      </c>
      <c r="BO13" s="50">
        <f t="shared" si="33"/>
        <v>0</v>
      </c>
      <c r="BP13" s="31">
        <v>0</v>
      </c>
      <c r="BQ13" s="32">
        <f t="shared" si="34"/>
        <v>0</v>
      </c>
      <c r="BR13" s="31">
        <v>0</v>
      </c>
      <c r="BS13" s="50">
        <f t="shared" si="35"/>
        <v>0</v>
      </c>
      <c r="BT13" s="31">
        <v>0</v>
      </c>
      <c r="BU13" s="32">
        <f t="shared" si="36"/>
        <v>0</v>
      </c>
      <c r="BV13" s="31">
        <v>0</v>
      </c>
      <c r="BW13" s="50">
        <f t="shared" si="37"/>
        <v>0</v>
      </c>
      <c r="BX13" s="31">
        <v>19310.4514285</v>
      </c>
      <c r="BY13" s="32">
        <f t="shared" si="38"/>
        <v>14218.65653059143</v>
      </c>
      <c r="BZ13" s="31">
        <v>1139.0295363944515</v>
      </c>
      <c r="CA13" s="50">
        <f t="shared" si="39"/>
        <v>820.34532396143175</v>
      </c>
      <c r="CB13" s="31">
        <v>486.57821429000001</v>
      </c>
      <c r="CC13" s="32">
        <f t="shared" si="40"/>
        <v>1874.0616836757142</v>
      </c>
      <c r="CD13" s="31">
        <v>487.91496761255729</v>
      </c>
      <c r="CE13" s="50">
        <f t="shared" si="41"/>
        <v>665.17747545354291</v>
      </c>
      <c r="CF13" s="31">
        <v>5352.05821431</v>
      </c>
      <c r="CG13" s="32">
        <f t="shared" si="42"/>
        <v>5040.0142347028577</v>
      </c>
      <c r="CH13" s="31">
        <v>1341.6904176988205</v>
      </c>
      <c r="CI13" s="50">
        <f t="shared" si="43"/>
        <v>932.80658391850432</v>
      </c>
      <c r="CJ13" s="31">
        <v>5261.4742857700003</v>
      </c>
      <c r="CK13" s="32">
        <f t="shared" si="44"/>
        <v>3859.7007142928574</v>
      </c>
      <c r="CL13" s="31">
        <v>879.32148088520648</v>
      </c>
      <c r="CM13" s="50">
        <f t="shared" si="45"/>
        <v>1111.6946959824925</v>
      </c>
    </row>
    <row r="14" spans="1:91" x14ac:dyDescent="0.25">
      <c r="A14" s="42">
        <f t="shared" si="5"/>
        <v>45773</v>
      </c>
      <c r="B14" s="31">
        <v>145318.92321436998</v>
      </c>
      <c r="C14" s="32">
        <f t="shared" si="7"/>
        <v>141048.41102041141</v>
      </c>
      <c r="D14" s="31">
        <v>1048.3320217366563</v>
      </c>
      <c r="E14" s="32">
        <f t="shared" si="8"/>
        <v>1012.5530083403561</v>
      </c>
      <c r="F14" s="54">
        <f t="shared" si="0"/>
        <v>143168.45166355453</v>
      </c>
      <c r="G14" s="32">
        <v>145318.92321436998</v>
      </c>
      <c r="H14" s="32">
        <f t="shared" si="9"/>
        <v>141048.41102041141</v>
      </c>
      <c r="I14" s="32">
        <v>1048.3320217366563</v>
      </c>
      <c r="J14" s="50">
        <f t="shared" si="10"/>
        <v>1012.5530083403561</v>
      </c>
      <c r="K14" s="31">
        <v>22267.151428630001</v>
      </c>
      <c r="L14" s="32">
        <f t="shared" si="11"/>
        <v>24734.113571434285</v>
      </c>
      <c r="M14" s="31">
        <v>968.13701863608696</v>
      </c>
      <c r="N14" s="32">
        <f t="shared" si="12"/>
        <v>867.96766513789896</v>
      </c>
      <c r="O14" s="54">
        <v>24435.545048079959</v>
      </c>
      <c r="P14" s="31">
        <v>123051.77178573998</v>
      </c>
      <c r="Q14" s="32">
        <f t="shared" si="13"/>
        <v>116314.29744897713</v>
      </c>
      <c r="R14" s="31">
        <v>1060.7911360839653</v>
      </c>
      <c r="S14" s="32">
        <f t="shared" si="14"/>
        <v>1048.2697004052238</v>
      </c>
      <c r="T14" s="54">
        <v>118732.90661547457</v>
      </c>
      <c r="U14" s="31">
        <v>0</v>
      </c>
      <c r="V14" s="32">
        <f t="shared" si="15"/>
        <v>0</v>
      </c>
      <c r="W14" s="31" t="e">
        <v>#DIV/0!</v>
      </c>
      <c r="X14" s="32" t="e">
        <f t="shared" si="16"/>
        <v>#DIV/0!</v>
      </c>
      <c r="Y14" s="54" t="e">
        <v>#VALUE!</v>
      </c>
      <c r="Z14" s="31">
        <v>0</v>
      </c>
      <c r="AA14" s="32">
        <f t="shared" si="17"/>
        <v>0</v>
      </c>
      <c r="AB14" s="31" t="e">
        <v>#DIV/0!</v>
      </c>
      <c r="AC14" s="32" t="e">
        <f t="shared" si="18"/>
        <v>#DIV/0!</v>
      </c>
      <c r="AD14" s="54" t="e">
        <v>#VALUE!</v>
      </c>
      <c r="AE14" s="31">
        <v>0</v>
      </c>
      <c r="AF14" s="32">
        <f t="shared" si="19"/>
        <v>0</v>
      </c>
      <c r="AG14" s="31" t="e">
        <v>#DIV/0!</v>
      </c>
      <c r="AH14" s="32" t="e">
        <f t="shared" si="20"/>
        <v>#DIV/0!</v>
      </c>
      <c r="AI14" s="54">
        <v>0</v>
      </c>
      <c r="AJ14" s="31">
        <f t="shared" si="1"/>
        <v>12379.76678575</v>
      </c>
      <c r="AK14" s="32">
        <f t="shared" si="21"/>
        <v>14229.890612218574</v>
      </c>
      <c r="AL14" s="31">
        <v>1128.5251939746784</v>
      </c>
      <c r="AM14" s="50">
        <f t="shared" si="22"/>
        <v>864.08775622160169</v>
      </c>
      <c r="AN14" s="31">
        <f t="shared" si="2"/>
        <v>2197.06</v>
      </c>
      <c r="AO14" s="32">
        <f t="shared" si="23"/>
        <v>1751.601173472857</v>
      </c>
      <c r="AP14" s="31">
        <v>734.3652930201182</v>
      </c>
      <c r="AQ14" s="50">
        <f t="shared" si="24"/>
        <v>682.58181844875037</v>
      </c>
      <c r="AR14" s="31">
        <f t="shared" si="3"/>
        <v>3492.8435714100001</v>
      </c>
      <c r="AS14" s="32">
        <f t="shared" si="25"/>
        <v>4855.6007653114284</v>
      </c>
      <c r="AT14" s="31">
        <v>875.60982385276486</v>
      </c>
      <c r="AU14" s="50">
        <f t="shared" si="26"/>
        <v>959.99819153036026</v>
      </c>
      <c r="AV14" s="31">
        <f t="shared" si="4"/>
        <v>4197.4810714699997</v>
      </c>
      <c r="AW14" s="32">
        <f t="shared" si="27"/>
        <v>3897.0210204314285</v>
      </c>
      <c r="AX14" s="31">
        <v>841.80252255190101</v>
      </c>
      <c r="AY14" s="50">
        <f t="shared" si="28"/>
        <v>1043.997305318396</v>
      </c>
      <c r="AZ14" s="51">
        <f>AJ14/SUM(Table5[[#This Row],[NWP (Standard)]],Table5[[#This Row],[NWP (Plus)]],Table5[[#This Row],[NWP (Essentials)]],Table5[[#This Row],[NWP (Premium)]])</f>
        <v>0.55596544647523749</v>
      </c>
      <c r="BA14" s="51">
        <f>AN14/SUM(Table5[[#This Row],[NWP (Standard)]],Table5[[#This Row],[NWP (Plus)]],Table5[[#This Row],[NWP (Essentials)]],Table5[[#This Row],[NWP (Premium)]])</f>
        <v>9.8668211200788308E-2</v>
      </c>
      <c r="BB14" s="51">
        <f>AR14/SUM(Table5[[#This Row],[NWP (Standard)]],Table5[[#This Row],[NWP (Plus)]],Table5[[#This Row],[NWP (Essentials)]],Table5[[#This Row],[NWP (Premium)]])</f>
        <v>0.15686081727180759</v>
      </c>
      <c r="BC14" s="52">
        <f>AV14/SUM(Table5[[#This Row],[NWP (Standard)]],Table5[[#This Row],[NWP (Plus)]],Table5[[#This Row],[NWP (Essentials)]],Table5[[#This Row],[NWP (Premium)]])</f>
        <v>0.18850552505216658</v>
      </c>
      <c r="BD14" s="51">
        <f t="shared" si="29"/>
        <v>0.60483411875027782</v>
      </c>
      <c r="BE14" s="51">
        <f t="shared" si="6"/>
        <v>6.8298717883216925E-2</v>
      </c>
      <c r="BF14" s="51">
        <f t="shared" si="6"/>
        <v>0.18633118697479559</v>
      </c>
      <c r="BG14" s="52">
        <f t="shared" si="6"/>
        <v>0.14053597639170973</v>
      </c>
      <c r="BH14" s="31">
        <v>0</v>
      </c>
      <c r="BI14" s="32">
        <f t="shared" si="30"/>
        <v>0</v>
      </c>
      <c r="BJ14" s="31">
        <v>0</v>
      </c>
      <c r="BK14" s="50">
        <f t="shared" si="31"/>
        <v>0</v>
      </c>
      <c r="BL14" s="31">
        <v>0</v>
      </c>
      <c r="BM14" s="32">
        <f t="shared" si="32"/>
        <v>0</v>
      </c>
      <c r="BN14" s="31">
        <v>0</v>
      </c>
      <c r="BO14" s="50">
        <f t="shared" si="33"/>
        <v>0</v>
      </c>
      <c r="BP14" s="31">
        <v>0</v>
      </c>
      <c r="BQ14" s="32">
        <f t="shared" si="34"/>
        <v>0</v>
      </c>
      <c r="BR14" s="31">
        <v>0</v>
      </c>
      <c r="BS14" s="50">
        <f t="shared" si="35"/>
        <v>0</v>
      </c>
      <c r="BT14" s="31">
        <v>0</v>
      </c>
      <c r="BU14" s="32">
        <f t="shared" si="36"/>
        <v>0</v>
      </c>
      <c r="BV14" s="31">
        <v>0</v>
      </c>
      <c r="BW14" s="50">
        <f t="shared" si="37"/>
        <v>0</v>
      </c>
      <c r="BX14" s="31">
        <v>12379.76678575</v>
      </c>
      <c r="BY14" s="32">
        <f t="shared" si="38"/>
        <v>14229.890612218574</v>
      </c>
      <c r="BZ14" s="31">
        <v>1128.5251939746784</v>
      </c>
      <c r="CA14" s="50">
        <f t="shared" si="39"/>
        <v>864.08775622160169</v>
      </c>
      <c r="CB14" s="31">
        <v>2197.06</v>
      </c>
      <c r="CC14" s="32">
        <f t="shared" si="40"/>
        <v>1751.601173472857</v>
      </c>
      <c r="CD14" s="31">
        <v>734.3652930201182</v>
      </c>
      <c r="CE14" s="50">
        <f t="shared" si="41"/>
        <v>682.58181844875037</v>
      </c>
      <c r="CF14" s="31">
        <v>3492.8435714100001</v>
      </c>
      <c r="CG14" s="32">
        <f t="shared" si="42"/>
        <v>4855.6007653114284</v>
      </c>
      <c r="CH14" s="31">
        <v>875.60982385276486</v>
      </c>
      <c r="CI14" s="50">
        <f t="shared" si="43"/>
        <v>959.99819153036026</v>
      </c>
      <c r="CJ14" s="31">
        <v>4197.4810714699997</v>
      </c>
      <c r="CK14" s="32">
        <f t="shared" si="44"/>
        <v>3897.0210204314285</v>
      </c>
      <c r="CL14" s="31">
        <v>841.80252255190101</v>
      </c>
      <c r="CM14" s="50">
        <f t="shared" si="45"/>
        <v>1043.997305318396</v>
      </c>
    </row>
    <row r="15" spans="1:91" x14ac:dyDescent="0.25">
      <c r="A15" s="42">
        <f t="shared" si="5"/>
        <v>45774</v>
      </c>
      <c r="B15" s="31">
        <v>113920.09142839002</v>
      </c>
      <c r="C15" s="32">
        <f t="shared" si="7"/>
        <v>142881.21719384284</v>
      </c>
      <c r="D15" s="31">
        <v>951.94215591163072</v>
      </c>
      <c r="E15" s="32">
        <f t="shared" si="8"/>
        <v>1020.3928242630502</v>
      </c>
      <c r="F15" s="54">
        <f t="shared" si="0"/>
        <v>143168.45166355453</v>
      </c>
      <c r="G15" s="32">
        <v>113920.09142839002</v>
      </c>
      <c r="H15" s="32">
        <f t="shared" si="9"/>
        <v>142881.21719384284</v>
      </c>
      <c r="I15" s="32">
        <v>951.94215591163072</v>
      </c>
      <c r="J15" s="50">
        <f t="shared" si="10"/>
        <v>1020.3928242630502</v>
      </c>
      <c r="K15" s="31">
        <v>30206.426428509996</v>
      </c>
      <c r="L15" s="32">
        <f t="shared" si="11"/>
        <v>26167.449489791423</v>
      </c>
      <c r="M15" s="31">
        <v>863.04075510028565</v>
      </c>
      <c r="N15" s="32">
        <f t="shared" si="12"/>
        <v>880.41813015217053</v>
      </c>
      <c r="O15" s="54">
        <v>24435.545048079959</v>
      </c>
      <c r="P15" s="31">
        <v>83713.664999879999</v>
      </c>
      <c r="Q15" s="32">
        <f t="shared" si="13"/>
        <v>116713.76770405144</v>
      </c>
      <c r="R15" s="31">
        <v>984.8666470574118</v>
      </c>
      <c r="S15" s="32">
        <f t="shared" si="14"/>
        <v>1056.0956857576623</v>
      </c>
      <c r="T15" s="54">
        <v>118732.90661547457</v>
      </c>
      <c r="U15" s="31">
        <v>0</v>
      </c>
      <c r="V15" s="32">
        <f t="shared" si="15"/>
        <v>0</v>
      </c>
      <c r="W15" s="31" t="e">
        <v>#DIV/0!</v>
      </c>
      <c r="X15" s="32" t="e">
        <f t="shared" si="16"/>
        <v>#DIV/0!</v>
      </c>
      <c r="Y15" s="54" t="e">
        <v>#VALUE!</v>
      </c>
      <c r="Z15" s="31">
        <v>0</v>
      </c>
      <c r="AA15" s="32">
        <f t="shared" si="17"/>
        <v>0</v>
      </c>
      <c r="AB15" s="31" t="e">
        <v>#DIV/0!</v>
      </c>
      <c r="AC15" s="32" t="e">
        <f t="shared" si="18"/>
        <v>#DIV/0!</v>
      </c>
      <c r="AD15" s="54" t="e">
        <v>#VALUE!</v>
      </c>
      <c r="AE15" s="31">
        <v>0</v>
      </c>
      <c r="AF15" s="32">
        <f t="shared" si="19"/>
        <v>0</v>
      </c>
      <c r="AG15" s="31" t="e">
        <v>#DIV/0!</v>
      </c>
      <c r="AH15" s="32" t="e">
        <f t="shared" si="20"/>
        <v>#DIV/0!</v>
      </c>
      <c r="AI15" s="54">
        <v>0</v>
      </c>
      <c r="AJ15" s="31">
        <f t="shared" si="1"/>
        <v>13731.14999998</v>
      </c>
      <c r="AK15" s="32">
        <f t="shared" si="21"/>
        <v>14640.523928544286</v>
      </c>
      <c r="AL15" s="31">
        <v>724.6775231137957</v>
      </c>
      <c r="AM15" s="50">
        <f t="shared" si="22"/>
        <v>876.12956262931561</v>
      </c>
      <c r="AN15" s="31">
        <f t="shared" si="2"/>
        <v>3003.3028571600003</v>
      </c>
      <c r="AO15" s="32">
        <f t="shared" si="23"/>
        <v>1805.8994387771431</v>
      </c>
      <c r="AP15" s="31">
        <v>1003.85122970081</v>
      </c>
      <c r="AQ15" s="50">
        <f t="shared" si="24"/>
        <v>700.73096390252317</v>
      </c>
      <c r="AR15" s="31">
        <f t="shared" si="3"/>
        <v>10702.58714281</v>
      </c>
      <c r="AS15" s="32">
        <f t="shared" si="25"/>
        <v>5483.7660714285721</v>
      </c>
      <c r="AT15" s="31">
        <v>975.63544131326933</v>
      </c>
      <c r="AU15" s="50">
        <f t="shared" si="26"/>
        <v>918.72460858350212</v>
      </c>
      <c r="AV15" s="31">
        <f t="shared" si="4"/>
        <v>2769.3864285600002</v>
      </c>
      <c r="AW15" s="32">
        <f t="shared" si="27"/>
        <v>4237.2600510414286</v>
      </c>
      <c r="AX15" s="31">
        <v>1388.4973164788876</v>
      </c>
      <c r="AY15" s="50">
        <f t="shared" si="28"/>
        <v>1186.814299033605</v>
      </c>
      <c r="AZ15" s="51">
        <f>AJ15/SUM(Table5[[#This Row],[NWP (Standard)]],Table5[[#This Row],[NWP (Plus)]],Table5[[#This Row],[NWP (Essentials)]],Table5[[#This Row],[NWP (Premium)]])</f>
        <v>0.45457710902935566</v>
      </c>
      <c r="BA15" s="51">
        <f>AN15/SUM(Table5[[#This Row],[NWP (Standard)]],Table5[[#This Row],[NWP (Plus)]],Table5[[#This Row],[NWP (Essentials)]],Table5[[#This Row],[NWP (Premium)]])</f>
        <v>9.9425957064731313E-2</v>
      </c>
      <c r="BB15" s="51">
        <f>AR15/SUM(Table5[[#This Row],[NWP (Standard)]],Table5[[#This Row],[NWP (Plus)]],Table5[[#This Row],[NWP (Essentials)]],Table5[[#This Row],[NWP (Premium)]])</f>
        <v>0.35431490607271843</v>
      </c>
      <c r="BC15" s="52">
        <f>AV15/SUM(Table5[[#This Row],[NWP (Standard)]],Table5[[#This Row],[NWP (Plus)]],Table5[[#This Row],[NWP (Essentials)]],Table5[[#This Row],[NWP (Premium)]])</f>
        <v>9.1682027833194651E-2</v>
      </c>
      <c r="BD15" s="51">
        <f t="shared" si="29"/>
        <v>0.59289105197890601</v>
      </c>
      <c r="BE15" s="51">
        <f t="shared" si="6"/>
        <v>6.392593236719693E-2</v>
      </c>
      <c r="BF15" s="51">
        <f t="shared" si="6"/>
        <v>0.19229522690592749</v>
      </c>
      <c r="BG15" s="52">
        <f t="shared" si="6"/>
        <v>0.15088778874796974</v>
      </c>
      <c r="BH15" s="31">
        <v>0</v>
      </c>
      <c r="BI15" s="32">
        <f t="shared" si="30"/>
        <v>0</v>
      </c>
      <c r="BJ15" s="31">
        <v>0</v>
      </c>
      <c r="BK15" s="50">
        <f t="shared" si="31"/>
        <v>0</v>
      </c>
      <c r="BL15" s="31">
        <v>0</v>
      </c>
      <c r="BM15" s="32">
        <f t="shared" si="32"/>
        <v>0</v>
      </c>
      <c r="BN15" s="31">
        <v>0</v>
      </c>
      <c r="BO15" s="50">
        <f t="shared" si="33"/>
        <v>0</v>
      </c>
      <c r="BP15" s="31">
        <v>0</v>
      </c>
      <c r="BQ15" s="32">
        <f t="shared" si="34"/>
        <v>0</v>
      </c>
      <c r="BR15" s="31">
        <v>0</v>
      </c>
      <c r="BS15" s="50">
        <f t="shared" si="35"/>
        <v>0</v>
      </c>
      <c r="BT15" s="31">
        <v>0</v>
      </c>
      <c r="BU15" s="32">
        <f t="shared" si="36"/>
        <v>0</v>
      </c>
      <c r="BV15" s="31">
        <v>0</v>
      </c>
      <c r="BW15" s="50">
        <f t="shared" si="37"/>
        <v>0</v>
      </c>
      <c r="BX15" s="31">
        <v>13731.14999998</v>
      </c>
      <c r="BY15" s="32">
        <f t="shared" si="38"/>
        <v>14640.523928544286</v>
      </c>
      <c r="BZ15" s="31">
        <v>724.6775231137957</v>
      </c>
      <c r="CA15" s="50">
        <f t="shared" si="39"/>
        <v>876.12956262931561</v>
      </c>
      <c r="CB15" s="31">
        <v>3003.3028571600003</v>
      </c>
      <c r="CC15" s="32">
        <f t="shared" si="40"/>
        <v>1805.8994387771431</v>
      </c>
      <c r="CD15" s="31">
        <v>1003.85122970081</v>
      </c>
      <c r="CE15" s="50">
        <f t="shared" si="41"/>
        <v>700.73096390252317</v>
      </c>
      <c r="CF15" s="31">
        <v>10702.58714281</v>
      </c>
      <c r="CG15" s="32">
        <f t="shared" si="42"/>
        <v>5483.7660714285721</v>
      </c>
      <c r="CH15" s="31">
        <v>975.63544131326933</v>
      </c>
      <c r="CI15" s="50">
        <f t="shared" si="43"/>
        <v>918.72460858350212</v>
      </c>
      <c r="CJ15" s="31">
        <v>2769.3864285600002</v>
      </c>
      <c r="CK15" s="32">
        <f t="shared" si="44"/>
        <v>4237.2600510414286</v>
      </c>
      <c r="CL15" s="31">
        <v>1388.4973164788876</v>
      </c>
      <c r="CM15" s="50">
        <f t="shared" si="45"/>
        <v>1186.814299033605</v>
      </c>
    </row>
    <row r="16" spans="1:91" x14ac:dyDescent="0.25">
      <c r="A16" s="42">
        <f t="shared" si="5"/>
        <v>45775</v>
      </c>
      <c r="B16" s="31">
        <v>195094.39392821997</v>
      </c>
      <c r="C16" s="32">
        <f t="shared" si="7"/>
        <v>152978.78515295856</v>
      </c>
      <c r="D16" s="31">
        <v>1074.8921292996615</v>
      </c>
      <c r="E16" s="32">
        <f t="shared" si="8"/>
        <v>1026.6605218118073</v>
      </c>
      <c r="F16" s="54">
        <f t="shared" si="0"/>
        <v>143168.45166355453</v>
      </c>
      <c r="G16" s="32">
        <v>195094.39392821997</v>
      </c>
      <c r="H16" s="32">
        <f t="shared" si="9"/>
        <v>152978.78515295856</v>
      </c>
      <c r="I16" s="32">
        <v>1074.8921292996615</v>
      </c>
      <c r="J16" s="50">
        <f t="shared" si="10"/>
        <v>1026.6605218118073</v>
      </c>
      <c r="K16" s="31">
        <v>24486.856785669996</v>
      </c>
      <c r="L16" s="32">
        <f t="shared" si="11"/>
        <v>27453.442091819998</v>
      </c>
      <c r="M16" s="31">
        <v>816.22855952233317</v>
      </c>
      <c r="N16" s="32">
        <f t="shared" si="12"/>
        <v>904.85013525375393</v>
      </c>
      <c r="O16" s="54">
        <v>24435.545048079959</v>
      </c>
      <c r="P16" s="31">
        <v>170607.53714254999</v>
      </c>
      <c r="Q16" s="32">
        <f t="shared" si="13"/>
        <v>125525.34306113857</v>
      </c>
      <c r="R16" s="31">
        <v>1122.4180075167762</v>
      </c>
      <c r="S16" s="32">
        <f t="shared" si="14"/>
        <v>1056.0191571658909</v>
      </c>
      <c r="T16" s="54">
        <v>118732.90661547457</v>
      </c>
      <c r="U16" s="31">
        <v>0</v>
      </c>
      <c r="V16" s="32">
        <f t="shared" si="15"/>
        <v>0</v>
      </c>
      <c r="W16" s="31" t="e">
        <v>#DIV/0!</v>
      </c>
      <c r="X16" s="32" t="e">
        <f t="shared" si="16"/>
        <v>#DIV/0!</v>
      </c>
      <c r="Y16" s="54" t="e">
        <v>#VALUE!</v>
      </c>
      <c r="Z16" s="31">
        <v>0</v>
      </c>
      <c r="AA16" s="32">
        <f t="shared" si="17"/>
        <v>0</v>
      </c>
      <c r="AB16" s="31" t="e">
        <v>#DIV/0!</v>
      </c>
      <c r="AC16" s="32" t="e">
        <f t="shared" si="18"/>
        <v>#DIV/0!</v>
      </c>
      <c r="AD16" s="54" t="e">
        <v>#VALUE!</v>
      </c>
      <c r="AE16" s="31">
        <v>0</v>
      </c>
      <c r="AF16" s="32">
        <f t="shared" si="19"/>
        <v>0</v>
      </c>
      <c r="AG16" s="31" t="e">
        <v>#DIV/0!</v>
      </c>
      <c r="AH16" s="32" t="e">
        <f t="shared" si="20"/>
        <v>#DIV/0!</v>
      </c>
      <c r="AI16" s="54">
        <v>0</v>
      </c>
      <c r="AJ16" s="31">
        <f t="shared" si="1"/>
        <v>12564.953571399999</v>
      </c>
      <c r="AK16" s="32">
        <f t="shared" si="21"/>
        <v>14589.479999962858</v>
      </c>
      <c r="AL16" s="31">
        <v>839.96484495146615</v>
      </c>
      <c r="AM16" s="50">
        <f t="shared" si="22"/>
        <v>907.97650110303971</v>
      </c>
      <c r="AN16" s="31">
        <f t="shared" si="2"/>
        <v>968.56535713999995</v>
      </c>
      <c r="AO16" s="32">
        <f t="shared" si="23"/>
        <v>1818.9440816342856</v>
      </c>
      <c r="AP16" s="31">
        <v>485.61312547580735</v>
      </c>
      <c r="AQ16" s="50">
        <f t="shared" si="24"/>
        <v>644.43814005083175</v>
      </c>
      <c r="AR16" s="31">
        <f t="shared" si="3"/>
        <v>6347.2053571299994</v>
      </c>
      <c r="AS16" s="32">
        <f t="shared" si="25"/>
        <v>6286.0779591814289</v>
      </c>
      <c r="AT16" s="31">
        <v>909.23467632998563</v>
      </c>
      <c r="AU16" s="50">
        <f t="shared" si="26"/>
        <v>943.8966415691948</v>
      </c>
      <c r="AV16" s="31">
        <f t="shared" si="4"/>
        <v>4606.1324999999997</v>
      </c>
      <c r="AW16" s="32">
        <f t="shared" si="27"/>
        <v>4758.9400510414289</v>
      </c>
      <c r="AX16" s="31">
        <v>769.79778500632415</v>
      </c>
      <c r="AY16" s="50">
        <f t="shared" si="28"/>
        <v>1160.0719251136175</v>
      </c>
      <c r="AZ16" s="51">
        <f>AJ16/SUM(Table5[[#This Row],[NWP (Standard)]],Table5[[#This Row],[NWP (Plus)]],Table5[[#This Row],[NWP (Essentials)]],Table5[[#This Row],[NWP (Premium)]])</f>
        <v>0.51313052064539211</v>
      </c>
      <c r="BA16" s="51">
        <f>AN16/SUM(Table5[[#This Row],[NWP (Standard)]],Table5[[#This Row],[NWP (Plus)]],Table5[[#This Row],[NWP (Essentials)]],Table5[[#This Row],[NWP (Premium)]])</f>
        <v>3.9554499200028646E-2</v>
      </c>
      <c r="BB16" s="51">
        <f>AR16/SUM(Table5[[#This Row],[NWP (Standard)]],Table5[[#This Row],[NWP (Plus)]],Table5[[#This Row],[NWP (Essentials)]],Table5[[#This Row],[NWP (Premium)]])</f>
        <v>0.25920866090271166</v>
      </c>
      <c r="BC16" s="52">
        <f>AV16/SUM(Table5[[#This Row],[NWP (Standard)]],Table5[[#This Row],[NWP (Plus)]],Table5[[#This Row],[NWP (Essentials)]],Table5[[#This Row],[NWP (Premium)]])</f>
        <v>0.18810631925186752</v>
      </c>
      <c r="BD16" s="51">
        <f t="shared" si="29"/>
        <v>0.54698015888417306</v>
      </c>
      <c r="BE16" s="51">
        <f t="shared" si="6"/>
        <v>6.1483415492365391E-2</v>
      </c>
      <c r="BF16" s="51">
        <f t="shared" si="6"/>
        <v>0.22258093800881953</v>
      </c>
      <c r="BG16" s="52">
        <f t="shared" si="6"/>
        <v>0.1689554876146421</v>
      </c>
      <c r="BH16" s="31">
        <v>0</v>
      </c>
      <c r="BI16" s="32">
        <f t="shared" si="30"/>
        <v>0</v>
      </c>
      <c r="BJ16" s="31">
        <v>0</v>
      </c>
      <c r="BK16" s="50">
        <f t="shared" si="31"/>
        <v>0</v>
      </c>
      <c r="BL16" s="31">
        <v>0</v>
      </c>
      <c r="BM16" s="32">
        <f t="shared" si="32"/>
        <v>0</v>
      </c>
      <c r="BN16" s="31">
        <v>0</v>
      </c>
      <c r="BO16" s="50">
        <f t="shared" si="33"/>
        <v>0</v>
      </c>
      <c r="BP16" s="31">
        <v>0</v>
      </c>
      <c r="BQ16" s="32">
        <f t="shared" si="34"/>
        <v>0</v>
      </c>
      <c r="BR16" s="31">
        <v>0</v>
      </c>
      <c r="BS16" s="50">
        <f t="shared" si="35"/>
        <v>0</v>
      </c>
      <c r="BT16" s="31">
        <v>0</v>
      </c>
      <c r="BU16" s="32">
        <f t="shared" si="36"/>
        <v>0</v>
      </c>
      <c r="BV16" s="31">
        <v>0</v>
      </c>
      <c r="BW16" s="50">
        <f t="shared" si="37"/>
        <v>0</v>
      </c>
      <c r="BX16" s="31">
        <v>12564.953571399999</v>
      </c>
      <c r="BY16" s="32">
        <f t="shared" si="38"/>
        <v>14589.479999962858</v>
      </c>
      <c r="BZ16" s="31">
        <v>839.96484495146615</v>
      </c>
      <c r="CA16" s="50">
        <f t="shared" si="39"/>
        <v>907.97650110303971</v>
      </c>
      <c r="CB16" s="31">
        <v>968.56535713999995</v>
      </c>
      <c r="CC16" s="32">
        <f t="shared" si="40"/>
        <v>1818.9440816342856</v>
      </c>
      <c r="CD16" s="31">
        <v>485.61312547580735</v>
      </c>
      <c r="CE16" s="50">
        <f t="shared" si="41"/>
        <v>644.43814005083175</v>
      </c>
      <c r="CF16" s="31">
        <v>6347.2053571299994</v>
      </c>
      <c r="CG16" s="32">
        <f t="shared" si="42"/>
        <v>6286.0779591814289</v>
      </c>
      <c r="CH16" s="31">
        <v>909.23467632998563</v>
      </c>
      <c r="CI16" s="50">
        <f t="shared" si="43"/>
        <v>943.8966415691948</v>
      </c>
      <c r="CJ16" s="31">
        <v>4606.1324999999997</v>
      </c>
      <c r="CK16" s="32">
        <f t="shared" si="44"/>
        <v>4758.9400510414289</v>
      </c>
      <c r="CL16" s="31">
        <v>769.79778500632415</v>
      </c>
      <c r="CM16" s="50">
        <f t="shared" si="45"/>
        <v>1160.0719251136175</v>
      </c>
    </row>
    <row r="17" spans="1:91" x14ac:dyDescent="0.25">
      <c r="A17" s="42">
        <f t="shared" si="5"/>
        <v>45776</v>
      </c>
      <c r="B17" s="31">
        <v>158486.47142851999</v>
      </c>
      <c r="C17" s="32">
        <f t="shared" si="7"/>
        <v>157483.28173462857</v>
      </c>
      <c r="D17" s="31">
        <v>1073.7964447174893</v>
      </c>
      <c r="E17" s="32">
        <f t="shared" si="8"/>
        <v>1039.0813064800818</v>
      </c>
      <c r="F17" s="54">
        <f t="shared" si="0"/>
        <v>143168.45166355453</v>
      </c>
      <c r="G17" s="32">
        <v>158486.47142851999</v>
      </c>
      <c r="H17" s="32">
        <f t="shared" si="9"/>
        <v>157483.28173462857</v>
      </c>
      <c r="I17" s="32">
        <v>1073.7964447174893</v>
      </c>
      <c r="J17" s="50">
        <f t="shared" si="10"/>
        <v>1039.0813064800818</v>
      </c>
      <c r="K17" s="31">
        <v>24406.344642759999</v>
      </c>
      <c r="L17" s="32">
        <f t="shared" si="11"/>
        <v>27962.194744870001</v>
      </c>
      <c r="M17" s="31">
        <v>871.65516581285715</v>
      </c>
      <c r="N17" s="32">
        <f t="shared" si="12"/>
        <v>923.01987286268252</v>
      </c>
      <c r="O17" s="54">
        <v>24435.545048079959</v>
      </c>
      <c r="P17" s="31">
        <v>134080.12678575999</v>
      </c>
      <c r="Q17" s="32">
        <f t="shared" si="13"/>
        <v>129521.08698975857</v>
      </c>
      <c r="R17" s="31">
        <v>1117.3343898813332</v>
      </c>
      <c r="S17" s="32">
        <f t="shared" si="14"/>
        <v>1065.553604255841</v>
      </c>
      <c r="T17" s="54">
        <v>118732.90661547457</v>
      </c>
      <c r="U17" s="31">
        <v>0</v>
      </c>
      <c r="V17" s="32">
        <f t="shared" si="15"/>
        <v>0</v>
      </c>
      <c r="W17" s="31" t="e">
        <v>#DIV/0!</v>
      </c>
      <c r="X17" s="32" t="e">
        <f t="shared" si="16"/>
        <v>#DIV/0!</v>
      </c>
      <c r="Y17" s="54" t="e">
        <v>#VALUE!</v>
      </c>
      <c r="Z17" s="31">
        <v>0</v>
      </c>
      <c r="AA17" s="32">
        <f t="shared" si="17"/>
        <v>0</v>
      </c>
      <c r="AB17" s="31" t="e">
        <v>#DIV/0!</v>
      </c>
      <c r="AC17" s="32" t="e">
        <f t="shared" si="18"/>
        <v>#DIV/0!</v>
      </c>
      <c r="AD17" s="54" t="e">
        <v>#VALUE!</v>
      </c>
      <c r="AE17" s="31">
        <v>0</v>
      </c>
      <c r="AF17" s="32">
        <f t="shared" si="19"/>
        <v>0</v>
      </c>
      <c r="AG17" s="31" t="e">
        <v>#DIV/0!</v>
      </c>
      <c r="AH17" s="32" t="e">
        <f t="shared" si="20"/>
        <v>#DIV/0!</v>
      </c>
      <c r="AI17" s="54">
        <v>0</v>
      </c>
      <c r="AJ17" s="31">
        <f t="shared" si="1"/>
        <v>15372.766785620001</v>
      </c>
      <c r="AK17" s="32">
        <f t="shared" si="21"/>
        <v>14786.243214242857</v>
      </c>
      <c r="AL17" s="31">
        <v>963.43747881132379</v>
      </c>
      <c r="AM17" s="50">
        <f t="shared" si="22"/>
        <v>934.23048019440182</v>
      </c>
      <c r="AN17" s="31">
        <f t="shared" si="2"/>
        <v>2258.3289285699998</v>
      </c>
      <c r="AO17" s="32">
        <f t="shared" si="23"/>
        <v>2033.5825000014286</v>
      </c>
      <c r="AP17" s="31">
        <v>566.13328221525046</v>
      </c>
      <c r="AQ17" s="50">
        <f t="shared" si="24"/>
        <v>671.17599905010218</v>
      </c>
      <c r="AR17" s="31">
        <f t="shared" si="3"/>
        <v>5008.2839285600003</v>
      </c>
      <c r="AS17" s="32">
        <f t="shared" si="25"/>
        <v>6461.9383163185712</v>
      </c>
      <c r="AT17" s="31">
        <v>837.00715836729842</v>
      </c>
      <c r="AU17" s="50">
        <f t="shared" si="26"/>
        <v>928.19628846692467</v>
      </c>
      <c r="AV17" s="31">
        <f t="shared" si="4"/>
        <v>1766.96500001</v>
      </c>
      <c r="AW17" s="32">
        <f t="shared" si="27"/>
        <v>4680.4307143071428</v>
      </c>
      <c r="AX17" s="31">
        <v>885.9096497059503</v>
      </c>
      <c r="AY17" s="50">
        <f t="shared" si="28"/>
        <v>1203.669930376112</v>
      </c>
      <c r="AZ17" s="51">
        <f>AJ17/SUM(Table5[[#This Row],[NWP (Standard)]],Table5[[#This Row],[NWP (Plus)]],Table5[[#This Row],[NWP (Essentials)]],Table5[[#This Row],[NWP (Premium)]])</f>
        <v>0.62986764346049839</v>
      </c>
      <c r="BA17" s="51">
        <f>AN17/SUM(Table5[[#This Row],[NWP (Standard)]],Table5[[#This Row],[NWP (Plus)]],Table5[[#This Row],[NWP (Essentials)]],Table5[[#This Row],[NWP (Premium)]])</f>
        <v>9.2530403943136968E-2</v>
      </c>
      <c r="BB17" s="51">
        <f>AR17/SUM(Table5[[#This Row],[NWP (Standard)]],Table5[[#This Row],[NWP (Plus)]],Table5[[#This Row],[NWP (Essentials)]],Table5[[#This Row],[NWP (Premium)]])</f>
        <v>0.2052041795634349</v>
      </c>
      <c r="BC17" s="52">
        <f>AV17/SUM(Table5[[#This Row],[NWP (Standard)]],Table5[[#This Row],[NWP (Plus)]],Table5[[#This Row],[NWP (Essentials)]],Table5[[#This Row],[NWP (Premium)]])</f>
        <v>7.2397773032929782E-2</v>
      </c>
      <c r="BD17" s="51">
        <f t="shared" si="29"/>
        <v>0.54104668951341262</v>
      </c>
      <c r="BE17" s="51">
        <f t="shared" si="6"/>
        <v>6.9521924409255573E-2</v>
      </c>
      <c r="BF17" s="51">
        <f t="shared" si="6"/>
        <v>0.22600919061497388</v>
      </c>
      <c r="BG17" s="52">
        <f t="shared" si="6"/>
        <v>0.16342219546235787</v>
      </c>
      <c r="BH17" s="31">
        <v>0</v>
      </c>
      <c r="BI17" s="32">
        <f t="shared" si="30"/>
        <v>0</v>
      </c>
      <c r="BJ17" s="31">
        <v>0</v>
      </c>
      <c r="BK17" s="50">
        <f t="shared" si="31"/>
        <v>0</v>
      </c>
      <c r="BL17" s="31">
        <v>0</v>
      </c>
      <c r="BM17" s="32">
        <f t="shared" si="32"/>
        <v>0</v>
      </c>
      <c r="BN17" s="31">
        <v>0</v>
      </c>
      <c r="BO17" s="50">
        <f t="shared" si="33"/>
        <v>0</v>
      </c>
      <c r="BP17" s="31">
        <v>0</v>
      </c>
      <c r="BQ17" s="32">
        <f t="shared" si="34"/>
        <v>0</v>
      </c>
      <c r="BR17" s="31">
        <v>0</v>
      </c>
      <c r="BS17" s="50">
        <f t="shared" si="35"/>
        <v>0</v>
      </c>
      <c r="BT17" s="31">
        <v>0</v>
      </c>
      <c r="BU17" s="32">
        <f t="shared" si="36"/>
        <v>0</v>
      </c>
      <c r="BV17" s="31">
        <v>0</v>
      </c>
      <c r="BW17" s="50">
        <f t="shared" si="37"/>
        <v>0</v>
      </c>
      <c r="BX17" s="31">
        <v>15372.766785620001</v>
      </c>
      <c r="BY17" s="32">
        <f t="shared" si="38"/>
        <v>14786.243214242857</v>
      </c>
      <c r="BZ17" s="31">
        <v>963.43747881132379</v>
      </c>
      <c r="CA17" s="50">
        <f t="shared" si="39"/>
        <v>934.23048019440182</v>
      </c>
      <c r="CB17" s="31">
        <v>2258.3289285699998</v>
      </c>
      <c r="CC17" s="32">
        <f t="shared" si="40"/>
        <v>2033.5825000014286</v>
      </c>
      <c r="CD17" s="31">
        <v>566.13328221525046</v>
      </c>
      <c r="CE17" s="50">
        <f t="shared" si="41"/>
        <v>671.17599905010218</v>
      </c>
      <c r="CF17" s="31">
        <v>5008.2839285600003</v>
      </c>
      <c r="CG17" s="32">
        <f t="shared" si="42"/>
        <v>6461.9383163185712</v>
      </c>
      <c r="CH17" s="31">
        <v>837.00715836729842</v>
      </c>
      <c r="CI17" s="50">
        <f t="shared" si="43"/>
        <v>928.19628846692467</v>
      </c>
      <c r="CJ17" s="31">
        <v>1766.96500001</v>
      </c>
      <c r="CK17" s="32">
        <f t="shared" si="44"/>
        <v>4680.4307143071428</v>
      </c>
      <c r="CL17" s="31">
        <v>885.9096497059503</v>
      </c>
      <c r="CM17" s="50">
        <f t="shared" si="45"/>
        <v>1203.669930376112</v>
      </c>
    </row>
    <row r="18" spans="1:91" x14ac:dyDescent="0.25">
      <c r="A18" s="42">
        <f t="shared" si="5"/>
        <v>45777</v>
      </c>
      <c r="B18" s="31">
        <v>189487.92285726001</v>
      </c>
      <c r="C18" s="32">
        <f t="shared" si="7"/>
        <v>166920.14872444145</v>
      </c>
      <c r="D18" s="31">
        <v>1000.0447056246361</v>
      </c>
      <c r="E18" s="32">
        <f t="shared" si="8"/>
        <v>1040.4946107916378</v>
      </c>
      <c r="F18" s="54">
        <f t="shared" si="0"/>
        <v>143168.45166355453</v>
      </c>
      <c r="G18" s="32">
        <v>189487.92285726001</v>
      </c>
      <c r="H18" s="32">
        <f t="shared" si="9"/>
        <v>166920.14872444145</v>
      </c>
      <c r="I18" s="32">
        <v>1000.0447056246361</v>
      </c>
      <c r="J18" s="50">
        <f t="shared" si="10"/>
        <v>1040.4946107916378</v>
      </c>
      <c r="K18" s="31">
        <v>28805.87214281</v>
      </c>
      <c r="L18" s="32">
        <f t="shared" si="11"/>
        <v>28650.178520387144</v>
      </c>
      <c r="M18" s="31">
        <v>823.02491836599995</v>
      </c>
      <c r="N18" s="32">
        <f t="shared" si="12"/>
        <v>918.19697490379463</v>
      </c>
      <c r="O18" s="54">
        <v>24435.545048079959</v>
      </c>
      <c r="P18" s="31">
        <v>160682.05071445002</v>
      </c>
      <c r="Q18" s="32">
        <f t="shared" si="13"/>
        <v>138269.97020405429</v>
      </c>
      <c r="R18" s="31">
        <v>1036.6583917061291</v>
      </c>
      <c r="S18" s="32">
        <f t="shared" si="14"/>
        <v>1067.1971915623424</v>
      </c>
      <c r="T18" s="54">
        <v>118732.90661547457</v>
      </c>
      <c r="U18" s="31">
        <v>0</v>
      </c>
      <c r="V18" s="32">
        <f t="shared" si="15"/>
        <v>0</v>
      </c>
      <c r="W18" s="31" t="e">
        <v>#DIV/0!</v>
      </c>
      <c r="X18" s="32" t="e">
        <f t="shared" si="16"/>
        <v>#DIV/0!</v>
      </c>
      <c r="Y18" s="54" t="e">
        <v>#VALUE!</v>
      </c>
      <c r="Z18" s="31">
        <v>0</v>
      </c>
      <c r="AA18" s="32">
        <f t="shared" si="17"/>
        <v>0</v>
      </c>
      <c r="AB18" s="31" t="e">
        <v>#DIV/0!</v>
      </c>
      <c r="AC18" s="32" t="e">
        <f t="shared" si="18"/>
        <v>#DIV/0!</v>
      </c>
      <c r="AD18" s="54" t="e">
        <v>#VALUE!</v>
      </c>
      <c r="AE18" s="31">
        <v>0</v>
      </c>
      <c r="AF18" s="32">
        <f t="shared" si="19"/>
        <v>0</v>
      </c>
      <c r="AG18" s="31" t="e">
        <v>#DIV/0!</v>
      </c>
      <c r="AH18" s="32" t="e">
        <f t="shared" si="20"/>
        <v>#DIV/0!</v>
      </c>
      <c r="AI18" s="54">
        <v>0</v>
      </c>
      <c r="AJ18" s="31">
        <f t="shared" si="1"/>
        <v>18778.39571425</v>
      </c>
      <c r="AK18" s="32">
        <f t="shared" si="21"/>
        <v>15372.174336701428</v>
      </c>
      <c r="AL18" s="31">
        <v>818.69498751946378</v>
      </c>
      <c r="AM18" s="50">
        <f t="shared" si="22"/>
        <v>940.5312757825244</v>
      </c>
      <c r="AN18" s="31">
        <f t="shared" si="2"/>
        <v>1631.4957142799999</v>
      </c>
      <c r="AO18" s="32">
        <f t="shared" si="23"/>
        <v>2203.7579081642857</v>
      </c>
      <c r="AP18" s="31">
        <v>817.98892265912116</v>
      </c>
      <c r="AQ18" s="50">
        <f t="shared" si="24"/>
        <v>724.96336168598714</v>
      </c>
      <c r="AR18" s="31">
        <f t="shared" si="3"/>
        <v>2436.1750000000002</v>
      </c>
      <c r="AS18" s="32">
        <f t="shared" si="25"/>
        <v>6193.3147959128573</v>
      </c>
      <c r="AT18" s="31">
        <v>610.71694709860674</v>
      </c>
      <c r="AU18" s="50">
        <f t="shared" si="26"/>
        <v>912.3844650021183</v>
      </c>
      <c r="AV18" s="31">
        <f t="shared" si="4"/>
        <v>5959.8057142799998</v>
      </c>
      <c r="AW18" s="32">
        <f t="shared" si="27"/>
        <v>4880.9314796085719</v>
      </c>
      <c r="AX18" s="31">
        <v>996.02980112291129</v>
      </c>
      <c r="AY18" s="50">
        <f t="shared" si="28"/>
        <v>1019.6157829852401</v>
      </c>
      <c r="AZ18" s="51">
        <f>AJ18/SUM(Table5[[#This Row],[NWP (Standard)]],Table5[[#This Row],[NWP (Plus)]],Table5[[#This Row],[NWP (Essentials)]],Table5[[#This Row],[NWP (Premium)]])</f>
        <v>0.65189471164604618</v>
      </c>
      <c r="BA18" s="51">
        <f>AN18/SUM(Table5[[#This Row],[NWP (Standard)]],Table5[[#This Row],[NWP (Plus)]],Table5[[#This Row],[NWP (Essentials)]],Table5[[#This Row],[NWP (Premium)]])</f>
        <v>5.6637608685881233E-2</v>
      </c>
      <c r="BB18" s="51">
        <f>AR18/SUM(Table5[[#This Row],[NWP (Standard)]],Table5[[#This Row],[NWP (Plus)]],Table5[[#This Row],[NWP (Essentials)]],Table5[[#This Row],[NWP (Premium)]])</f>
        <v>8.4572165977903707E-2</v>
      </c>
      <c r="BC18" s="52">
        <f>AV18/SUM(Table5[[#This Row],[NWP (Standard)]],Table5[[#This Row],[NWP (Plus)]],Table5[[#This Row],[NWP (Essentials)]],Table5[[#This Row],[NWP (Premium)]])</f>
        <v>0.20689551369016884</v>
      </c>
      <c r="BD18" s="51">
        <f t="shared" si="29"/>
        <v>0.54677566906088149</v>
      </c>
      <c r="BE18" s="51">
        <f t="shared" si="6"/>
        <v>7.4991275407045963E-2</v>
      </c>
      <c r="BF18" s="51">
        <f t="shared" si="6"/>
        <v>0.21238651478880405</v>
      </c>
      <c r="BG18" s="52">
        <f t="shared" si="6"/>
        <v>0.16584654074326838</v>
      </c>
      <c r="BH18" s="31">
        <v>0</v>
      </c>
      <c r="BI18" s="32">
        <f t="shared" si="30"/>
        <v>0</v>
      </c>
      <c r="BJ18" s="31">
        <v>0</v>
      </c>
      <c r="BK18" s="50">
        <f t="shared" si="31"/>
        <v>0</v>
      </c>
      <c r="BL18" s="31">
        <v>0</v>
      </c>
      <c r="BM18" s="32">
        <f t="shared" si="32"/>
        <v>0</v>
      </c>
      <c r="BN18" s="31">
        <v>0</v>
      </c>
      <c r="BO18" s="50">
        <f t="shared" si="33"/>
        <v>0</v>
      </c>
      <c r="BP18" s="31">
        <v>0</v>
      </c>
      <c r="BQ18" s="32">
        <f t="shared" si="34"/>
        <v>0</v>
      </c>
      <c r="BR18" s="31">
        <v>0</v>
      </c>
      <c r="BS18" s="50">
        <f t="shared" si="35"/>
        <v>0</v>
      </c>
      <c r="BT18" s="31">
        <v>0</v>
      </c>
      <c r="BU18" s="32">
        <f t="shared" si="36"/>
        <v>0</v>
      </c>
      <c r="BV18" s="31">
        <v>0</v>
      </c>
      <c r="BW18" s="50">
        <f t="shared" si="37"/>
        <v>0</v>
      </c>
      <c r="BX18" s="31">
        <v>18778.39571425</v>
      </c>
      <c r="BY18" s="32">
        <f t="shared" si="38"/>
        <v>15372.174336701428</v>
      </c>
      <c r="BZ18" s="31">
        <v>818.69498751946378</v>
      </c>
      <c r="CA18" s="50">
        <f t="shared" si="39"/>
        <v>940.5312757825244</v>
      </c>
      <c r="CB18" s="31">
        <v>1631.4957142799999</v>
      </c>
      <c r="CC18" s="32">
        <f t="shared" si="40"/>
        <v>2203.7579081642857</v>
      </c>
      <c r="CD18" s="31">
        <v>817.98892265912116</v>
      </c>
      <c r="CE18" s="50">
        <f t="shared" si="41"/>
        <v>724.96336168598714</v>
      </c>
      <c r="CF18" s="31">
        <v>2436.1750000000002</v>
      </c>
      <c r="CG18" s="32">
        <f t="shared" si="42"/>
        <v>6193.3147959128573</v>
      </c>
      <c r="CH18" s="31">
        <v>610.71694709860674</v>
      </c>
      <c r="CI18" s="50">
        <f t="shared" si="43"/>
        <v>912.3844650021183</v>
      </c>
      <c r="CJ18" s="31">
        <v>5959.8057142799998</v>
      </c>
      <c r="CK18" s="32">
        <f t="shared" si="44"/>
        <v>4880.9314796085719</v>
      </c>
      <c r="CL18" s="31">
        <v>996.02980112291129</v>
      </c>
      <c r="CM18" s="50">
        <f t="shared" si="45"/>
        <v>1019.6157829852401</v>
      </c>
    </row>
    <row r="19" spans="1:91" x14ac:dyDescent="0.25">
      <c r="A19" s="42">
        <f t="shared" si="5"/>
        <v>45778</v>
      </c>
      <c r="B19" s="31">
        <v>274421.81857132999</v>
      </c>
      <c r="C19" s="32">
        <f t="shared" si="7"/>
        <v>183171.31076523854</v>
      </c>
      <c r="D19" s="31">
        <v>1011.6754583042153</v>
      </c>
      <c r="E19" s="32">
        <f t="shared" si="8"/>
        <v>1032.6023933598258</v>
      </c>
      <c r="F19" s="54">
        <f t="shared" si="0"/>
        <v>144002.19072668548</v>
      </c>
      <c r="G19" s="32">
        <v>274421.81857132999</v>
      </c>
      <c r="H19" s="32">
        <f t="shared" si="9"/>
        <v>183171.31076523854</v>
      </c>
      <c r="I19" s="32">
        <v>1011.6754583042153</v>
      </c>
      <c r="J19" s="50">
        <f t="shared" si="10"/>
        <v>1032.6023933598258</v>
      </c>
      <c r="K19" s="31">
        <v>62855.279285670003</v>
      </c>
      <c r="L19" s="32">
        <f t="shared" si="11"/>
        <v>31919.784693845715</v>
      </c>
      <c r="M19" s="31">
        <v>849.39566602256764</v>
      </c>
      <c r="N19" s="32">
        <f t="shared" si="12"/>
        <v>896.79622693751867</v>
      </c>
      <c r="O19" s="54">
        <v>24577.845032460296</v>
      </c>
      <c r="P19" s="31">
        <v>211566.53928565996</v>
      </c>
      <c r="Q19" s="32">
        <f t="shared" si="13"/>
        <v>151251.52607139287</v>
      </c>
      <c r="R19" s="31">
        <v>1068.5178751801009</v>
      </c>
      <c r="S19" s="32">
        <f t="shared" si="14"/>
        <v>1064.5071477151109</v>
      </c>
      <c r="T19" s="54">
        <v>119424.34569422519</v>
      </c>
      <c r="U19" s="31">
        <v>0</v>
      </c>
      <c r="V19" s="32">
        <f t="shared" si="15"/>
        <v>0</v>
      </c>
      <c r="W19" s="31" t="e">
        <v>#DIV/0!</v>
      </c>
      <c r="X19" s="32" t="e">
        <f t="shared" si="16"/>
        <v>#DIV/0!</v>
      </c>
      <c r="Y19" s="54" t="e">
        <v>#VALUE!</v>
      </c>
      <c r="Z19" s="31">
        <v>0</v>
      </c>
      <c r="AA19" s="32">
        <f t="shared" si="17"/>
        <v>0</v>
      </c>
      <c r="AB19" s="31" t="e">
        <v>#DIV/0!</v>
      </c>
      <c r="AC19" s="32" t="e">
        <f t="shared" si="18"/>
        <v>#DIV/0!</v>
      </c>
      <c r="AD19" s="54" t="e">
        <v>#VALUE!</v>
      </c>
      <c r="AE19" s="31">
        <v>0</v>
      </c>
      <c r="AF19" s="32">
        <f t="shared" si="19"/>
        <v>0</v>
      </c>
      <c r="AG19" s="31" t="e">
        <v>#DIV/0!</v>
      </c>
      <c r="AH19" s="32" t="e">
        <f t="shared" si="20"/>
        <v>#DIV/0!</v>
      </c>
      <c r="AI19" s="54">
        <v>0</v>
      </c>
      <c r="AJ19" s="31">
        <f t="shared" si="1"/>
        <v>42273.864285690004</v>
      </c>
      <c r="AK19" s="32">
        <f t="shared" si="21"/>
        <v>19201.621224455714</v>
      </c>
      <c r="AL19" s="31">
        <v>831.17649557492734</v>
      </c>
      <c r="AM19" s="50">
        <f t="shared" si="22"/>
        <v>920.78658004858687</v>
      </c>
      <c r="AN19" s="31">
        <f t="shared" si="2"/>
        <v>4111.4864285799995</v>
      </c>
      <c r="AO19" s="32">
        <f t="shared" si="23"/>
        <v>2093.8310714314284</v>
      </c>
      <c r="AP19" s="31">
        <v>687.13028680882417</v>
      </c>
      <c r="AQ19" s="50">
        <f t="shared" si="24"/>
        <v>683.28530107035556</v>
      </c>
      <c r="AR19" s="31">
        <f t="shared" si="3"/>
        <v>13579.42678573</v>
      </c>
      <c r="AS19" s="32">
        <f t="shared" si="25"/>
        <v>6702.6542857071427</v>
      </c>
      <c r="AT19" s="31">
        <v>1047.4409925307023</v>
      </c>
      <c r="AU19" s="50">
        <f t="shared" si="26"/>
        <v>942.47649388449258</v>
      </c>
      <c r="AV19" s="31">
        <f t="shared" si="4"/>
        <v>2890.5017856699997</v>
      </c>
      <c r="AW19" s="32">
        <f t="shared" si="27"/>
        <v>3921.6781122514285</v>
      </c>
      <c r="AX19" s="31">
        <v>724.61068114049829</v>
      </c>
      <c r="AY19" s="50">
        <f t="shared" si="28"/>
        <v>926.56703384166838</v>
      </c>
      <c r="AZ19" s="51">
        <f>AJ19/SUM(Table5[[#This Row],[NWP (Standard)]],Table5[[#This Row],[NWP (Plus)]],Table5[[#This Row],[NWP (Essentials)]],Table5[[#This Row],[NWP (Premium)]])</f>
        <v>0.67255868983669864</v>
      </c>
      <c r="BA19" s="51">
        <f>AN19/SUM(Table5[[#This Row],[NWP (Standard)]],Table5[[#This Row],[NWP (Plus)]],Table5[[#This Row],[NWP (Essentials)]],Table5[[#This Row],[NWP (Premium)]])</f>
        <v>6.5411950679492931E-2</v>
      </c>
      <c r="BB19" s="51">
        <f>AR19/SUM(Table5[[#This Row],[NWP (Standard)]],Table5[[#This Row],[NWP (Plus)]],Table5[[#This Row],[NWP (Essentials)]],Table5[[#This Row],[NWP (Premium)]])</f>
        <v>0.21604274040392168</v>
      </c>
      <c r="BC19" s="52">
        <f>AV19/SUM(Table5[[#This Row],[NWP (Standard)]],Table5[[#This Row],[NWP (Plus)]],Table5[[#This Row],[NWP (Essentials)]],Table5[[#This Row],[NWP (Premium)]])</f>
        <v>4.5986619079886701E-2</v>
      </c>
      <c r="BD19" s="51">
        <f t="shared" si="29"/>
        <v>0.58756938833535099</v>
      </c>
      <c r="BE19" s="51">
        <f t="shared" si="6"/>
        <v>6.6889847708332756E-2</v>
      </c>
      <c r="BF19" s="51">
        <f t="shared" si="6"/>
        <v>0.20745669568012934</v>
      </c>
      <c r="BG19" s="52">
        <f t="shared" si="6"/>
        <v>0.13808406827618688</v>
      </c>
      <c r="BH19" s="31">
        <v>0</v>
      </c>
      <c r="BI19" s="32">
        <f t="shared" si="30"/>
        <v>0</v>
      </c>
      <c r="BJ19" s="31">
        <v>0</v>
      </c>
      <c r="BK19" s="50">
        <f t="shared" si="31"/>
        <v>0</v>
      </c>
      <c r="BL19" s="31">
        <v>0</v>
      </c>
      <c r="BM19" s="32">
        <f t="shared" si="32"/>
        <v>0</v>
      </c>
      <c r="BN19" s="31">
        <v>0</v>
      </c>
      <c r="BO19" s="50">
        <f t="shared" si="33"/>
        <v>0</v>
      </c>
      <c r="BP19" s="31">
        <v>0</v>
      </c>
      <c r="BQ19" s="32">
        <f t="shared" si="34"/>
        <v>0</v>
      </c>
      <c r="BR19" s="31">
        <v>0</v>
      </c>
      <c r="BS19" s="50">
        <f t="shared" si="35"/>
        <v>0</v>
      </c>
      <c r="BT19" s="31">
        <v>0</v>
      </c>
      <c r="BU19" s="32">
        <f t="shared" si="36"/>
        <v>0</v>
      </c>
      <c r="BV19" s="31">
        <v>0</v>
      </c>
      <c r="BW19" s="50">
        <f t="shared" si="37"/>
        <v>0</v>
      </c>
      <c r="BX19" s="31">
        <v>42273.864285690004</v>
      </c>
      <c r="BY19" s="32">
        <f t="shared" si="38"/>
        <v>19201.621224455714</v>
      </c>
      <c r="BZ19" s="31">
        <v>831.17649557492734</v>
      </c>
      <c r="CA19" s="50">
        <f t="shared" si="39"/>
        <v>920.78658004858687</v>
      </c>
      <c r="CB19" s="31">
        <v>4111.4864285799995</v>
      </c>
      <c r="CC19" s="32">
        <f t="shared" si="40"/>
        <v>2093.8310714314284</v>
      </c>
      <c r="CD19" s="31">
        <v>687.13028680882417</v>
      </c>
      <c r="CE19" s="50">
        <f t="shared" si="41"/>
        <v>683.28530107035556</v>
      </c>
      <c r="CF19" s="31">
        <v>13579.42678573</v>
      </c>
      <c r="CG19" s="32">
        <f t="shared" si="42"/>
        <v>6702.6542857071427</v>
      </c>
      <c r="CH19" s="31">
        <v>1047.4409925307023</v>
      </c>
      <c r="CI19" s="50">
        <f t="shared" si="43"/>
        <v>942.47649388449258</v>
      </c>
      <c r="CJ19" s="31">
        <v>2890.5017856699997</v>
      </c>
      <c r="CK19" s="32">
        <f t="shared" si="44"/>
        <v>3921.6781122514285</v>
      </c>
      <c r="CL19" s="31">
        <v>724.61068114049829</v>
      </c>
      <c r="CM19" s="50">
        <f t="shared" si="45"/>
        <v>926.56703384166838</v>
      </c>
    </row>
    <row r="20" spans="1:91" x14ac:dyDescent="0.25">
      <c r="A20" s="42">
        <f t="shared" si="5"/>
        <v>45779</v>
      </c>
      <c r="B20" s="31">
        <v>170058.95071419998</v>
      </c>
      <c r="C20" s="32">
        <f t="shared" si="7"/>
        <v>178112.65316318427</v>
      </c>
      <c r="D20" s="31">
        <v>1039.7935709089006</v>
      </c>
      <c r="E20" s="32">
        <f t="shared" si="8"/>
        <v>1028.6394980718844</v>
      </c>
      <c r="F20" s="54">
        <f t="shared" si="0"/>
        <v>144002.19072668548</v>
      </c>
      <c r="G20" s="32">
        <v>170058.95071419998</v>
      </c>
      <c r="H20" s="32">
        <f t="shared" si="9"/>
        <v>178112.65316318427</v>
      </c>
      <c r="I20" s="32">
        <v>1039.7935709089006</v>
      </c>
      <c r="J20" s="50">
        <f t="shared" si="10"/>
        <v>1028.6394980718844</v>
      </c>
      <c r="K20" s="31">
        <v>23053.931071409999</v>
      </c>
      <c r="L20" s="32">
        <f t="shared" si="11"/>
        <v>30868.837397922853</v>
      </c>
      <c r="M20" s="31">
        <v>823.35468112178569</v>
      </c>
      <c r="N20" s="32">
        <f t="shared" si="12"/>
        <v>859.26239494027379</v>
      </c>
      <c r="O20" s="54">
        <v>24577.845032460296</v>
      </c>
      <c r="P20" s="31">
        <v>147005.01964278999</v>
      </c>
      <c r="Q20" s="32">
        <f t="shared" si="13"/>
        <v>147243.81576526145</v>
      </c>
      <c r="R20" s="31">
        <v>1080.9192620793383</v>
      </c>
      <c r="S20" s="32">
        <f t="shared" si="14"/>
        <v>1067.3579585007221</v>
      </c>
      <c r="T20" s="54">
        <v>119424.34569422519</v>
      </c>
      <c r="U20" s="31">
        <v>0</v>
      </c>
      <c r="V20" s="32">
        <f t="shared" si="15"/>
        <v>0</v>
      </c>
      <c r="W20" s="31" t="e">
        <v>#DIV/0!</v>
      </c>
      <c r="X20" s="32" t="e">
        <f t="shared" si="16"/>
        <v>#DIV/0!</v>
      </c>
      <c r="Y20" s="54" t="e">
        <v>#VALUE!</v>
      </c>
      <c r="Z20" s="31">
        <v>0</v>
      </c>
      <c r="AA20" s="32">
        <f t="shared" si="17"/>
        <v>0</v>
      </c>
      <c r="AB20" s="31" t="e">
        <v>#DIV/0!</v>
      </c>
      <c r="AC20" s="32" t="e">
        <f t="shared" si="18"/>
        <v>#DIV/0!</v>
      </c>
      <c r="AD20" s="54" t="e">
        <v>#VALUE!</v>
      </c>
      <c r="AE20" s="31">
        <v>0</v>
      </c>
      <c r="AF20" s="32">
        <f t="shared" si="19"/>
        <v>0</v>
      </c>
      <c r="AG20" s="31" t="e">
        <v>#DIV/0!</v>
      </c>
      <c r="AH20" s="32" t="e">
        <f t="shared" si="20"/>
        <v>#DIV/0!</v>
      </c>
      <c r="AI20" s="54">
        <v>0</v>
      </c>
      <c r="AJ20" s="31">
        <f t="shared" si="1"/>
        <v>8977.9467857099989</v>
      </c>
      <c r="AK20" s="32">
        <f t="shared" si="21"/>
        <v>17725.54913262857</v>
      </c>
      <c r="AL20" s="31">
        <v>750.21762286953378</v>
      </c>
      <c r="AM20" s="50">
        <f t="shared" si="22"/>
        <v>865.24202097359841</v>
      </c>
      <c r="AN20" s="31">
        <f t="shared" si="2"/>
        <v>1281.18250001</v>
      </c>
      <c r="AO20" s="32">
        <f t="shared" si="23"/>
        <v>2207.3459693914283</v>
      </c>
      <c r="AP20" s="31">
        <v>428.23407737253024</v>
      </c>
      <c r="AQ20" s="50">
        <f t="shared" si="24"/>
        <v>674.75945960749436</v>
      </c>
      <c r="AR20" s="31">
        <f t="shared" si="3"/>
        <v>9417.7764285400008</v>
      </c>
      <c r="AS20" s="32">
        <f t="shared" si="25"/>
        <v>7283.4711734542861</v>
      </c>
      <c r="AT20" s="31">
        <v>1180.4561800558599</v>
      </c>
      <c r="AU20" s="50">
        <f t="shared" si="26"/>
        <v>919.44303136406961</v>
      </c>
      <c r="AV20" s="31">
        <f t="shared" si="4"/>
        <v>3377.0253571499998</v>
      </c>
      <c r="AW20" s="32">
        <f t="shared" si="27"/>
        <v>3652.4711224485714</v>
      </c>
      <c r="AX20" s="31">
        <v>677.26057984938848</v>
      </c>
      <c r="AY20" s="50">
        <f t="shared" si="28"/>
        <v>897.70119083655152</v>
      </c>
      <c r="AZ20" s="51">
        <f>AJ20/SUM(Table5[[#This Row],[NWP (Standard)]],Table5[[#This Row],[NWP (Plus)]],Table5[[#This Row],[NWP (Essentials)]],Table5[[#This Row],[NWP (Premium)]])</f>
        <v>0.38943236005610643</v>
      </c>
      <c r="BA20" s="51">
        <f>AN20/SUM(Table5[[#This Row],[NWP (Standard)]],Table5[[#This Row],[NWP (Plus)]],Table5[[#This Row],[NWP (Essentials)]],Table5[[#This Row],[NWP (Premium)]])</f>
        <v>5.5573277114497839E-2</v>
      </c>
      <c r="BB20" s="51">
        <f>AR20/SUM(Table5[[#This Row],[NWP (Standard)]],Table5[[#This Row],[NWP (Plus)]],Table5[[#This Row],[NWP (Essentials)]],Table5[[#This Row],[NWP (Premium)]])</f>
        <v>0.40851065266779257</v>
      </c>
      <c r="BC20" s="52">
        <f>AV20/SUM(Table5[[#This Row],[NWP (Standard)]],Table5[[#This Row],[NWP (Plus)]],Table5[[#This Row],[NWP (Essentials)]],Table5[[#This Row],[NWP (Premium)]])</f>
        <v>0.14648371016160316</v>
      </c>
      <c r="BD20" s="51">
        <f t="shared" si="29"/>
        <v>0.55248949730704788</v>
      </c>
      <c r="BE20" s="51">
        <f t="shared" si="6"/>
        <v>7.2543129698365322E-2</v>
      </c>
      <c r="BF20" s="51">
        <f t="shared" si="6"/>
        <v>0.24067344612289868</v>
      </c>
      <c r="BG20" s="52">
        <f t="shared" si="6"/>
        <v>0.13429392687168815</v>
      </c>
      <c r="BH20" s="31">
        <v>0</v>
      </c>
      <c r="BI20" s="32">
        <f t="shared" si="30"/>
        <v>0</v>
      </c>
      <c r="BJ20" s="31">
        <v>0</v>
      </c>
      <c r="BK20" s="50">
        <f t="shared" si="31"/>
        <v>0</v>
      </c>
      <c r="BL20" s="31">
        <v>0</v>
      </c>
      <c r="BM20" s="32">
        <f t="shared" si="32"/>
        <v>0</v>
      </c>
      <c r="BN20" s="31">
        <v>0</v>
      </c>
      <c r="BO20" s="50">
        <f t="shared" si="33"/>
        <v>0</v>
      </c>
      <c r="BP20" s="31">
        <v>0</v>
      </c>
      <c r="BQ20" s="32">
        <f t="shared" si="34"/>
        <v>0</v>
      </c>
      <c r="BR20" s="31">
        <v>0</v>
      </c>
      <c r="BS20" s="50">
        <f t="shared" si="35"/>
        <v>0</v>
      </c>
      <c r="BT20" s="31">
        <v>0</v>
      </c>
      <c r="BU20" s="32">
        <f t="shared" si="36"/>
        <v>0</v>
      </c>
      <c r="BV20" s="31">
        <v>0</v>
      </c>
      <c r="BW20" s="50">
        <f t="shared" si="37"/>
        <v>0</v>
      </c>
      <c r="BX20" s="31">
        <v>8977.9467857099989</v>
      </c>
      <c r="BY20" s="32">
        <f t="shared" si="38"/>
        <v>17725.54913262857</v>
      </c>
      <c r="BZ20" s="31">
        <v>750.21762286953378</v>
      </c>
      <c r="CA20" s="50">
        <f t="shared" si="39"/>
        <v>865.24202097359841</v>
      </c>
      <c r="CB20" s="31">
        <v>1281.18250001</v>
      </c>
      <c r="CC20" s="32">
        <f t="shared" si="40"/>
        <v>2207.3459693914283</v>
      </c>
      <c r="CD20" s="31">
        <v>428.23407737253024</v>
      </c>
      <c r="CE20" s="50">
        <f t="shared" si="41"/>
        <v>674.75945960749436</v>
      </c>
      <c r="CF20" s="31">
        <v>9417.7764285400008</v>
      </c>
      <c r="CG20" s="32">
        <f t="shared" si="42"/>
        <v>7283.4711734542861</v>
      </c>
      <c r="CH20" s="31">
        <v>1180.4561800558599</v>
      </c>
      <c r="CI20" s="50">
        <f t="shared" si="43"/>
        <v>919.44303136406961</v>
      </c>
      <c r="CJ20" s="31">
        <v>3377.0253571499998</v>
      </c>
      <c r="CK20" s="32">
        <f t="shared" si="44"/>
        <v>3652.4711224485714</v>
      </c>
      <c r="CL20" s="31">
        <v>677.26057984938848</v>
      </c>
      <c r="CM20" s="50">
        <f t="shared" si="45"/>
        <v>897.70119083655152</v>
      </c>
    </row>
    <row r="21" spans="1:91" x14ac:dyDescent="0.25">
      <c r="A21" s="42">
        <f t="shared" si="5"/>
        <v>45780</v>
      </c>
      <c r="B21" s="31">
        <v>148619.24999995003</v>
      </c>
      <c r="C21" s="32">
        <f t="shared" si="7"/>
        <v>178584.12841826715</v>
      </c>
      <c r="D21" s="31">
        <v>974.03623946871164</v>
      </c>
      <c r="E21" s="32">
        <f t="shared" si="8"/>
        <v>1018.0258148907494</v>
      </c>
      <c r="F21" s="54">
        <f t="shared" si="0"/>
        <v>144002.19072668548</v>
      </c>
      <c r="G21" s="32">
        <v>148619.24999995003</v>
      </c>
      <c r="H21" s="32">
        <f t="shared" si="9"/>
        <v>178584.12841826715</v>
      </c>
      <c r="I21" s="32">
        <v>974.03623946871164</v>
      </c>
      <c r="J21" s="50">
        <f t="shared" si="10"/>
        <v>1018.0258148907494</v>
      </c>
      <c r="K21" s="31">
        <v>28162.102857200003</v>
      </c>
      <c r="L21" s="32">
        <f t="shared" si="11"/>
        <v>31710.973316289997</v>
      </c>
      <c r="M21" s="31">
        <v>853.397056278788</v>
      </c>
      <c r="N21" s="32">
        <f t="shared" si="12"/>
        <v>842.87097174637381</v>
      </c>
      <c r="O21" s="54">
        <v>24577.845032460296</v>
      </c>
      <c r="P21" s="31">
        <v>120457.14714275001</v>
      </c>
      <c r="Q21" s="32">
        <f t="shared" si="13"/>
        <v>146873.15510197714</v>
      </c>
      <c r="R21" s="31">
        <v>1003.8095595229167</v>
      </c>
      <c r="S21" s="32">
        <f t="shared" si="14"/>
        <v>1059.2177332777153</v>
      </c>
      <c r="T21" s="54">
        <v>119424.34569422519</v>
      </c>
      <c r="U21" s="31">
        <v>0</v>
      </c>
      <c r="V21" s="32">
        <f t="shared" si="15"/>
        <v>0</v>
      </c>
      <c r="W21" s="31" t="e">
        <v>#DIV/0!</v>
      </c>
      <c r="X21" s="32" t="e">
        <f t="shared" si="16"/>
        <v>#DIV/0!</v>
      </c>
      <c r="Y21" s="54" t="e">
        <v>#VALUE!</v>
      </c>
      <c r="Z21" s="31">
        <v>0</v>
      </c>
      <c r="AA21" s="32">
        <f t="shared" si="17"/>
        <v>0</v>
      </c>
      <c r="AB21" s="31" t="e">
        <v>#DIV/0!</v>
      </c>
      <c r="AC21" s="32" t="e">
        <f t="shared" si="18"/>
        <v>#DIV/0!</v>
      </c>
      <c r="AD21" s="54" t="e">
        <v>#VALUE!</v>
      </c>
      <c r="AE21" s="31">
        <v>0</v>
      </c>
      <c r="AF21" s="32">
        <f t="shared" si="19"/>
        <v>0</v>
      </c>
      <c r="AG21" s="31" t="e">
        <v>#DIV/0!</v>
      </c>
      <c r="AH21" s="32" t="e">
        <f t="shared" si="20"/>
        <v>#DIV/0!</v>
      </c>
      <c r="AI21" s="54">
        <v>0</v>
      </c>
      <c r="AJ21" s="31">
        <f t="shared" si="1"/>
        <v>8967.3039286200001</v>
      </c>
      <c r="AK21" s="32">
        <f t="shared" si="21"/>
        <v>17238.054438752857</v>
      </c>
      <c r="AL21" s="31">
        <v>561.99621117039499</v>
      </c>
      <c r="AM21" s="50">
        <f t="shared" si="22"/>
        <v>784.30930914441512</v>
      </c>
      <c r="AN21" s="31">
        <f t="shared" si="2"/>
        <v>8902.6553571000004</v>
      </c>
      <c r="AO21" s="32">
        <f t="shared" si="23"/>
        <v>3165.2881632628569</v>
      </c>
      <c r="AP21" s="31">
        <v>1275.3018858917699</v>
      </c>
      <c r="AQ21" s="50">
        <f t="shared" si="24"/>
        <v>752.03611573201613</v>
      </c>
      <c r="AR21" s="31">
        <f t="shared" si="3"/>
        <v>6046.4182142499994</v>
      </c>
      <c r="AS21" s="32">
        <f t="shared" si="25"/>
        <v>7648.2675510028566</v>
      </c>
      <c r="AT21" s="31">
        <v>1010.5048755222617</v>
      </c>
      <c r="AU21" s="50">
        <f t="shared" si="26"/>
        <v>938.71375303114053</v>
      </c>
      <c r="AV21" s="31">
        <f t="shared" si="4"/>
        <v>4245.7253572299996</v>
      </c>
      <c r="AW21" s="32">
        <f t="shared" si="27"/>
        <v>3659.3631632714282</v>
      </c>
      <c r="AX21" s="31">
        <v>1064.3473594411923</v>
      </c>
      <c r="AY21" s="50">
        <f t="shared" si="28"/>
        <v>929.49331039216463</v>
      </c>
      <c r="AZ21" s="51">
        <f>AJ21/SUM(Table5[[#This Row],[NWP (Standard)]],Table5[[#This Row],[NWP (Plus)]],Table5[[#This Row],[NWP (Essentials)]],Table5[[#This Row],[NWP (Premium)]])</f>
        <v>0.31841741272269358</v>
      </c>
      <c r="BA21" s="51">
        <f>AN21/SUM(Table5[[#This Row],[NWP (Standard)]],Table5[[#This Row],[NWP (Plus)]],Table5[[#This Row],[NWP (Essentials)]],Table5[[#This Row],[NWP (Premium)]])</f>
        <v>0.31612182521462256</v>
      </c>
      <c r="BB21" s="51">
        <f>AR21/SUM(Table5[[#This Row],[NWP (Standard)]],Table5[[#This Row],[NWP (Plus)]],Table5[[#This Row],[NWP (Essentials)]],Table5[[#This Row],[NWP (Premium)]])</f>
        <v>0.21470052307206014</v>
      </c>
      <c r="BC21" s="52">
        <f>AV21/SUM(Table5[[#This Row],[NWP (Standard)]],Table5[[#This Row],[NWP (Plus)]],Table5[[#This Row],[NWP (Essentials)]],Table5[[#This Row],[NWP (Premium)]])</f>
        <v>0.15076023899062374</v>
      </c>
      <c r="BD21" s="51">
        <f t="shared" si="29"/>
        <v>0.5185540639138273</v>
      </c>
      <c r="BE21" s="51">
        <f t="shared" si="6"/>
        <v>0.10360793170034165</v>
      </c>
      <c r="BF21" s="51">
        <f t="shared" si="6"/>
        <v>0.24893626123722049</v>
      </c>
      <c r="BG21" s="52">
        <f t="shared" si="6"/>
        <v>0.12890174314861061</v>
      </c>
      <c r="BH21" s="31">
        <v>0</v>
      </c>
      <c r="BI21" s="32">
        <f t="shared" si="30"/>
        <v>0</v>
      </c>
      <c r="BJ21" s="31">
        <v>0</v>
      </c>
      <c r="BK21" s="50">
        <f t="shared" si="31"/>
        <v>0</v>
      </c>
      <c r="BL21" s="31">
        <v>0</v>
      </c>
      <c r="BM21" s="32">
        <f t="shared" si="32"/>
        <v>0</v>
      </c>
      <c r="BN21" s="31">
        <v>0</v>
      </c>
      <c r="BO21" s="50">
        <f t="shared" si="33"/>
        <v>0</v>
      </c>
      <c r="BP21" s="31">
        <v>0</v>
      </c>
      <c r="BQ21" s="32">
        <f t="shared" si="34"/>
        <v>0</v>
      </c>
      <c r="BR21" s="31">
        <v>0</v>
      </c>
      <c r="BS21" s="50">
        <f t="shared" si="35"/>
        <v>0</v>
      </c>
      <c r="BT21" s="31">
        <v>0</v>
      </c>
      <c r="BU21" s="32">
        <f t="shared" si="36"/>
        <v>0</v>
      </c>
      <c r="BV21" s="31">
        <v>0</v>
      </c>
      <c r="BW21" s="50">
        <f t="shared" si="37"/>
        <v>0</v>
      </c>
      <c r="BX21" s="31">
        <v>8967.3039286200001</v>
      </c>
      <c r="BY21" s="32">
        <f t="shared" si="38"/>
        <v>17238.054438752857</v>
      </c>
      <c r="BZ21" s="31">
        <v>561.99621117039499</v>
      </c>
      <c r="CA21" s="50">
        <f t="shared" si="39"/>
        <v>784.30930914441512</v>
      </c>
      <c r="CB21" s="31">
        <v>8902.6553571000004</v>
      </c>
      <c r="CC21" s="32">
        <f t="shared" si="40"/>
        <v>3165.2881632628569</v>
      </c>
      <c r="CD21" s="31">
        <v>1275.3018858917699</v>
      </c>
      <c r="CE21" s="50">
        <f t="shared" si="41"/>
        <v>752.03611573201613</v>
      </c>
      <c r="CF21" s="31">
        <v>6046.4182142499994</v>
      </c>
      <c r="CG21" s="32">
        <f t="shared" si="42"/>
        <v>7648.2675510028566</v>
      </c>
      <c r="CH21" s="31">
        <v>1010.5048755222617</v>
      </c>
      <c r="CI21" s="50">
        <f t="shared" si="43"/>
        <v>938.71375303114053</v>
      </c>
      <c r="CJ21" s="31">
        <v>4245.7253572299996</v>
      </c>
      <c r="CK21" s="32">
        <f t="shared" si="44"/>
        <v>3659.3631632714282</v>
      </c>
      <c r="CL21" s="31">
        <v>1064.3473594411923</v>
      </c>
      <c r="CM21" s="50">
        <f t="shared" si="45"/>
        <v>929.49331039216463</v>
      </c>
    </row>
    <row r="22" spans="1:91" x14ac:dyDescent="0.25">
      <c r="A22" s="42">
        <f t="shared" si="5"/>
        <v>45781</v>
      </c>
      <c r="B22" s="31">
        <v>140455.31892868</v>
      </c>
      <c r="C22" s="32">
        <f t="shared" si="7"/>
        <v>182374.87520402283</v>
      </c>
      <c r="D22" s="31">
        <v>1043.2680384118803</v>
      </c>
      <c r="E22" s="32">
        <f t="shared" si="8"/>
        <v>1031.0723695336421</v>
      </c>
      <c r="F22" s="54">
        <f t="shared" si="0"/>
        <v>144002.19072668548</v>
      </c>
      <c r="G22" s="32">
        <v>140455.31892868</v>
      </c>
      <c r="H22" s="32">
        <f t="shared" si="9"/>
        <v>182374.87520402283</v>
      </c>
      <c r="I22" s="32">
        <v>1043.2680384118803</v>
      </c>
      <c r="J22" s="50">
        <f t="shared" si="10"/>
        <v>1031.0723695336421</v>
      </c>
      <c r="K22" s="31">
        <v>29690.128571460002</v>
      </c>
      <c r="L22" s="32">
        <f t="shared" si="11"/>
        <v>31637.216479568568</v>
      </c>
      <c r="M22" s="31">
        <v>899.70086580181828</v>
      </c>
      <c r="N22" s="32">
        <f t="shared" si="12"/>
        <v>848.10813041802146</v>
      </c>
      <c r="O22" s="54">
        <v>24577.845032460296</v>
      </c>
      <c r="P22" s="31">
        <v>110765.19035722001</v>
      </c>
      <c r="Q22" s="32">
        <f t="shared" si="13"/>
        <v>150737.65872445426</v>
      </c>
      <c r="R22" s="31">
        <v>1085.9332387962745</v>
      </c>
      <c r="S22" s="32">
        <f t="shared" si="14"/>
        <v>1073.6558178118387</v>
      </c>
      <c r="T22" s="54">
        <v>119424.34569422519</v>
      </c>
      <c r="U22" s="31">
        <v>0</v>
      </c>
      <c r="V22" s="32">
        <f t="shared" si="15"/>
        <v>0</v>
      </c>
      <c r="W22" s="31" t="e">
        <v>#DIV/0!</v>
      </c>
      <c r="X22" s="32" t="e">
        <f t="shared" si="16"/>
        <v>#DIV/0!</v>
      </c>
      <c r="Y22" s="54" t="e">
        <v>#VALUE!</v>
      </c>
      <c r="Z22" s="31">
        <v>0</v>
      </c>
      <c r="AA22" s="32">
        <f t="shared" si="17"/>
        <v>0</v>
      </c>
      <c r="AB22" s="31" t="e">
        <v>#DIV/0!</v>
      </c>
      <c r="AC22" s="32" t="e">
        <f t="shared" si="18"/>
        <v>#DIV/0!</v>
      </c>
      <c r="AD22" s="54" t="e">
        <v>#VALUE!</v>
      </c>
      <c r="AE22" s="31">
        <v>0</v>
      </c>
      <c r="AF22" s="32">
        <f t="shared" si="19"/>
        <v>0</v>
      </c>
      <c r="AG22" s="31" t="e">
        <v>#DIV/0!</v>
      </c>
      <c r="AH22" s="32" t="e">
        <f t="shared" si="20"/>
        <v>#DIV/0!</v>
      </c>
      <c r="AI22" s="54">
        <v>0</v>
      </c>
      <c r="AJ22" s="31">
        <f t="shared" si="1"/>
        <v>13970.672857180001</v>
      </c>
      <c r="AK22" s="32">
        <f t="shared" si="21"/>
        <v>17272.271989781431</v>
      </c>
      <c r="AL22" s="31">
        <v>700.45269130914971</v>
      </c>
      <c r="AM22" s="50">
        <f t="shared" si="22"/>
        <v>780.84861888660839</v>
      </c>
      <c r="AN22" s="31">
        <f t="shared" si="2"/>
        <v>3218.7721428999998</v>
      </c>
      <c r="AO22" s="32">
        <f t="shared" si="23"/>
        <v>3196.069489797143</v>
      </c>
      <c r="AP22" s="31">
        <v>1075.8716411412306</v>
      </c>
      <c r="AQ22" s="50">
        <f t="shared" si="24"/>
        <v>762.32474593779068</v>
      </c>
      <c r="AR22" s="31">
        <f t="shared" si="3"/>
        <v>7989.1557142599995</v>
      </c>
      <c r="AS22" s="32">
        <f t="shared" si="25"/>
        <v>7260.6344897814288</v>
      </c>
      <c r="AT22" s="31">
        <v>2002.7759860060364</v>
      </c>
      <c r="AU22" s="50">
        <f t="shared" si="26"/>
        <v>1085.4481165586787</v>
      </c>
      <c r="AV22" s="31">
        <f t="shared" si="4"/>
        <v>4511.5278571199997</v>
      </c>
      <c r="AW22" s="32">
        <f t="shared" si="27"/>
        <v>3908.2405102085713</v>
      </c>
      <c r="AX22" s="31">
        <v>753.98702738258271</v>
      </c>
      <c r="AY22" s="50">
        <f t="shared" si="28"/>
        <v>838.84898337840684</v>
      </c>
      <c r="AZ22" s="51">
        <f>AJ22/SUM(Table5[[#This Row],[NWP (Standard)]],Table5[[#This Row],[NWP (Plus)]],Table5[[#This Row],[NWP (Essentials)]],Table5[[#This Row],[NWP (Premium)]])</f>
        <v>0.47054942263232502</v>
      </c>
      <c r="BA22" s="51">
        <f>AN22/SUM(Table5[[#This Row],[NWP (Standard)]],Table5[[#This Row],[NWP (Plus)]],Table5[[#This Row],[NWP (Essentials)]],Table5[[#This Row],[NWP (Premium)]])</f>
        <v>0.10841219953469935</v>
      </c>
      <c r="BB22" s="51">
        <f>AR22/SUM(Table5[[#This Row],[NWP (Standard)]],Table5[[#This Row],[NWP (Plus)]],Table5[[#This Row],[NWP (Essentials)]],Table5[[#This Row],[NWP (Premium)]])</f>
        <v>0.26908457789366641</v>
      </c>
      <c r="BC22" s="52">
        <f>AV22/SUM(Table5[[#This Row],[NWP (Standard)]],Table5[[#This Row],[NWP (Plus)]],Table5[[#This Row],[NWP (Essentials)]],Table5[[#This Row],[NWP (Premium)]])</f>
        <v>0.15195379993930916</v>
      </c>
      <c r="BD22" s="51">
        <f t="shared" si="29"/>
        <v>0.52083582299996578</v>
      </c>
      <c r="BE22" s="51">
        <f t="shared" si="6"/>
        <v>0.1048916806246228</v>
      </c>
      <c r="BF22" s="51">
        <f t="shared" si="6"/>
        <v>0.23676050006878444</v>
      </c>
      <c r="BG22" s="52">
        <f t="shared" si="6"/>
        <v>0.137511996306627</v>
      </c>
      <c r="BH22" s="31">
        <v>0</v>
      </c>
      <c r="BI22" s="32">
        <f t="shared" si="30"/>
        <v>0</v>
      </c>
      <c r="BJ22" s="31">
        <v>0</v>
      </c>
      <c r="BK22" s="50">
        <f t="shared" si="31"/>
        <v>0</v>
      </c>
      <c r="BL22" s="31">
        <v>0</v>
      </c>
      <c r="BM22" s="32">
        <f t="shared" si="32"/>
        <v>0</v>
      </c>
      <c r="BN22" s="31">
        <v>0</v>
      </c>
      <c r="BO22" s="50">
        <f t="shared" si="33"/>
        <v>0</v>
      </c>
      <c r="BP22" s="31">
        <v>0</v>
      </c>
      <c r="BQ22" s="32">
        <f t="shared" si="34"/>
        <v>0</v>
      </c>
      <c r="BR22" s="31">
        <v>0</v>
      </c>
      <c r="BS22" s="50">
        <f t="shared" si="35"/>
        <v>0</v>
      </c>
      <c r="BT22" s="31">
        <v>0</v>
      </c>
      <c r="BU22" s="32">
        <f t="shared" si="36"/>
        <v>0</v>
      </c>
      <c r="BV22" s="31">
        <v>0</v>
      </c>
      <c r="BW22" s="50">
        <f t="shared" si="37"/>
        <v>0</v>
      </c>
      <c r="BX22" s="31">
        <v>13970.672857180001</v>
      </c>
      <c r="BY22" s="32">
        <f t="shared" si="38"/>
        <v>17272.271989781431</v>
      </c>
      <c r="BZ22" s="31">
        <v>700.45269130914971</v>
      </c>
      <c r="CA22" s="50">
        <f t="shared" si="39"/>
        <v>780.84861888660839</v>
      </c>
      <c r="CB22" s="31">
        <v>3218.7721428999998</v>
      </c>
      <c r="CC22" s="32">
        <f t="shared" si="40"/>
        <v>3196.069489797143</v>
      </c>
      <c r="CD22" s="31">
        <v>1075.8716411412306</v>
      </c>
      <c r="CE22" s="50">
        <f t="shared" si="41"/>
        <v>762.32474593779068</v>
      </c>
      <c r="CF22" s="31">
        <v>7989.1557142599995</v>
      </c>
      <c r="CG22" s="32">
        <f t="shared" si="42"/>
        <v>7260.6344897814288</v>
      </c>
      <c r="CH22" s="31">
        <v>2002.7759860060364</v>
      </c>
      <c r="CI22" s="50">
        <f t="shared" si="43"/>
        <v>1085.4481165586787</v>
      </c>
      <c r="CJ22" s="31">
        <v>4511.5278571199997</v>
      </c>
      <c r="CK22" s="32">
        <f t="shared" si="44"/>
        <v>3908.2405102085713</v>
      </c>
      <c r="CL22" s="31">
        <v>753.98702738258271</v>
      </c>
      <c r="CM22" s="50">
        <f t="shared" si="45"/>
        <v>838.84898337840684</v>
      </c>
    </row>
    <row r="23" spans="1:91" x14ac:dyDescent="0.25">
      <c r="A23" s="42">
        <f t="shared" si="5"/>
        <v>45782</v>
      </c>
      <c r="B23" s="31">
        <v>151917.2785712</v>
      </c>
      <c r="C23" s="32">
        <f t="shared" si="7"/>
        <v>176206.71586730573</v>
      </c>
      <c r="D23" s="31">
        <v>1228.5051107090717</v>
      </c>
      <c r="E23" s="32">
        <f t="shared" si="8"/>
        <v>1053.0170811635578</v>
      </c>
      <c r="F23" s="54">
        <f t="shared" si="0"/>
        <v>144002.19072668548</v>
      </c>
      <c r="G23" s="32">
        <v>151917.2785712</v>
      </c>
      <c r="H23" s="32">
        <f t="shared" si="9"/>
        <v>176206.71586730573</v>
      </c>
      <c r="I23" s="32">
        <v>1228.5051107090717</v>
      </c>
      <c r="J23" s="50">
        <f t="shared" si="10"/>
        <v>1053.0170811635578</v>
      </c>
      <c r="K23" s="31">
        <v>35848.903571250004</v>
      </c>
      <c r="L23" s="32">
        <f t="shared" si="11"/>
        <v>33260.366020365713</v>
      </c>
      <c r="M23" s="31">
        <v>1120.2782366015626</v>
      </c>
      <c r="N23" s="32">
        <f t="shared" si="12"/>
        <v>891.54379857219715</v>
      </c>
      <c r="O23" s="54">
        <v>24577.845032460296</v>
      </c>
      <c r="P23" s="31">
        <v>116068.37499995</v>
      </c>
      <c r="Q23" s="32">
        <f t="shared" si="13"/>
        <v>142946.34984693999</v>
      </c>
      <c r="R23" s="31">
        <v>1261.6127717385868</v>
      </c>
      <c r="S23" s="32">
        <f t="shared" si="14"/>
        <v>1093.5407841292401</v>
      </c>
      <c r="T23" s="54">
        <v>119424.34569422519</v>
      </c>
      <c r="U23" s="31">
        <v>0</v>
      </c>
      <c r="V23" s="32">
        <f t="shared" si="15"/>
        <v>0</v>
      </c>
      <c r="W23" s="31" t="e">
        <v>#DIV/0!</v>
      </c>
      <c r="X23" s="32" t="e">
        <f t="shared" si="16"/>
        <v>#DIV/0!</v>
      </c>
      <c r="Y23" s="54" t="e">
        <v>#VALUE!</v>
      </c>
      <c r="Z23" s="31">
        <v>0</v>
      </c>
      <c r="AA23" s="32">
        <f t="shared" si="17"/>
        <v>0</v>
      </c>
      <c r="AB23" s="31" t="e">
        <v>#DIV/0!</v>
      </c>
      <c r="AC23" s="32" t="e">
        <f t="shared" si="18"/>
        <v>#DIV/0!</v>
      </c>
      <c r="AD23" s="54" t="e">
        <v>#VALUE!</v>
      </c>
      <c r="AE23" s="31">
        <v>0</v>
      </c>
      <c r="AF23" s="32">
        <f t="shared" si="19"/>
        <v>0</v>
      </c>
      <c r="AG23" s="31" t="e">
        <v>#DIV/0!</v>
      </c>
      <c r="AH23" s="32" t="e">
        <f t="shared" si="20"/>
        <v>#DIV/0!</v>
      </c>
      <c r="AI23" s="54">
        <v>0</v>
      </c>
      <c r="AJ23" s="31">
        <f t="shared" si="1"/>
        <v>24369.240356980001</v>
      </c>
      <c r="AK23" s="32">
        <f t="shared" si="21"/>
        <v>18958.598673435718</v>
      </c>
      <c r="AL23" s="31">
        <v>1163.6280389918024</v>
      </c>
      <c r="AM23" s="50">
        <f t="shared" si="22"/>
        <v>827.08621803522794</v>
      </c>
      <c r="AN23" s="31">
        <f t="shared" si="2"/>
        <v>400.61178570999999</v>
      </c>
      <c r="AO23" s="32">
        <f t="shared" si="23"/>
        <v>3114.9332653071433</v>
      </c>
      <c r="AP23" s="31">
        <v>401.71236752783761</v>
      </c>
      <c r="AQ23" s="50">
        <f t="shared" si="24"/>
        <v>750.33892337379496</v>
      </c>
      <c r="AR23" s="31">
        <f t="shared" si="3"/>
        <v>8166.0896428300002</v>
      </c>
      <c r="AS23" s="32">
        <f t="shared" si="25"/>
        <v>7520.4751020242857</v>
      </c>
      <c r="AT23" s="31">
        <v>1364.7539924684363</v>
      </c>
      <c r="AU23" s="50">
        <f t="shared" si="26"/>
        <v>1150.5223045784574</v>
      </c>
      <c r="AV23" s="31">
        <f t="shared" si="4"/>
        <v>2912.96178573</v>
      </c>
      <c r="AW23" s="32">
        <f t="shared" si="27"/>
        <v>3666.3589795985713</v>
      </c>
      <c r="AX23" s="31">
        <v>730.24110697956075</v>
      </c>
      <c r="AY23" s="50">
        <f t="shared" si="28"/>
        <v>833.19802937458348</v>
      </c>
      <c r="AZ23" s="51">
        <f>AJ23/SUM(Table5[[#This Row],[NWP (Standard)]],Table5[[#This Row],[NWP (Plus)]],Table5[[#This Row],[NWP (Essentials)]],Table5[[#This Row],[NWP (Premium)]])</f>
        <v>0.67977644863101394</v>
      </c>
      <c r="BA23" s="51">
        <f>AN23/SUM(Table5[[#This Row],[NWP (Standard)]],Table5[[#This Row],[NWP (Plus)]],Table5[[#This Row],[NWP (Essentials)]],Table5[[#This Row],[NWP (Premium)]])</f>
        <v>1.11750080421227E-2</v>
      </c>
      <c r="BB23" s="51">
        <f>AR23/SUM(Table5[[#This Row],[NWP (Standard)]],Table5[[#This Row],[NWP (Plus)]],Table5[[#This Row],[NWP (Essentials)]],Table5[[#This Row],[NWP (Premium)]])</f>
        <v>0.22779189401427094</v>
      </c>
      <c r="BC23" s="52">
        <f>AV23/SUM(Table5[[#This Row],[NWP (Standard)]],Table5[[#This Row],[NWP (Plus)]],Table5[[#This Row],[NWP (Essentials)]],Table5[[#This Row],[NWP (Premium)]])</f>
        <v>8.1256649312592313E-2</v>
      </c>
      <c r="BD23" s="51">
        <f t="shared" si="29"/>
        <v>0.54464238414076893</v>
      </c>
      <c r="BE23" s="51">
        <f t="shared" si="6"/>
        <v>0.1008374676020648</v>
      </c>
      <c r="BF23" s="51">
        <f t="shared" si="6"/>
        <v>0.2322723905132929</v>
      </c>
      <c r="BG23" s="52">
        <f t="shared" si="6"/>
        <v>0.12224775774387339</v>
      </c>
      <c r="BH23" s="31">
        <v>0</v>
      </c>
      <c r="BI23" s="32">
        <f t="shared" si="30"/>
        <v>0</v>
      </c>
      <c r="BJ23" s="31">
        <v>0</v>
      </c>
      <c r="BK23" s="50">
        <f t="shared" si="31"/>
        <v>0</v>
      </c>
      <c r="BL23" s="31">
        <v>0</v>
      </c>
      <c r="BM23" s="32">
        <f t="shared" si="32"/>
        <v>0</v>
      </c>
      <c r="BN23" s="31">
        <v>0</v>
      </c>
      <c r="BO23" s="50">
        <f t="shared" si="33"/>
        <v>0</v>
      </c>
      <c r="BP23" s="31">
        <v>0</v>
      </c>
      <c r="BQ23" s="32">
        <f t="shared" si="34"/>
        <v>0</v>
      </c>
      <c r="BR23" s="31">
        <v>0</v>
      </c>
      <c r="BS23" s="50">
        <f t="shared" si="35"/>
        <v>0</v>
      </c>
      <c r="BT23" s="31">
        <v>0</v>
      </c>
      <c r="BU23" s="32">
        <f t="shared" si="36"/>
        <v>0</v>
      </c>
      <c r="BV23" s="31">
        <v>0</v>
      </c>
      <c r="BW23" s="50">
        <f t="shared" si="37"/>
        <v>0</v>
      </c>
      <c r="BX23" s="31">
        <v>24369.240356980001</v>
      </c>
      <c r="BY23" s="32">
        <f t="shared" si="38"/>
        <v>18958.598673435718</v>
      </c>
      <c r="BZ23" s="31">
        <v>1163.6280389918024</v>
      </c>
      <c r="CA23" s="50">
        <f t="shared" si="39"/>
        <v>827.08621803522794</v>
      </c>
      <c r="CB23" s="31">
        <v>400.61178570999999</v>
      </c>
      <c r="CC23" s="32">
        <f t="shared" si="40"/>
        <v>3114.9332653071433</v>
      </c>
      <c r="CD23" s="31">
        <v>401.71236752783761</v>
      </c>
      <c r="CE23" s="50">
        <f t="shared" si="41"/>
        <v>750.33892337379496</v>
      </c>
      <c r="CF23" s="31">
        <v>8166.0896428300002</v>
      </c>
      <c r="CG23" s="32">
        <f t="shared" si="42"/>
        <v>7520.4751020242857</v>
      </c>
      <c r="CH23" s="31">
        <v>1364.7539924684363</v>
      </c>
      <c r="CI23" s="50">
        <f t="shared" si="43"/>
        <v>1150.5223045784574</v>
      </c>
      <c r="CJ23" s="31">
        <v>2912.96178573</v>
      </c>
      <c r="CK23" s="32">
        <f t="shared" si="44"/>
        <v>3666.3589795985713</v>
      </c>
      <c r="CL23" s="31">
        <v>730.24110697956075</v>
      </c>
      <c r="CM23" s="50">
        <f t="shared" si="45"/>
        <v>833.19802937458348</v>
      </c>
    </row>
    <row r="24" spans="1:91" x14ac:dyDescent="0.25">
      <c r="A24" s="42">
        <f t="shared" si="5"/>
        <v>45783</v>
      </c>
      <c r="B24" s="31">
        <v>148524.44892870999</v>
      </c>
      <c r="C24" s="32">
        <f t="shared" si="7"/>
        <v>174783.5697959043</v>
      </c>
      <c r="D24" s="31">
        <v>1056.2587455671776</v>
      </c>
      <c r="E24" s="32">
        <f t="shared" si="8"/>
        <v>1050.511695570656</v>
      </c>
      <c r="F24" s="54">
        <f t="shared" si="0"/>
        <v>144002.19072668548</v>
      </c>
      <c r="G24" s="32">
        <v>148524.44892870999</v>
      </c>
      <c r="H24" s="32">
        <f t="shared" si="9"/>
        <v>174783.5697959043</v>
      </c>
      <c r="I24" s="32">
        <v>1056.2587455671776</v>
      </c>
      <c r="J24" s="50">
        <f t="shared" si="10"/>
        <v>1050.511695570656</v>
      </c>
      <c r="K24" s="31">
        <v>27129.235357109996</v>
      </c>
      <c r="L24" s="32">
        <f t="shared" si="11"/>
        <v>33649.350408129998</v>
      </c>
      <c r="M24" s="31">
        <v>968.90126275392845</v>
      </c>
      <c r="N24" s="32">
        <f t="shared" si="12"/>
        <v>905.43609813520732</v>
      </c>
      <c r="O24" s="54">
        <v>24577.845032460296</v>
      </c>
      <c r="P24" s="31">
        <v>121395.2135716</v>
      </c>
      <c r="Q24" s="32">
        <f t="shared" si="13"/>
        <v>141134.21938777427</v>
      </c>
      <c r="R24" s="31">
        <v>1074.2939254123894</v>
      </c>
      <c r="S24" s="32">
        <f t="shared" si="14"/>
        <v>1087.3921463479624</v>
      </c>
      <c r="T24" s="54">
        <v>119424.34569422519</v>
      </c>
      <c r="U24" s="31">
        <v>0</v>
      </c>
      <c r="V24" s="32">
        <f t="shared" si="15"/>
        <v>0</v>
      </c>
      <c r="W24" s="31" t="e">
        <v>#DIV/0!</v>
      </c>
      <c r="X24" s="32" t="e">
        <f t="shared" si="16"/>
        <v>#DIV/0!</v>
      </c>
      <c r="Y24" s="54" t="e">
        <v>#VALUE!</v>
      </c>
      <c r="Z24" s="31">
        <v>0</v>
      </c>
      <c r="AA24" s="32">
        <f t="shared" si="17"/>
        <v>0</v>
      </c>
      <c r="AB24" s="31" t="e">
        <v>#DIV/0!</v>
      </c>
      <c r="AC24" s="32" t="e">
        <f t="shared" si="18"/>
        <v>#DIV/0!</v>
      </c>
      <c r="AD24" s="54" t="e">
        <v>#VALUE!</v>
      </c>
      <c r="AE24" s="31">
        <v>0</v>
      </c>
      <c r="AF24" s="32">
        <f t="shared" si="19"/>
        <v>0</v>
      </c>
      <c r="AG24" s="31" t="e">
        <v>#DIV/0!</v>
      </c>
      <c r="AH24" s="32" t="e">
        <f t="shared" si="20"/>
        <v>#DIV/0!</v>
      </c>
      <c r="AI24" s="54">
        <v>0</v>
      </c>
      <c r="AJ24" s="31">
        <f t="shared" si="1"/>
        <v>11175.876071369999</v>
      </c>
      <c r="AK24" s="32">
        <f t="shared" si="21"/>
        <v>18359.042857114287</v>
      </c>
      <c r="AL24" s="31">
        <v>700.41118920638462</v>
      </c>
      <c r="AM24" s="50">
        <f t="shared" si="22"/>
        <v>789.511033805951</v>
      </c>
      <c r="AN24" s="31">
        <f t="shared" si="2"/>
        <v>0</v>
      </c>
      <c r="AO24" s="32">
        <f t="shared" si="23"/>
        <v>2792.3148469399998</v>
      </c>
      <c r="AP24" s="31">
        <v>0</v>
      </c>
      <c r="AQ24" s="50">
        <f t="shared" si="24"/>
        <v>669.46274020018768</v>
      </c>
      <c r="AR24" s="31">
        <f t="shared" si="3"/>
        <v>13011.418214309999</v>
      </c>
      <c r="AS24" s="32">
        <f t="shared" si="25"/>
        <v>8663.7799999885701</v>
      </c>
      <c r="AT24" s="31">
        <v>1449.6848742651641</v>
      </c>
      <c r="AU24" s="50">
        <f t="shared" si="26"/>
        <v>1238.0476925638668</v>
      </c>
      <c r="AV24" s="31">
        <f t="shared" si="4"/>
        <v>2941.9410714300002</v>
      </c>
      <c r="AW24" s="32">
        <f t="shared" si="27"/>
        <v>3834.2127040871424</v>
      </c>
      <c r="AX24" s="31">
        <v>983.34110901323243</v>
      </c>
      <c r="AY24" s="50">
        <f t="shared" si="28"/>
        <v>847.11680927562372</v>
      </c>
      <c r="AZ24" s="51">
        <f>AJ24/SUM(Table5[[#This Row],[NWP (Standard)]],Table5[[#This Row],[NWP (Plus)]],Table5[[#This Row],[NWP (Essentials)]],Table5[[#This Row],[NWP (Premium)]])</f>
        <v>0.41194954167556508</v>
      </c>
      <c r="BA24" s="51">
        <f>AN24/SUM(Table5[[#This Row],[NWP (Standard)]],Table5[[#This Row],[NWP (Plus)]],Table5[[#This Row],[NWP (Essentials)]],Table5[[#This Row],[NWP (Premium)]])</f>
        <v>0</v>
      </c>
      <c r="BB24" s="51">
        <f>AR24/SUM(Table5[[#This Row],[NWP (Standard)]],Table5[[#This Row],[NWP (Plus)]],Table5[[#This Row],[NWP (Essentials)]],Table5[[#This Row],[NWP (Premium)]])</f>
        <v>0.47960873364239442</v>
      </c>
      <c r="BC24" s="52">
        <f>AV24/SUM(Table5[[#This Row],[NWP (Standard)]],Table5[[#This Row],[NWP (Plus)]],Table5[[#This Row],[NWP (Essentials)]],Table5[[#This Row],[NWP (Premium)]])</f>
        <v>0.10844172468204046</v>
      </c>
      <c r="BD24" s="51">
        <f t="shared" si="29"/>
        <v>0.51351122674292138</v>
      </c>
      <c r="BE24" s="51">
        <f t="shared" si="6"/>
        <v>8.7618838467330956E-2</v>
      </c>
      <c r="BF24" s="51">
        <f t="shared" si="6"/>
        <v>0.2714730410960014</v>
      </c>
      <c r="BG24" s="52">
        <f t="shared" si="6"/>
        <v>0.12739689369374635</v>
      </c>
      <c r="BH24" s="31">
        <v>0</v>
      </c>
      <c r="BI24" s="32">
        <f t="shared" si="30"/>
        <v>0</v>
      </c>
      <c r="BJ24" s="31">
        <v>0</v>
      </c>
      <c r="BK24" s="50">
        <f t="shared" si="31"/>
        <v>0</v>
      </c>
      <c r="BL24" s="31">
        <v>0</v>
      </c>
      <c r="BM24" s="32">
        <f t="shared" si="32"/>
        <v>0</v>
      </c>
      <c r="BN24" s="31">
        <v>0</v>
      </c>
      <c r="BO24" s="50">
        <f t="shared" si="33"/>
        <v>0</v>
      </c>
      <c r="BP24" s="31">
        <v>0</v>
      </c>
      <c r="BQ24" s="32">
        <f t="shared" si="34"/>
        <v>0</v>
      </c>
      <c r="BR24" s="31">
        <v>0</v>
      </c>
      <c r="BS24" s="50">
        <f t="shared" si="35"/>
        <v>0</v>
      </c>
      <c r="BT24" s="31">
        <v>0</v>
      </c>
      <c r="BU24" s="32">
        <f t="shared" si="36"/>
        <v>0</v>
      </c>
      <c r="BV24" s="31">
        <v>0</v>
      </c>
      <c r="BW24" s="50">
        <f t="shared" si="37"/>
        <v>0</v>
      </c>
      <c r="BX24" s="31">
        <v>11175.876071369999</v>
      </c>
      <c r="BY24" s="32">
        <f t="shared" si="38"/>
        <v>18359.042857114287</v>
      </c>
      <c r="BZ24" s="31">
        <v>700.41118920638462</v>
      </c>
      <c r="CA24" s="50">
        <f t="shared" si="39"/>
        <v>789.511033805951</v>
      </c>
      <c r="CB24" s="31">
        <v>0</v>
      </c>
      <c r="CC24" s="32">
        <f t="shared" si="40"/>
        <v>2792.3148469399998</v>
      </c>
      <c r="CD24" s="31">
        <v>0</v>
      </c>
      <c r="CE24" s="50">
        <f t="shared" si="41"/>
        <v>669.46274020018768</v>
      </c>
      <c r="CF24" s="31">
        <v>13011.418214309999</v>
      </c>
      <c r="CG24" s="32">
        <f t="shared" si="42"/>
        <v>8663.7799999885701</v>
      </c>
      <c r="CH24" s="31">
        <v>1449.6848742651641</v>
      </c>
      <c r="CI24" s="50">
        <f t="shared" si="43"/>
        <v>1238.0476925638668</v>
      </c>
      <c r="CJ24" s="31">
        <v>2941.9410714300002</v>
      </c>
      <c r="CK24" s="32">
        <f t="shared" si="44"/>
        <v>3834.2127040871424</v>
      </c>
      <c r="CL24" s="31">
        <v>983.34110901323243</v>
      </c>
      <c r="CM24" s="50">
        <f t="shared" si="45"/>
        <v>847.11680927562372</v>
      </c>
    </row>
    <row r="25" spans="1:91" x14ac:dyDescent="0.25">
      <c r="A25" s="42">
        <f t="shared" si="5"/>
        <v>45784</v>
      </c>
      <c r="B25" s="31">
        <v>133485.23178590002</v>
      </c>
      <c r="C25" s="32">
        <f t="shared" si="7"/>
        <v>166783.18535713857</v>
      </c>
      <c r="D25" s="31">
        <v>1029.6303803997253</v>
      </c>
      <c r="E25" s="32">
        <f t="shared" si="8"/>
        <v>1054.7382205385261</v>
      </c>
      <c r="F25" s="54">
        <f t="shared" si="0"/>
        <v>144002.19072668548</v>
      </c>
      <c r="G25" s="32">
        <v>133485.23178590002</v>
      </c>
      <c r="H25" s="32">
        <f t="shared" si="9"/>
        <v>166783.18535713857</v>
      </c>
      <c r="I25" s="32">
        <v>1029.6303803997253</v>
      </c>
      <c r="J25" s="50">
        <f t="shared" si="10"/>
        <v>1054.7382205385261</v>
      </c>
      <c r="K25" s="31">
        <v>23823.607857180003</v>
      </c>
      <c r="L25" s="32">
        <f t="shared" si="11"/>
        <v>32937.598367325721</v>
      </c>
      <c r="M25" s="31">
        <v>850.84313775642863</v>
      </c>
      <c r="N25" s="32">
        <f t="shared" si="12"/>
        <v>909.41012947669708</v>
      </c>
      <c r="O25" s="54">
        <v>24577.845032460296</v>
      </c>
      <c r="P25" s="31">
        <v>109661.62392872</v>
      </c>
      <c r="Q25" s="32">
        <f t="shared" si="13"/>
        <v>133845.58698981284</v>
      </c>
      <c r="R25" s="31">
        <v>1075.1139600854901</v>
      </c>
      <c r="S25" s="32">
        <f t="shared" si="14"/>
        <v>1092.8857989735852</v>
      </c>
      <c r="T25" s="54">
        <v>119424.34569422519</v>
      </c>
      <c r="U25" s="31">
        <v>0</v>
      </c>
      <c r="V25" s="32">
        <f t="shared" si="15"/>
        <v>0</v>
      </c>
      <c r="W25" s="31" t="e">
        <v>#DIV/0!</v>
      </c>
      <c r="X25" s="32" t="e">
        <f t="shared" si="16"/>
        <v>#DIV/0!</v>
      </c>
      <c r="Y25" s="54" t="e">
        <v>#VALUE!</v>
      </c>
      <c r="Z25" s="31">
        <v>0</v>
      </c>
      <c r="AA25" s="32">
        <f t="shared" si="17"/>
        <v>0</v>
      </c>
      <c r="AB25" s="31" t="e">
        <v>#DIV/0!</v>
      </c>
      <c r="AC25" s="32" t="e">
        <f t="shared" si="18"/>
        <v>#DIV/0!</v>
      </c>
      <c r="AD25" s="54" t="e">
        <v>#VALUE!</v>
      </c>
      <c r="AE25" s="31">
        <v>0</v>
      </c>
      <c r="AF25" s="32">
        <f t="shared" si="19"/>
        <v>0</v>
      </c>
      <c r="AG25" s="31" t="e">
        <v>#DIV/0!</v>
      </c>
      <c r="AH25" s="32" t="e">
        <f t="shared" si="20"/>
        <v>#DIV/0!</v>
      </c>
      <c r="AI25" s="54">
        <v>0</v>
      </c>
      <c r="AJ25" s="31">
        <f t="shared" si="1"/>
        <v>11664.67250004</v>
      </c>
      <c r="AK25" s="32">
        <f t="shared" si="21"/>
        <v>17342.796683655713</v>
      </c>
      <c r="AL25" s="31">
        <v>779.78122021934678</v>
      </c>
      <c r="AM25" s="50">
        <f t="shared" si="22"/>
        <v>783.95192419164857</v>
      </c>
      <c r="AN25" s="31">
        <f t="shared" si="2"/>
        <v>6568.6385714300004</v>
      </c>
      <c r="AO25" s="32">
        <f t="shared" si="23"/>
        <v>3497.6209693900005</v>
      </c>
      <c r="AP25" s="31">
        <v>1097.7807136016866</v>
      </c>
      <c r="AQ25" s="50">
        <f t="shared" si="24"/>
        <v>709.43299604912568</v>
      </c>
      <c r="AR25" s="31">
        <f t="shared" si="3"/>
        <v>3261.2389285700001</v>
      </c>
      <c r="AS25" s="32">
        <f t="shared" si="25"/>
        <v>8781.6462754985714</v>
      </c>
      <c r="AT25" s="31">
        <v>817.54959402153031</v>
      </c>
      <c r="AU25" s="50">
        <f t="shared" si="26"/>
        <v>1267.5952135528557</v>
      </c>
      <c r="AV25" s="31">
        <f t="shared" si="4"/>
        <v>2329.0578571400001</v>
      </c>
      <c r="AW25" s="32">
        <f t="shared" si="27"/>
        <v>3315.5344387814284</v>
      </c>
      <c r="AX25" s="31">
        <v>778.48545589079254</v>
      </c>
      <c r="AY25" s="50">
        <f t="shared" si="28"/>
        <v>816.03904567103541</v>
      </c>
      <c r="AZ25" s="51">
        <f>AJ25/SUM(Table5[[#This Row],[NWP (Standard)]],Table5[[#This Row],[NWP (Plus)]],Table5[[#This Row],[NWP (Essentials)]],Table5[[#This Row],[NWP (Premium)]])</f>
        <v>0.48962661616865388</v>
      </c>
      <c r="BA25" s="51">
        <f>AN25/SUM(Table5[[#This Row],[NWP (Standard)]],Table5[[#This Row],[NWP (Plus)]],Table5[[#This Row],[NWP (Essentials)]],Table5[[#This Row],[NWP (Premium)]])</f>
        <v>0.27571972351158108</v>
      </c>
      <c r="BB25" s="51">
        <f>AR25/SUM(Table5[[#This Row],[NWP (Standard)]],Table5[[#This Row],[NWP (Plus)]],Table5[[#This Row],[NWP (Essentials)]],Table5[[#This Row],[NWP (Premium)]])</f>
        <v>0.13689105983110456</v>
      </c>
      <c r="BC25" s="52">
        <f>AV25/SUM(Table5[[#This Row],[NWP (Standard)]],Table5[[#This Row],[NWP (Plus)]],Table5[[#This Row],[NWP (Essentials)]],Table5[[#This Row],[NWP (Premium)]])</f>
        <v>9.7762600488660423E-2</v>
      </c>
      <c r="BD25" s="51">
        <f t="shared" si="29"/>
        <v>0.49033007024615094</v>
      </c>
      <c r="BE25" s="51">
        <f t="shared" si="6"/>
        <v>0.11891628344243091</v>
      </c>
      <c r="BF25" s="51">
        <f t="shared" si="6"/>
        <v>0.2789471687893158</v>
      </c>
      <c r="BG25" s="52">
        <f t="shared" si="6"/>
        <v>0.11180647752210228</v>
      </c>
      <c r="BH25" s="31">
        <v>0</v>
      </c>
      <c r="BI25" s="32">
        <f t="shared" si="30"/>
        <v>0</v>
      </c>
      <c r="BJ25" s="31">
        <v>0</v>
      </c>
      <c r="BK25" s="50">
        <f t="shared" si="31"/>
        <v>0</v>
      </c>
      <c r="BL25" s="31">
        <v>0</v>
      </c>
      <c r="BM25" s="32">
        <f t="shared" si="32"/>
        <v>0</v>
      </c>
      <c r="BN25" s="31">
        <v>0</v>
      </c>
      <c r="BO25" s="50">
        <f t="shared" si="33"/>
        <v>0</v>
      </c>
      <c r="BP25" s="31">
        <v>0</v>
      </c>
      <c r="BQ25" s="32">
        <f t="shared" si="34"/>
        <v>0</v>
      </c>
      <c r="BR25" s="31">
        <v>0</v>
      </c>
      <c r="BS25" s="50">
        <f t="shared" si="35"/>
        <v>0</v>
      </c>
      <c r="BT25" s="31">
        <v>0</v>
      </c>
      <c r="BU25" s="32">
        <f t="shared" si="36"/>
        <v>0</v>
      </c>
      <c r="BV25" s="31">
        <v>0</v>
      </c>
      <c r="BW25" s="50">
        <f t="shared" si="37"/>
        <v>0</v>
      </c>
      <c r="BX25" s="31">
        <v>11664.67250004</v>
      </c>
      <c r="BY25" s="32">
        <f t="shared" si="38"/>
        <v>17342.796683655713</v>
      </c>
      <c r="BZ25" s="31">
        <v>779.78122021934678</v>
      </c>
      <c r="CA25" s="50">
        <f t="shared" si="39"/>
        <v>783.95192419164857</v>
      </c>
      <c r="CB25" s="31">
        <v>6568.6385714300004</v>
      </c>
      <c r="CC25" s="32">
        <f t="shared" si="40"/>
        <v>3497.6209693900005</v>
      </c>
      <c r="CD25" s="31">
        <v>1097.7807136016866</v>
      </c>
      <c r="CE25" s="50">
        <f t="shared" si="41"/>
        <v>709.43299604912568</v>
      </c>
      <c r="CF25" s="31">
        <v>3261.2389285700001</v>
      </c>
      <c r="CG25" s="32">
        <f t="shared" si="42"/>
        <v>8781.6462754985714</v>
      </c>
      <c r="CH25" s="31">
        <v>817.54959402153031</v>
      </c>
      <c r="CI25" s="50">
        <f t="shared" si="43"/>
        <v>1267.5952135528557</v>
      </c>
      <c r="CJ25" s="31">
        <v>2329.0578571400001</v>
      </c>
      <c r="CK25" s="32">
        <f t="shared" si="44"/>
        <v>3315.5344387814284</v>
      </c>
      <c r="CL25" s="31">
        <v>778.48545589079254</v>
      </c>
      <c r="CM25" s="50">
        <f t="shared" si="45"/>
        <v>816.03904567103541</v>
      </c>
    </row>
    <row r="26" spans="1:91" x14ac:dyDescent="0.25">
      <c r="A26" s="42">
        <f t="shared" si="5"/>
        <v>45785</v>
      </c>
      <c r="B26" s="31">
        <v>122428.87499989</v>
      </c>
      <c r="C26" s="32">
        <f t="shared" si="7"/>
        <v>145069.90770407571</v>
      </c>
      <c r="D26" s="31">
        <v>1096.1180183902129</v>
      </c>
      <c r="E26" s="32">
        <f t="shared" si="8"/>
        <v>1066.8014434079544</v>
      </c>
      <c r="F26" s="54">
        <f t="shared" si="0"/>
        <v>144002.19072668548</v>
      </c>
      <c r="G26" s="32">
        <v>122428.87499989</v>
      </c>
      <c r="H26" s="32">
        <f t="shared" si="9"/>
        <v>145069.90770407571</v>
      </c>
      <c r="I26" s="32">
        <v>1096.1180183902129</v>
      </c>
      <c r="J26" s="50">
        <f t="shared" si="10"/>
        <v>1066.8014434079544</v>
      </c>
      <c r="K26" s="31">
        <v>17480.275357090002</v>
      </c>
      <c r="L26" s="32">
        <f t="shared" si="11"/>
        <v>26455.454948957144</v>
      </c>
      <c r="M26" s="31">
        <v>920.01449247842118</v>
      </c>
      <c r="N26" s="32">
        <f t="shared" si="12"/>
        <v>919.49853325610468</v>
      </c>
      <c r="O26" s="54">
        <v>24577.845032460296</v>
      </c>
      <c r="P26" s="31">
        <v>104948.59964280001</v>
      </c>
      <c r="Q26" s="32">
        <f t="shared" si="13"/>
        <v>118614.45275511859</v>
      </c>
      <c r="R26" s="31">
        <v>1128.4795660516129</v>
      </c>
      <c r="S26" s="32">
        <f t="shared" si="14"/>
        <v>1101.4517548123727</v>
      </c>
      <c r="T26" s="54">
        <v>119424.34569422519</v>
      </c>
      <c r="U26" s="31">
        <v>0</v>
      </c>
      <c r="V26" s="32">
        <f t="shared" si="15"/>
        <v>0</v>
      </c>
      <c r="W26" s="31" t="e">
        <v>#DIV/0!</v>
      </c>
      <c r="X26" s="32" t="e">
        <f t="shared" si="16"/>
        <v>#DIV/0!</v>
      </c>
      <c r="Y26" s="54" t="e">
        <v>#VALUE!</v>
      </c>
      <c r="Z26" s="31">
        <v>0</v>
      </c>
      <c r="AA26" s="32">
        <f t="shared" si="17"/>
        <v>0</v>
      </c>
      <c r="AB26" s="31" t="e">
        <v>#DIV/0!</v>
      </c>
      <c r="AC26" s="32" t="e">
        <f t="shared" si="18"/>
        <v>#DIV/0!</v>
      </c>
      <c r="AD26" s="54" t="e">
        <v>#VALUE!</v>
      </c>
      <c r="AE26" s="31">
        <v>0</v>
      </c>
      <c r="AF26" s="32">
        <f t="shared" si="19"/>
        <v>0</v>
      </c>
      <c r="AG26" s="31" t="e">
        <v>#DIV/0!</v>
      </c>
      <c r="AH26" s="32" t="e">
        <f t="shared" si="20"/>
        <v>#DIV/0!</v>
      </c>
      <c r="AI26" s="54">
        <v>0</v>
      </c>
      <c r="AJ26" s="31">
        <f t="shared" si="1"/>
        <v>9124.67857138</v>
      </c>
      <c r="AK26" s="32">
        <f t="shared" si="21"/>
        <v>12607.198724468573</v>
      </c>
      <c r="AL26" s="31">
        <v>762.47886411680463</v>
      </c>
      <c r="AM26" s="50">
        <f t="shared" si="22"/>
        <v>774.13797684048802</v>
      </c>
      <c r="AN26" s="31">
        <f t="shared" si="2"/>
        <v>2559.5303571700001</v>
      </c>
      <c r="AO26" s="32">
        <f t="shared" si="23"/>
        <v>3275.9129591885712</v>
      </c>
      <c r="AP26" s="31">
        <v>855.52067796830079</v>
      </c>
      <c r="AQ26" s="50">
        <f t="shared" si="24"/>
        <v>733.48876621476506</v>
      </c>
      <c r="AR26" s="31">
        <f t="shared" si="3"/>
        <v>761.95392857000002</v>
      </c>
      <c r="AS26" s="32">
        <f t="shared" si="25"/>
        <v>6950.5787244757139</v>
      </c>
      <c r="AT26" s="31">
        <v>382.02360428627685</v>
      </c>
      <c r="AU26" s="50">
        <f t="shared" si="26"/>
        <v>1172.5355866607952</v>
      </c>
      <c r="AV26" s="31">
        <f t="shared" si="4"/>
        <v>5034.1124999699996</v>
      </c>
      <c r="AW26" s="32">
        <f t="shared" si="27"/>
        <v>3621.7645408242856</v>
      </c>
      <c r="AX26" s="31">
        <v>2523.9712396134209</v>
      </c>
      <c r="AY26" s="50">
        <f t="shared" si="28"/>
        <v>1073.09055402431</v>
      </c>
      <c r="AZ26" s="51">
        <f>AJ26/SUM(Table5[[#This Row],[NWP (Standard)]],Table5[[#This Row],[NWP (Plus)]],Table5[[#This Row],[NWP (Essentials)]],Table5[[#This Row],[NWP (Premium)]])</f>
        <v>0.52199856037616887</v>
      </c>
      <c r="BA26" s="51">
        <f>AN26/SUM(Table5[[#This Row],[NWP (Standard)]],Table5[[#This Row],[NWP (Plus)]],Table5[[#This Row],[NWP (Essentials)]],Table5[[#This Row],[NWP (Premium)]])</f>
        <v>0.1464239152349425</v>
      </c>
      <c r="BB26" s="51">
        <f>AR26/SUM(Table5[[#This Row],[NWP (Standard)]],Table5[[#This Row],[NWP (Plus)]],Table5[[#This Row],[NWP (Essentials)]],Table5[[#This Row],[NWP (Premium)]])</f>
        <v>4.3589355030437295E-2</v>
      </c>
      <c r="BC26" s="52">
        <f>AV26/SUM(Table5[[#This Row],[NWP (Standard)]],Table5[[#This Row],[NWP (Plus)]],Table5[[#This Row],[NWP (Essentials)]],Table5[[#This Row],[NWP (Premium)]])</f>
        <v>0.28798816935845145</v>
      </c>
      <c r="BD26" s="51">
        <f t="shared" si="29"/>
        <v>0.46882148032321813</v>
      </c>
      <c r="BE26" s="51">
        <f t="shared" si="6"/>
        <v>0.13048942123606658</v>
      </c>
      <c r="BF26" s="51">
        <f t="shared" si="6"/>
        <v>0.2543109708788181</v>
      </c>
      <c r="BG26" s="52">
        <f t="shared" si="6"/>
        <v>0.14637812756189725</v>
      </c>
      <c r="BH26" s="31">
        <v>0</v>
      </c>
      <c r="BI26" s="32">
        <f t="shared" si="30"/>
        <v>0</v>
      </c>
      <c r="BJ26" s="31">
        <v>0</v>
      </c>
      <c r="BK26" s="50">
        <f t="shared" si="31"/>
        <v>0</v>
      </c>
      <c r="BL26" s="31">
        <v>0</v>
      </c>
      <c r="BM26" s="32">
        <f t="shared" si="32"/>
        <v>0</v>
      </c>
      <c r="BN26" s="31">
        <v>0</v>
      </c>
      <c r="BO26" s="50">
        <f t="shared" si="33"/>
        <v>0</v>
      </c>
      <c r="BP26" s="31">
        <v>0</v>
      </c>
      <c r="BQ26" s="32">
        <f t="shared" si="34"/>
        <v>0</v>
      </c>
      <c r="BR26" s="31">
        <v>0</v>
      </c>
      <c r="BS26" s="50">
        <f t="shared" si="35"/>
        <v>0</v>
      </c>
      <c r="BT26" s="31">
        <v>0</v>
      </c>
      <c r="BU26" s="32">
        <f t="shared" si="36"/>
        <v>0</v>
      </c>
      <c r="BV26" s="31">
        <v>0</v>
      </c>
      <c r="BW26" s="50">
        <f t="shared" si="37"/>
        <v>0</v>
      </c>
      <c r="BX26" s="31">
        <v>9124.67857138</v>
      </c>
      <c r="BY26" s="32">
        <f t="shared" si="38"/>
        <v>12607.198724468573</v>
      </c>
      <c r="BZ26" s="31">
        <v>762.47886411680463</v>
      </c>
      <c r="CA26" s="50">
        <f t="shared" si="39"/>
        <v>774.13797684048802</v>
      </c>
      <c r="CB26" s="31">
        <v>2559.5303571700001</v>
      </c>
      <c r="CC26" s="32">
        <f t="shared" si="40"/>
        <v>3275.9129591885712</v>
      </c>
      <c r="CD26" s="31">
        <v>855.52067796830079</v>
      </c>
      <c r="CE26" s="50">
        <f t="shared" si="41"/>
        <v>733.48876621476506</v>
      </c>
      <c r="CF26" s="31">
        <v>761.95392857000002</v>
      </c>
      <c r="CG26" s="32">
        <f t="shared" si="42"/>
        <v>6950.5787244757139</v>
      </c>
      <c r="CH26" s="31">
        <v>382.02360428627685</v>
      </c>
      <c r="CI26" s="50">
        <f t="shared" si="43"/>
        <v>1172.5355866607952</v>
      </c>
      <c r="CJ26" s="31">
        <v>5034.1124999699996</v>
      </c>
      <c r="CK26" s="32">
        <f t="shared" si="44"/>
        <v>3621.7645408242856</v>
      </c>
      <c r="CL26" s="31">
        <v>2523.9712396134209</v>
      </c>
      <c r="CM26" s="50">
        <f t="shared" si="45"/>
        <v>1073.09055402431</v>
      </c>
    </row>
    <row r="27" spans="1:91" x14ac:dyDescent="0.25">
      <c r="A27" s="42">
        <f t="shared" si="5"/>
        <v>45786</v>
      </c>
      <c r="B27" s="31">
        <v>160883.32321419002</v>
      </c>
      <c r="C27" s="32">
        <f t="shared" si="7"/>
        <v>143759.10377550285</v>
      </c>
      <c r="D27" s="31">
        <v>1090.0358808205767</v>
      </c>
      <c r="E27" s="32">
        <f t="shared" si="8"/>
        <v>1073.9789162524794</v>
      </c>
      <c r="F27" s="54">
        <f t="shared" si="0"/>
        <v>144002.19072668548</v>
      </c>
      <c r="G27" s="32">
        <v>160883.32321419002</v>
      </c>
      <c r="H27" s="32">
        <f t="shared" si="9"/>
        <v>143759.10377550285</v>
      </c>
      <c r="I27" s="32">
        <v>1090.0358808205767</v>
      </c>
      <c r="J27" s="50">
        <f t="shared" si="10"/>
        <v>1073.9789162524794</v>
      </c>
      <c r="K27" s="31">
        <v>24907.374642760002</v>
      </c>
      <c r="L27" s="32">
        <f t="shared" si="11"/>
        <v>26720.232602007141</v>
      </c>
      <c r="M27" s="31">
        <v>830.24582142533336</v>
      </c>
      <c r="N27" s="32">
        <f t="shared" si="12"/>
        <v>920.48298187089699</v>
      </c>
      <c r="O27" s="54">
        <v>24577.845032460296</v>
      </c>
      <c r="P27" s="31">
        <v>135975.94857143</v>
      </c>
      <c r="Q27" s="32">
        <f t="shared" si="13"/>
        <v>117038.87117349573</v>
      </c>
      <c r="R27" s="31">
        <v>1152.3385472155085</v>
      </c>
      <c r="S27" s="32">
        <f t="shared" si="14"/>
        <v>1111.6545098318256</v>
      </c>
      <c r="T27" s="54">
        <v>119424.34569422519</v>
      </c>
      <c r="U27" s="31">
        <v>0</v>
      </c>
      <c r="V27" s="32">
        <f t="shared" si="15"/>
        <v>0</v>
      </c>
      <c r="W27" s="31" t="e">
        <v>#DIV/0!</v>
      </c>
      <c r="X27" s="32" t="e">
        <f t="shared" si="16"/>
        <v>#DIV/0!</v>
      </c>
      <c r="Y27" s="54" t="e">
        <v>#VALUE!</v>
      </c>
      <c r="Z27" s="31">
        <v>0</v>
      </c>
      <c r="AA27" s="32">
        <f t="shared" si="17"/>
        <v>0</v>
      </c>
      <c r="AB27" s="31" t="e">
        <v>#DIV/0!</v>
      </c>
      <c r="AC27" s="32" t="e">
        <f t="shared" si="18"/>
        <v>#DIV/0!</v>
      </c>
      <c r="AD27" s="54" t="e">
        <v>#VALUE!</v>
      </c>
      <c r="AE27" s="31">
        <v>0</v>
      </c>
      <c r="AF27" s="32">
        <f t="shared" si="19"/>
        <v>0</v>
      </c>
      <c r="AG27" s="31" t="e">
        <v>#DIV/0!</v>
      </c>
      <c r="AH27" s="32" t="e">
        <f t="shared" si="20"/>
        <v>#DIV/0!</v>
      </c>
      <c r="AI27" s="54">
        <v>0</v>
      </c>
      <c r="AJ27" s="31">
        <f t="shared" si="1"/>
        <v>14485.7664286</v>
      </c>
      <c r="AK27" s="32">
        <f t="shared" si="21"/>
        <v>13394.030102024288</v>
      </c>
      <c r="AL27" s="31">
        <v>764.5032889377884</v>
      </c>
      <c r="AM27" s="50">
        <f t="shared" si="22"/>
        <v>776.17878627881021</v>
      </c>
      <c r="AN27" s="31">
        <f t="shared" si="2"/>
        <v>594.85142857000005</v>
      </c>
      <c r="AO27" s="32">
        <f t="shared" si="23"/>
        <v>3177.8656632685711</v>
      </c>
      <c r="AP27" s="31">
        <v>596.48563577495929</v>
      </c>
      <c r="AQ27" s="50">
        <f t="shared" si="24"/>
        <v>757.52470312939784</v>
      </c>
      <c r="AR27" s="31">
        <f t="shared" si="3"/>
        <v>7615.3821427299999</v>
      </c>
      <c r="AS27" s="32">
        <f t="shared" si="25"/>
        <v>6693.0938265028572</v>
      </c>
      <c r="AT27" s="31">
        <v>1090.9005031476008</v>
      </c>
      <c r="AU27" s="50">
        <f t="shared" si="26"/>
        <v>1159.7419185310439</v>
      </c>
      <c r="AV27" s="31">
        <f t="shared" si="4"/>
        <v>2211.3746428600002</v>
      </c>
      <c r="AW27" s="32">
        <f t="shared" si="27"/>
        <v>3455.2430102114281</v>
      </c>
      <c r="AX27" s="31">
        <v>739.14994928729448</v>
      </c>
      <c r="AY27" s="50">
        <f t="shared" si="28"/>
        <v>1081.9318925154396</v>
      </c>
      <c r="AZ27" s="51">
        <f>AJ27/SUM(Table5[[#This Row],[NWP (Standard)]],Table5[[#This Row],[NWP (Plus)]],Table5[[#This Row],[NWP (Essentials)]],Table5[[#This Row],[NWP (Premium)]])</f>
        <v>0.58158543950800046</v>
      </c>
      <c r="BA27" s="51">
        <f>AN27/SUM(Table5[[#This Row],[NWP (Standard)]],Table5[[#This Row],[NWP (Plus)]],Table5[[#This Row],[NWP (Essentials)]],Table5[[#This Row],[NWP (Premium)]])</f>
        <v>2.3882542303305727E-2</v>
      </c>
      <c r="BB27" s="51">
        <f>AR27/SUM(Table5[[#This Row],[NWP (Standard)]],Table5[[#This Row],[NWP (Plus)]],Table5[[#This Row],[NWP (Essentials)]],Table5[[#This Row],[NWP (Premium)]])</f>
        <v>0.30574808673958803</v>
      </c>
      <c r="BC27" s="52">
        <f>AV27/SUM(Table5[[#This Row],[NWP (Standard)]],Table5[[#This Row],[NWP (Plus)]],Table5[[#This Row],[NWP (Essentials)]],Table5[[#This Row],[NWP (Premium)]])</f>
        <v>8.8783931449105818E-2</v>
      </c>
      <c r="BD27" s="51">
        <f t="shared" si="29"/>
        <v>0.49627192024491723</v>
      </c>
      <c r="BE27" s="51">
        <f t="shared" si="29"/>
        <v>0.12596217340589627</v>
      </c>
      <c r="BF27" s="51">
        <f t="shared" si="29"/>
        <v>0.23963060431764599</v>
      </c>
      <c r="BG27" s="52">
        <f t="shared" si="29"/>
        <v>0.13813530203154045</v>
      </c>
      <c r="BH27" s="31">
        <v>0</v>
      </c>
      <c r="BI27" s="32">
        <f t="shared" si="30"/>
        <v>0</v>
      </c>
      <c r="BJ27" s="31">
        <v>0</v>
      </c>
      <c r="BK27" s="50">
        <f t="shared" si="31"/>
        <v>0</v>
      </c>
      <c r="BL27" s="31">
        <v>0</v>
      </c>
      <c r="BM27" s="32">
        <f t="shared" si="32"/>
        <v>0</v>
      </c>
      <c r="BN27" s="31">
        <v>0</v>
      </c>
      <c r="BO27" s="50">
        <f t="shared" si="33"/>
        <v>0</v>
      </c>
      <c r="BP27" s="31">
        <v>0</v>
      </c>
      <c r="BQ27" s="32">
        <f t="shared" si="34"/>
        <v>0</v>
      </c>
      <c r="BR27" s="31">
        <v>0</v>
      </c>
      <c r="BS27" s="50">
        <f t="shared" si="35"/>
        <v>0</v>
      </c>
      <c r="BT27" s="31">
        <v>0</v>
      </c>
      <c r="BU27" s="32">
        <f t="shared" si="36"/>
        <v>0</v>
      </c>
      <c r="BV27" s="31">
        <v>0</v>
      </c>
      <c r="BW27" s="50">
        <f t="shared" si="37"/>
        <v>0</v>
      </c>
      <c r="BX27" s="31">
        <v>14485.7664286</v>
      </c>
      <c r="BY27" s="32">
        <f t="shared" si="38"/>
        <v>13394.030102024288</v>
      </c>
      <c r="BZ27" s="31">
        <v>764.5032889377884</v>
      </c>
      <c r="CA27" s="50">
        <f t="shared" si="39"/>
        <v>776.17878627881021</v>
      </c>
      <c r="CB27" s="31">
        <v>594.85142857000005</v>
      </c>
      <c r="CC27" s="32">
        <f t="shared" si="40"/>
        <v>3177.8656632685711</v>
      </c>
      <c r="CD27" s="31">
        <v>596.48563577495929</v>
      </c>
      <c r="CE27" s="50">
        <f t="shared" si="41"/>
        <v>757.52470312939784</v>
      </c>
      <c r="CF27" s="31">
        <v>7615.3821427299999</v>
      </c>
      <c r="CG27" s="32">
        <f t="shared" si="42"/>
        <v>6693.0938265028572</v>
      </c>
      <c r="CH27" s="31">
        <v>1090.9005031476008</v>
      </c>
      <c r="CI27" s="50">
        <f t="shared" si="43"/>
        <v>1159.7419185310439</v>
      </c>
      <c r="CJ27" s="31">
        <v>2211.3746428600002</v>
      </c>
      <c r="CK27" s="32">
        <f t="shared" si="44"/>
        <v>3455.2430102114281</v>
      </c>
      <c r="CL27" s="31">
        <v>739.14994928729448</v>
      </c>
      <c r="CM27" s="50">
        <f t="shared" si="45"/>
        <v>1081.9318925154396</v>
      </c>
    </row>
    <row r="28" spans="1:91" x14ac:dyDescent="0.25">
      <c r="A28" s="42">
        <f t="shared" si="5"/>
        <v>45787</v>
      </c>
      <c r="B28" s="31">
        <v>179137.06892872995</v>
      </c>
      <c r="C28" s="32">
        <f t="shared" si="7"/>
        <v>148118.79219390001</v>
      </c>
      <c r="D28" s="31">
        <v>1102.0196547763455</v>
      </c>
      <c r="E28" s="32">
        <f t="shared" si="8"/>
        <v>1092.2622612964271</v>
      </c>
      <c r="F28" s="54">
        <f t="shared" si="0"/>
        <v>144002.19072668548</v>
      </c>
      <c r="G28" s="32">
        <v>179137.06892872995</v>
      </c>
      <c r="H28" s="32">
        <f t="shared" si="9"/>
        <v>148118.79219390001</v>
      </c>
      <c r="I28" s="32">
        <v>1102.0196547763455</v>
      </c>
      <c r="J28" s="50">
        <f t="shared" si="10"/>
        <v>1092.2622612964271</v>
      </c>
      <c r="K28" s="31">
        <v>43775.538928739996</v>
      </c>
      <c r="L28" s="32">
        <f t="shared" si="11"/>
        <v>28950.723469369997</v>
      </c>
      <c r="M28" s="31">
        <v>1215.9871924649999</v>
      </c>
      <c r="N28" s="32">
        <f t="shared" si="12"/>
        <v>972.28157275464162</v>
      </c>
      <c r="O28" s="54">
        <v>24577.845032460296</v>
      </c>
      <c r="P28" s="31">
        <v>135361.52999998999</v>
      </c>
      <c r="Q28" s="32">
        <f t="shared" si="13"/>
        <v>119168.06872453002</v>
      </c>
      <c r="R28" s="31">
        <v>1065.8388188975589</v>
      </c>
      <c r="S28" s="32">
        <f t="shared" si="14"/>
        <v>1120.5158325996315</v>
      </c>
      <c r="T28" s="54">
        <v>119424.34569422519</v>
      </c>
      <c r="U28" s="31">
        <v>0</v>
      </c>
      <c r="V28" s="32">
        <f t="shared" si="15"/>
        <v>0</v>
      </c>
      <c r="W28" s="31" t="e">
        <v>#DIV/0!</v>
      </c>
      <c r="X28" s="32" t="e">
        <f t="shared" si="16"/>
        <v>#DIV/0!</v>
      </c>
      <c r="Y28" s="54" t="e">
        <v>#VALUE!</v>
      </c>
      <c r="Z28" s="31">
        <v>0</v>
      </c>
      <c r="AA28" s="32">
        <f t="shared" si="17"/>
        <v>0</v>
      </c>
      <c r="AB28" s="31" t="e">
        <v>#DIV/0!</v>
      </c>
      <c r="AC28" s="32" t="e">
        <f t="shared" si="18"/>
        <v>#DIV/0!</v>
      </c>
      <c r="AD28" s="54" t="e">
        <v>#VALUE!</v>
      </c>
      <c r="AE28" s="31">
        <v>0</v>
      </c>
      <c r="AF28" s="32">
        <f t="shared" si="19"/>
        <v>0</v>
      </c>
      <c r="AG28" s="31" t="e">
        <v>#DIV/0!</v>
      </c>
      <c r="AH28" s="32" t="e">
        <f t="shared" si="20"/>
        <v>#DIV/0!</v>
      </c>
      <c r="AI28" s="54">
        <v>0</v>
      </c>
      <c r="AJ28" s="31">
        <f t="shared" si="1"/>
        <v>17024.390714369998</v>
      </c>
      <c r="AK28" s="32">
        <f t="shared" si="21"/>
        <v>14545.042499988573</v>
      </c>
      <c r="AL28" s="31">
        <v>1004.185942238904</v>
      </c>
      <c r="AM28" s="50">
        <f t="shared" si="22"/>
        <v>839.3487478600257</v>
      </c>
      <c r="AN28" s="31">
        <f t="shared" si="2"/>
        <v>5290.7246428799999</v>
      </c>
      <c r="AO28" s="32">
        <f t="shared" si="23"/>
        <v>2661.8755612371428</v>
      </c>
      <c r="AP28" s="31">
        <v>884.20993342406018</v>
      </c>
      <c r="AQ28" s="50">
        <f t="shared" si="24"/>
        <v>701.65442420543934</v>
      </c>
      <c r="AR28" s="31">
        <f t="shared" si="3"/>
        <v>15426.841785770001</v>
      </c>
      <c r="AS28" s="32">
        <f t="shared" si="25"/>
        <v>8033.1543367200002</v>
      </c>
      <c r="AT28" s="31">
        <v>1718.8025798691567</v>
      </c>
      <c r="AU28" s="50">
        <f t="shared" si="26"/>
        <v>1260.9273048663144</v>
      </c>
      <c r="AV28" s="31">
        <f t="shared" si="4"/>
        <v>6033.58178572</v>
      </c>
      <c r="AW28" s="32">
        <f t="shared" si="27"/>
        <v>3710.6510714242854</v>
      </c>
      <c r="AX28" s="31">
        <v>1512.5393899225951</v>
      </c>
      <c r="AY28" s="50">
        <f t="shared" si="28"/>
        <v>1145.9593254413542</v>
      </c>
      <c r="AZ28" s="51">
        <f>AJ28/SUM(Table5[[#This Row],[NWP (Standard)]],Table5[[#This Row],[NWP (Plus)]],Table5[[#This Row],[NWP (Essentials)]],Table5[[#This Row],[NWP (Premium)]])</f>
        <v>0.38890191031304372</v>
      </c>
      <c r="BA28" s="51">
        <f>AN28/SUM(Table5[[#This Row],[NWP (Standard)]],Table5[[#This Row],[NWP (Plus)]],Table5[[#This Row],[NWP (Essentials)]],Table5[[#This Row],[NWP (Premium)]])</f>
        <v>0.1208602971511671</v>
      </c>
      <c r="BB28" s="51">
        <f>AR28/SUM(Table5[[#This Row],[NWP (Standard)]],Table5[[#This Row],[NWP (Plus)]],Table5[[#This Row],[NWP (Essentials)]],Table5[[#This Row],[NWP (Premium)]])</f>
        <v>0.35240780955050216</v>
      </c>
      <c r="BC28" s="52">
        <f>AV28/SUM(Table5[[#This Row],[NWP (Standard)]],Table5[[#This Row],[NWP (Plus)]],Table5[[#This Row],[NWP (Essentials)]],Table5[[#This Row],[NWP (Premium)]])</f>
        <v>0.13782998298528693</v>
      </c>
      <c r="BD28" s="51">
        <f t="shared" si="29"/>
        <v>0.50634113418639581</v>
      </c>
      <c r="BE28" s="51">
        <f t="shared" si="29"/>
        <v>9.8067669396831217E-2</v>
      </c>
      <c r="BF28" s="51">
        <f t="shared" si="29"/>
        <v>0.25930307381456624</v>
      </c>
      <c r="BG28" s="52">
        <f t="shared" si="29"/>
        <v>0.13628812260220666</v>
      </c>
      <c r="BH28" s="31">
        <v>0</v>
      </c>
      <c r="BI28" s="32">
        <f t="shared" si="30"/>
        <v>0</v>
      </c>
      <c r="BJ28" s="31">
        <v>0</v>
      </c>
      <c r="BK28" s="50">
        <f t="shared" si="31"/>
        <v>0</v>
      </c>
      <c r="BL28" s="31">
        <v>0</v>
      </c>
      <c r="BM28" s="32">
        <f t="shared" si="32"/>
        <v>0</v>
      </c>
      <c r="BN28" s="31">
        <v>0</v>
      </c>
      <c r="BO28" s="50">
        <f t="shared" si="33"/>
        <v>0</v>
      </c>
      <c r="BP28" s="31">
        <v>0</v>
      </c>
      <c r="BQ28" s="32">
        <f t="shared" si="34"/>
        <v>0</v>
      </c>
      <c r="BR28" s="31">
        <v>0</v>
      </c>
      <c r="BS28" s="50">
        <f t="shared" si="35"/>
        <v>0</v>
      </c>
      <c r="BT28" s="31">
        <v>0</v>
      </c>
      <c r="BU28" s="32">
        <f t="shared" si="36"/>
        <v>0</v>
      </c>
      <c r="BV28" s="31">
        <v>0</v>
      </c>
      <c r="BW28" s="50">
        <f t="shared" si="37"/>
        <v>0</v>
      </c>
      <c r="BX28" s="31">
        <v>17024.390714369998</v>
      </c>
      <c r="BY28" s="32">
        <f t="shared" si="38"/>
        <v>14545.042499988573</v>
      </c>
      <c r="BZ28" s="31">
        <v>1004.185942238904</v>
      </c>
      <c r="CA28" s="50">
        <f t="shared" si="39"/>
        <v>839.3487478600257</v>
      </c>
      <c r="CB28" s="31">
        <v>5290.7246428799999</v>
      </c>
      <c r="CC28" s="32">
        <f t="shared" si="40"/>
        <v>2661.8755612371428</v>
      </c>
      <c r="CD28" s="31">
        <v>884.20993342406018</v>
      </c>
      <c r="CE28" s="50">
        <f t="shared" si="41"/>
        <v>701.65442420543934</v>
      </c>
      <c r="CF28" s="31">
        <v>15426.841785770001</v>
      </c>
      <c r="CG28" s="32">
        <f t="shared" si="42"/>
        <v>8033.1543367200002</v>
      </c>
      <c r="CH28" s="31">
        <v>1718.8025798691567</v>
      </c>
      <c r="CI28" s="50">
        <f t="shared" si="43"/>
        <v>1260.9273048663144</v>
      </c>
      <c r="CJ28" s="31">
        <v>6033.58178572</v>
      </c>
      <c r="CK28" s="32">
        <f t="shared" si="44"/>
        <v>3710.6510714242854</v>
      </c>
      <c r="CL28" s="31">
        <v>1512.5393899225951</v>
      </c>
      <c r="CM28" s="50">
        <f t="shared" si="45"/>
        <v>1145.9593254413542</v>
      </c>
    </row>
    <row r="29" spans="1:91" x14ac:dyDescent="0.25">
      <c r="A29" s="42">
        <f t="shared" si="5"/>
        <v>45788</v>
      </c>
      <c r="B29" s="31">
        <v>97712.679999930013</v>
      </c>
      <c r="C29" s="32">
        <f t="shared" si="7"/>
        <v>142012.70091836428</v>
      </c>
      <c r="D29" s="31">
        <v>960.59922966479871</v>
      </c>
      <c r="E29" s="32">
        <f t="shared" si="8"/>
        <v>1080.4524314754156</v>
      </c>
      <c r="F29" s="54">
        <f t="shared" si="0"/>
        <v>144002.19072668548</v>
      </c>
      <c r="G29" s="32">
        <v>97712.679999930013</v>
      </c>
      <c r="H29" s="32">
        <f t="shared" si="9"/>
        <v>142012.70091836428</v>
      </c>
      <c r="I29" s="32">
        <v>960.59922966479871</v>
      </c>
      <c r="J29" s="50">
        <f t="shared" si="10"/>
        <v>1080.4524314754156</v>
      </c>
      <c r="K29" s="31">
        <v>24904.207857090001</v>
      </c>
      <c r="L29" s="32">
        <f t="shared" si="11"/>
        <v>28267.020510174283</v>
      </c>
      <c r="M29" s="31">
        <v>803.36154377709681</v>
      </c>
      <c r="N29" s="32">
        <f t="shared" si="12"/>
        <v>958.51881246539585</v>
      </c>
      <c r="O29" s="54">
        <v>24577.845032460296</v>
      </c>
      <c r="P29" s="31">
        <v>72808.472142840008</v>
      </c>
      <c r="Q29" s="32">
        <f t="shared" si="13"/>
        <v>113745.68040819</v>
      </c>
      <c r="R29" s="31">
        <v>1025.4714386315495</v>
      </c>
      <c r="S29" s="32">
        <f t="shared" si="14"/>
        <v>1111.8784325760994</v>
      </c>
      <c r="T29" s="54">
        <v>119424.34569422519</v>
      </c>
      <c r="U29" s="31">
        <v>0</v>
      </c>
      <c r="V29" s="32">
        <f t="shared" si="15"/>
        <v>0</v>
      </c>
      <c r="W29" s="31" t="e">
        <v>#DIV/0!</v>
      </c>
      <c r="X29" s="32" t="e">
        <f t="shared" si="16"/>
        <v>#DIV/0!</v>
      </c>
      <c r="Y29" s="54" t="e">
        <v>#VALUE!</v>
      </c>
      <c r="Z29" s="31">
        <v>0</v>
      </c>
      <c r="AA29" s="32">
        <f t="shared" si="17"/>
        <v>0</v>
      </c>
      <c r="AB29" s="31" t="e">
        <v>#DIV/0!</v>
      </c>
      <c r="AC29" s="32" t="e">
        <f t="shared" si="18"/>
        <v>#DIV/0!</v>
      </c>
      <c r="AD29" s="54" t="e">
        <v>#VALUE!</v>
      </c>
      <c r="AE29" s="31">
        <v>0</v>
      </c>
      <c r="AF29" s="32">
        <f t="shared" si="19"/>
        <v>0</v>
      </c>
      <c r="AG29" s="31" t="e">
        <v>#DIV/0!</v>
      </c>
      <c r="AH29" s="32" t="e">
        <f t="shared" si="20"/>
        <v>#DIV/0!</v>
      </c>
      <c r="AI29" s="54">
        <v>0</v>
      </c>
      <c r="AJ29" s="31">
        <f t="shared" si="1"/>
        <v>15499.90571422</v>
      </c>
      <c r="AK29" s="32">
        <f t="shared" si="21"/>
        <v>14763.504336708573</v>
      </c>
      <c r="AL29" s="31">
        <v>777.12439361742781</v>
      </c>
      <c r="AM29" s="50">
        <f t="shared" si="22"/>
        <v>850.30184818977989</v>
      </c>
      <c r="AN29" s="31">
        <f t="shared" si="2"/>
        <v>2252.9378571399998</v>
      </c>
      <c r="AO29" s="32">
        <f t="shared" si="23"/>
        <v>2523.8992346999999</v>
      </c>
      <c r="AP29" s="31">
        <v>753.04241559845116</v>
      </c>
      <c r="AQ29" s="50">
        <f t="shared" si="24"/>
        <v>655.53596341361367</v>
      </c>
      <c r="AR29" s="31">
        <f t="shared" si="3"/>
        <v>4652.9517857500005</v>
      </c>
      <c r="AS29" s="32">
        <f t="shared" si="25"/>
        <v>7556.5537755042878</v>
      </c>
      <c r="AT29" s="31">
        <v>933.14692403961146</v>
      </c>
      <c r="AU29" s="50">
        <f t="shared" si="26"/>
        <v>1108.1231531568253</v>
      </c>
      <c r="AV29" s="31">
        <f t="shared" si="4"/>
        <v>2498.4124999799997</v>
      </c>
      <c r="AW29" s="32">
        <f t="shared" si="27"/>
        <v>3423.0631632614286</v>
      </c>
      <c r="AX29" s="31">
        <v>835.09209017183798</v>
      </c>
      <c r="AY29" s="50">
        <f t="shared" si="28"/>
        <v>1157.5457629826763</v>
      </c>
      <c r="AZ29" s="51">
        <f>AJ29/SUM(Table5[[#This Row],[NWP (Standard)]],Table5[[#This Row],[NWP (Plus)]],Table5[[#This Row],[NWP (Essentials)]],Table5[[#This Row],[NWP (Premium)]])</f>
        <v>0.62238099694495275</v>
      </c>
      <c r="BA29" s="51">
        <f>AN29/SUM(Table5[[#This Row],[NWP (Standard)]],Table5[[#This Row],[NWP (Plus)]],Table5[[#This Row],[NWP (Essentials)]],Table5[[#This Row],[NWP (Premium)]])</f>
        <v>9.0464144455757456E-2</v>
      </c>
      <c r="BB29" s="51">
        <f>AR29/SUM(Table5[[#This Row],[NWP (Standard)]],Table5[[#This Row],[NWP (Plus)]],Table5[[#This Row],[NWP (Essentials)]],Table5[[#This Row],[NWP (Premium)]])</f>
        <v>0.18683396044758546</v>
      </c>
      <c r="BC29" s="52">
        <f>AV29/SUM(Table5[[#This Row],[NWP (Standard)]],Table5[[#This Row],[NWP (Plus)]],Table5[[#This Row],[NWP (Essentials)]],Table5[[#This Row],[NWP (Premium)]])</f>
        <v>0.10032089815170428</v>
      </c>
      <c r="BD29" s="51">
        <f t="shared" si="29"/>
        <v>0.52803135908819976</v>
      </c>
      <c r="BE29" s="51">
        <f t="shared" si="29"/>
        <v>9.5503661528410944E-2</v>
      </c>
      <c r="BF29" s="51">
        <f t="shared" si="29"/>
        <v>0.24755298560798325</v>
      </c>
      <c r="BG29" s="52">
        <f t="shared" si="29"/>
        <v>0.12891199377540594</v>
      </c>
      <c r="BH29" s="31">
        <v>0</v>
      </c>
      <c r="BI29" s="32">
        <f t="shared" si="30"/>
        <v>0</v>
      </c>
      <c r="BJ29" s="31">
        <v>0</v>
      </c>
      <c r="BK29" s="50">
        <f t="shared" si="31"/>
        <v>0</v>
      </c>
      <c r="BL29" s="31">
        <v>0</v>
      </c>
      <c r="BM29" s="32">
        <f t="shared" si="32"/>
        <v>0</v>
      </c>
      <c r="BN29" s="31">
        <v>0</v>
      </c>
      <c r="BO29" s="50">
        <f t="shared" si="33"/>
        <v>0</v>
      </c>
      <c r="BP29" s="31">
        <v>0</v>
      </c>
      <c r="BQ29" s="32">
        <f t="shared" si="34"/>
        <v>0</v>
      </c>
      <c r="BR29" s="31">
        <v>0</v>
      </c>
      <c r="BS29" s="50">
        <f t="shared" si="35"/>
        <v>0</v>
      </c>
      <c r="BT29" s="31">
        <v>0</v>
      </c>
      <c r="BU29" s="32">
        <f t="shared" si="36"/>
        <v>0</v>
      </c>
      <c r="BV29" s="31">
        <v>0</v>
      </c>
      <c r="BW29" s="50">
        <f t="shared" si="37"/>
        <v>0</v>
      </c>
      <c r="BX29" s="31">
        <v>15499.90571422</v>
      </c>
      <c r="BY29" s="32">
        <f t="shared" si="38"/>
        <v>14763.504336708573</v>
      </c>
      <c r="BZ29" s="31">
        <v>777.12439361742781</v>
      </c>
      <c r="CA29" s="50">
        <f t="shared" si="39"/>
        <v>850.30184818977989</v>
      </c>
      <c r="CB29" s="31">
        <v>2252.9378571399998</v>
      </c>
      <c r="CC29" s="32">
        <f t="shared" si="40"/>
        <v>2523.8992346999999</v>
      </c>
      <c r="CD29" s="31">
        <v>753.04241559845116</v>
      </c>
      <c r="CE29" s="50">
        <f t="shared" si="41"/>
        <v>655.53596341361367</v>
      </c>
      <c r="CF29" s="31">
        <v>4652.9517857500005</v>
      </c>
      <c r="CG29" s="32">
        <f t="shared" si="42"/>
        <v>7556.5537755042878</v>
      </c>
      <c r="CH29" s="31">
        <v>933.14692403961146</v>
      </c>
      <c r="CI29" s="50">
        <f t="shared" si="43"/>
        <v>1108.1231531568253</v>
      </c>
      <c r="CJ29" s="31">
        <v>2498.4124999799997</v>
      </c>
      <c r="CK29" s="32">
        <f t="shared" si="44"/>
        <v>3423.0631632614286</v>
      </c>
      <c r="CL29" s="31">
        <v>835.09209017183798</v>
      </c>
      <c r="CM29" s="50">
        <f t="shared" si="45"/>
        <v>1157.5457629826763</v>
      </c>
    </row>
    <row r="30" spans="1:91" x14ac:dyDescent="0.25">
      <c r="A30" s="42">
        <f t="shared" si="5"/>
        <v>45789</v>
      </c>
      <c r="B30" s="31">
        <v>153877.26000008997</v>
      </c>
      <c r="C30" s="32">
        <f t="shared" si="7"/>
        <v>142292.69826534856</v>
      </c>
      <c r="D30" s="31">
        <v>1049.6598620484756</v>
      </c>
      <c r="E30" s="32">
        <f t="shared" si="8"/>
        <v>1054.9031102381875</v>
      </c>
      <c r="F30" s="54">
        <f t="shared" si="0"/>
        <v>144002.19072668548</v>
      </c>
      <c r="G30" s="32">
        <v>153877.26000008997</v>
      </c>
      <c r="H30" s="32">
        <f t="shared" si="9"/>
        <v>142292.69826534856</v>
      </c>
      <c r="I30" s="32">
        <v>1049.6598620484756</v>
      </c>
      <c r="J30" s="50">
        <f t="shared" si="10"/>
        <v>1054.9031102381875</v>
      </c>
      <c r="K30" s="31">
        <v>25851.8467857</v>
      </c>
      <c r="L30" s="32">
        <f t="shared" si="11"/>
        <v>26838.869540809999</v>
      </c>
      <c r="M30" s="31">
        <v>1034.0738714280001</v>
      </c>
      <c r="N30" s="32">
        <f t="shared" si="12"/>
        <v>946.2039031548868</v>
      </c>
      <c r="O30" s="54">
        <v>24577.845032460296</v>
      </c>
      <c r="P30" s="31">
        <v>128025.41321438998</v>
      </c>
      <c r="Q30" s="32">
        <f t="shared" si="13"/>
        <v>115453.82872453856</v>
      </c>
      <c r="R30" s="31">
        <v>1049.388632904836</v>
      </c>
      <c r="S30" s="32">
        <f t="shared" si="14"/>
        <v>1081.5606984569924</v>
      </c>
      <c r="T30" s="54">
        <v>119424.34569422519</v>
      </c>
      <c r="U30" s="31">
        <v>0</v>
      </c>
      <c r="V30" s="32">
        <f t="shared" si="15"/>
        <v>0</v>
      </c>
      <c r="W30" s="31" t="e">
        <v>#DIV/0!</v>
      </c>
      <c r="X30" s="32" t="e">
        <f t="shared" si="16"/>
        <v>#DIV/0!</v>
      </c>
      <c r="Y30" s="54" t="e">
        <v>#VALUE!</v>
      </c>
      <c r="Z30" s="31">
        <v>0</v>
      </c>
      <c r="AA30" s="32">
        <f t="shared" si="17"/>
        <v>0</v>
      </c>
      <c r="AB30" s="31" t="e">
        <v>#DIV/0!</v>
      </c>
      <c r="AC30" s="32" t="e">
        <f t="shared" si="18"/>
        <v>#DIV/0!</v>
      </c>
      <c r="AD30" s="54" t="e">
        <v>#VALUE!</v>
      </c>
      <c r="AE30" s="31">
        <v>0</v>
      </c>
      <c r="AF30" s="32">
        <f t="shared" si="19"/>
        <v>0</v>
      </c>
      <c r="AG30" s="31" t="e">
        <v>#DIV/0!</v>
      </c>
      <c r="AH30" s="32" t="e">
        <f t="shared" si="20"/>
        <v>#DIV/0!</v>
      </c>
      <c r="AI30" s="54">
        <v>0</v>
      </c>
      <c r="AJ30" s="31">
        <f t="shared" si="1"/>
        <v>12092.49678571</v>
      </c>
      <c r="AK30" s="32">
        <f t="shared" si="21"/>
        <v>13009.683826527142</v>
      </c>
      <c r="AL30" s="31">
        <v>932.74753310712015</v>
      </c>
      <c r="AM30" s="50">
        <f t="shared" si="22"/>
        <v>817.31891877768237</v>
      </c>
      <c r="AN30" s="31">
        <f t="shared" si="2"/>
        <v>4311.9907143099999</v>
      </c>
      <c r="AO30" s="32">
        <f t="shared" si="23"/>
        <v>3082.6676530714285</v>
      </c>
      <c r="AP30" s="31">
        <v>1080.9592106318075</v>
      </c>
      <c r="AQ30" s="50">
        <f t="shared" si="24"/>
        <v>752.57122671418085</v>
      </c>
      <c r="AR30" s="31">
        <f t="shared" si="3"/>
        <v>6605.4214285399994</v>
      </c>
      <c r="AS30" s="32">
        <f t="shared" si="25"/>
        <v>7333.6011734628573</v>
      </c>
      <c r="AT30" s="31">
        <v>1324.7136381048706</v>
      </c>
      <c r="AU30" s="50">
        <f t="shared" si="26"/>
        <v>1102.4031025334587</v>
      </c>
      <c r="AV30" s="31">
        <f t="shared" si="4"/>
        <v>2841.9378571399998</v>
      </c>
      <c r="AW30" s="32">
        <f t="shared" si="27"/>
        <v>3412.9168877485718</v>
      </c>
      <c r="AX30" s="31">
        <v>949.91512621575316</v>
      </c>
      <c r="AY30" s="50">
        <f t="shared" si="28"/>
        <v>1188.9277657307041</v>
      </c>
      <c r="AZ30" s="51">
        <f>AJ30/SUM(Table5[[#This Row],[NWP (Standard)]],Table5[[#This Row],[NWP (Plus)]],Table5[[#This Row],[NWP (Essentials)]],Table5[[#This Row],[NWP (Premium)]])</f>
        <v>0.4677614286496154</v>
      </c>
      <c r="BA30" s="51">
        <f>AN30/SUM(Table5[[#This Row],[NWP (Standard)]],Table5[[#This Row],[NWP (Plus)]],Table5[[#This Row],[NWP (Essentials)]],Table5[[#This Row],[NWP (Premium)]])</f>
        <v>0.16679623510283165</v>
      </c>
      <c r="BB30" s="51">
        <f>AR30/SUM(Table5[[#This Row],[NWP (Standard)]],Table5[[#This Row],[NWP (Plus)]],Table5[[#This Row],[NWP (Essentials)]],Table5[[#This Row],[NWP (Premium)]])</f>
        <v>0.25551062109008787</v>
      </c>
      <c r="BC30" s="52">
        <f>AV30/SUM(Table5[[#This Row],[NWP (Standard)]],Table5[[#This Row],[NWP (Plus)]],Table5[[#This Row],[NWP (Essentials)]],Table5[[#This Row],[NWP (Premium)]])</f>
        <v>0.10993171515746501</v>
      </c>
      <c r="BD30" s="51">
        <f t="shared" si="29"/>
        <v>0.49774349909085719</v>
      </c>
      <c r="BE30" s="51">
        <f t="shared" si="29"/>
        <v>0.11773526539422652</v>
      </c>
      <c r="BF30" s="51">
        <f t="shared" si="29"/>
        <v>0.2515128037616714</v>
      </c>
      <c r="BG30" s="52">
        <f t="shared" si="29"/>
        <v>0.13300843175324492</v>
      </c>
      <c r="BH30" s="31">
        <v>0</v>
      </c>
      <c r="BI30" s="32">
        <f t="shared" si="30"/>
        <v>0</v>
      </c>
      <c r="BJ30" s="31">
        <v>0</v>
      </c>
      <c r="BK30" s="50">
        <f t="shared" si="31"/>
        <v>0</v>
      </c>
      <c r="BL30" s="31">
        <v>0</v>
      </c>
      <c r="BM30" s="32">
        <f t="shared" si="32"/>
        <v>0</v>
      </c>
      <c r="BN30" s="31">
        <v>0</v>
      </c>
      <c r="BO30" s="50">
        <f t="shared" si="33"/>
        <v>0</v>
      </c>
      <c r="BP30" s="31">
        <v>0</v>
      </c>
      <c r="BQ30" s="32">
        <f t="shared" si="34"/>
        <v>0</v>
      </c>
      <c r="BR30" s="31">
        <v>0</v>
      </c>
      <c r="BS30" s="50">
        <f t="shared" si="35"/>
        <v>0</v>
      </c>
      <c r="BT30" s="31">
        <v>0</v>
      </c>
      <c r="BU30" s="32">
        <f t="shared" si="36"/>
        <v>0</v>
      </c>
      <c r="BV30" s="31">
        <v>0</v>
      </c>
      <c r="BW30" s="50">
        <f t="shared" si="37"/>
        <v>0</v>
      </c>
      <c r="BX30" s="31">
        <v>12092.49678571</v>
      </c>
      <c r="BY30" s="32">
        <f t="shared" si="38"/>
        <v>13009.683826527142</v>
      </c>
      <c r="BZ30" s="31">
        <v>932.74753310712015</v>
      </c>
      <c r="CA30" s="50">
        <f t="shared" si="39"/>
        <v>817.31891877768237</v>
      </c>
      <c r="CB30" s="31">
        <v>4311.9907143099999</v>
      </c>
      <c r="CC30" s="32">
        <f t="shared" si="40"/>
        <v>3082.6676530714285</v>
      </c>
      <c r="CD30" s="31">
        <v>1080.9592106318075</v>
      </c>
      <c r="CE30" s="50">
        <f t="shared" si="41"/>
        <v>752.57122671418085</v>
      </c>
      <c r="CF30" s="31">
        <v>6605.4214285399994</v>
      </c>
      <c r="CG30" s="32">
        <f t="shared" si="42"/>
        <v>7333.6011734628573</v>
      </c>
      <c r="CH30" s="31">
        <v>1324.7136381048706</v>
      </c>
      <c r="CI30" s="50">
        <f t="shared" si="43"/>
        <v>1102.4031025334587</v>
      </c>
      <c r="CJ30" s="31">
        <v>2841.9378571399998</v>
      </c>
      <c r="CK30" s="32">
        <f t="shared" si="44"/>
        <v>3412.9168877485718</v>
      </c>
      <c r="CL30" s="31">
        <v>949.91512621575316</v>
      </c>
      <c r="CM30" s="50">
        <f t="shared" si="45"/>
        <v>1188.9277657307041</v>
      </c>
    </row>
    <row r="31" spans="1:91" x14ac:dyDescent="0.25">
      <c r="A31" s="42">
        <f t="shared" si="5"/>
        <v>45790</v>
      </c>
      <c r="B31" s="31">
        <v>129952.20178537002</v>
      </c>
      <c r="C31" s="32">
        <f t="shared" si="7"/>
        <v>139639.52010201427</v>
      </c>
      <c r="D31" s="31">
        <v>1026.0567978358781</v>
      </c>
      <c r="E31" s="32">
        <f t="shared" si="8"/>
        <v>1050.5885462765732</v>
      </c>
      <c r="F31" s="54">
        <f t="shared" si="0"/>
        <v>144002.19072668548</v>
      </c>
      <c r="G31" s="32">
        <v>129952.20178537002</v>
      </c>
      <c r="H31" s="32">
        <f t="shared" si="9"/>
        <v>139639.52010201427</v>
      </c>
      <c r="I31" s="32">
        <v>1026.0567978358781</v>
      </c>
      <c r="J31" s="50">
        <f t="shared" si="10"/>
        <v>1050.5885462765732</v>
      </c>
      <c r="K31" s="31">
        <v>29182.189642849997</v>
      </c>
      <c r="L31" s="32">
        <f t="shared" si="11"/>
        <v>27132.148724487142</v>
      </c>
      <c r="M31" s="31">
        <v>911.9434263390624</v>
      </c>
      <c r="N31" s="32">
        <f t="shared" si="12"/>
        <v>938.06706938133448</v>
      </c>
      <c r="O31" s="54">
        <v>24577.845032460296</v>
      </c>
      <c r="P31" s="31">
        <v>100770.01214252</v>
      </c>
      <c r="Q31" s="32">
        <f t="shared" si="13"/>
        <v>112507.37137752715</v>
      </c>
      <c r="R31" s="31">
        <v>1060.7369699212632</v>
      </c>
      <c r="S31" s="32">
        <f t="shared" si="14"/>
        <v>1079.6239905296884</v>
      </c>
      <c r="T31" s="54">
        <v>119424.34569422519</v>
      </c>
      <c r="U31" s="31">
        <v>0</v>
      </c>
      <c r="V31" s="32">
        <f t="shared" si="15"/>
        <v>0</v>
      </c>
      <c r="W31" s="31" t="e">
        <v>#DIV/0!</v>
      </c>
      <c r="X31" s="32" t="e">
        <f t="shared" si="16"/>
        <v>#DIV/0!</v>
      </c>
      <c r="Y31" s="54" t="e">
        <v>#VALUE!</v>
      </c>
      <c r="Z31" s="31">
        <v>0</v>
      </c>
      <c r="AA31" s="32">
        <f t="shared" si="17"/>
        <v>0</v>
      </c>
      <c r="AB31" s="31" t="e">
        <v>#DIV/0!</v>
      </c>
      <c r="AC31" s="32" t="e">
        <f t="shared" si="18"/>
        <v>#DIV/0!</v>
      </c>
      <c r="AD31" s="54" t="e">
        <v>#VALUE!</v>
      </c>
      <c r="AE31" s="31">
        <v>0</v>
      </c>
      <c r="AF31" s="32">
        <f t="shared" si="19"/>
        <v>0</v>
      </c>
      <c r="AG31" s="31" t="e">
        <v>#DIV/0!</v>
      </c>
      <c r="AH31" s="32" t="e">
        <f t="shared" si="20"/>
        <v>#DIV/0!</v>
      </c>
      <c r="AI31" s="54">
        <v>0</v>
      </c>
      <c r="AJ31" s="31">
        <f t="shared" si="1"/>
        <v>12664.977857189999</v>
      </c>
      <c r="AK31" s="32">
        <f t="shared" si="21"/>
        <v>13222.412653072855</v>
      </c>
      <c r="AL31" s="31">
        <v>747.0453971795979</v>
      </c>
      <c r="AM31" s="50">
        <f t="shared" si="22"/>
        <v>823.98094848814139</v>
      </c>
      <c r="AN31" s="31">
        <f t="shared" si="2"/>
        <v>2630.4249999799999</v>
      </c>
      <c r="AO31" s="32">
        <f t="shared" si="23"/>
        <v>3458.4426530685714</v>
      </c>
      <c r="AP31" s="31">
        <v>879.21714740505809</v>
      </c>
      <c r="AQ31" s="50">
        <f t="shared" si="24"/>
        <v>878.17367634347488</v>
      </c>
      <c r="AR31" s="31">
        <f t="shared" si="3"/>
        <v>7980.7753571599997</v>
      </c>
      <c r="AS31" s="32">
        <f t="shared" si="25"/>
        <v>6614.9379081557136</v>
      </c>
      <c r="AT31" s="31">
        <v>1333.7834273275516</v>
      </c>
      <c r="AU31" s="50">
        <f t="shared" si="26"/>
        <v>1085.8457529709426</v>
      </c>
      <c r="AV31" s="31">
        <f t="shared" si="4"/>
        <v>5906.0114285199998</v>
      </c>
      <c r="AW31" s="32">
        <f t="shared" si="27"/>
        <v>3836.3555101899997</v>
      </c>
      <c r="AX31" s="31">
        <v>987.03945574660145</v>
      </c>
      <c r="AY31" s="50">
        <f t="shared" si="28"/>
        <v>1189.4561009783281</v>
      </c>
      <c r="AZ31" s="51">
        <f>AJ31/SUM(Table5[[#This Row],[NWP (Standard)]],Table5[[#This Row],[NWP (Plus)]],Table5[[#This Row],[NWP (Essentials)]],Table5[[#This Row],[NWP (Premium)]])</f>
        <v>0.43399683204694262</v>
      </c>
      <c r="BA31" s="51">
        <f>AN31/SUM(Table5[[#This Row],[NWP (Standard)]],Table5[[#This Row],[NWP (Plus)]],Table5[[#This Row],[NWP (Essentials)]],Table5[[#This Row],[NWP (Premium)]])</f>
        <v>9.0138027069688625E-2</v>
      </c>
      <c r="BB31" s="51">
        <f>AR31/SUM(Table5[[#This Row],[NWP (Standard)]],Table5[[#This Row],[NWP (Plus)]],Table5[[#This Row],[NWP (Essentials)]],Table5[[#This Row],[NWP (Premium)]])</f>
        <v>0.27348103260357604</v>
      </c>
      <c r="BC31" s="52">
        <f>AV31/SUM(Table5[[#This Row],[NWP (Standard)]],Table5[[#This Row],[NWP (Plus)]],Table5[[#This Row],[NWP (Essentials)]],Table5[[#This Row],[NWP (Premium)]])</f>
        <v>0.20238410827979272</v>
      </c>
      <c r="BD31" s="51">
        <f t="shared" si="29"/>
        <v>0.50089311200105391</v>
      </c>
      <c r="BE31" s="51">
        <f t="shared" si="29"/>
        <v>0.13061212640418204</v>
      </c>
      <c r="BF31" s="51">
        <f t="shared" si="29"/>
        <v>0.22206598932755447</v>
      </c>
      <c r="BG31" s="52">
        <f t="shared" si="29"/>
        <v>0.14642877226720952</v>
      </c>
      <c r="BH31" s="31">
        <v>0</v>
      </c>
      <c r="BI31" s="32">
        <f t="shared" si="30"/>
        <v>0</v>
      </c>
      <c r="BJ31" s="31">
        <v>0</v>
      </c>
      <c r="BK31" s="50">
        <f t="shared" si="31"/>
        <v>0</v>
      </c>
      <c r="BL31" s="31">
        <v>0</v>
      </c>
      <c r="BM31" s="32">
        <f t="shared" si="32"/>
        <v>0</v>
      </c>
      <c r="BN31" s="31">
        <v>0</v>
      </c>
      <c r="BO31" s="50">
        <f t="shared" si="33"/>
        <v>0</v>
      </c>
      <c r="BP31" s="31">
        <v>0</v>
      </c>
      <c r="BQ31" s="32">
        <f t="shared" si="34"/>
        <v>0</v>
      </c>
      <c r="BR31" s="31">
        <v>0</v>
      </c>
      <c r="BS31" s="50">
        <f t="shared" si="35"/>
        <v>0</v>
      </c>
      <c r="BT31" s="31">
        <v>0</v>
      </c>
      <c r="BU31" s="32">
        <f t="shared" si="36"/>
        <v>0</v>
      </c>
      <c r="BV31" s="31">
        <v>0</v>
      </c>
      <c r="BW31" s="50">
        <f t="shared" si="37"/>
        <v>0</v>
      </c>
      <c r="BX31" s="31">
        <v>12664.977857189999</v>
      </c>
      <c r="BY31" s="32">
        <f t="shared" si="38"/>
        <v>13222.412653072855</v>
      </c>
      <c r="BZ31" s="31">
        <v>747.0453971795979</v>
      </c>
      <c r="CA31" s="50">
        <f t="shared" si="39"/>
        <v>823.98094848814139</v>
      </c>
      <c r="CB31" s="31">
        <v>2630.4249999799999</v>
      </c>
      <c r="CC31" s="32">
        <f t="shared" si="40"/>
        <v>3458.4426530685714</v>
      </c>
      <c r="CD31" s="31">
        <v>879.21714740505809</v>
      </c>
      <c r="CE31" s="50">
        <f t="shared" si="41"/>
        <v>878.17367634347488</v>
      </c>
      <c r="CF31" s="31">
        <v>7980.7753571599997</v>
      </c>
      <c r="CG31" s="32">
        <f t="shared" si="42"/>
        <v>6614.9379081557136</v>
      </c>
      <c r="CH31" s="31">
        <v>1333.7834273275516</v>
      </c>
      <c r="CI31" s="50">
        <f t="shared" si="43"/>
        <v>1085.8457529709426</v>
      </c>
      <c r="CJ31" s="31">
        <v>5906.0114285199998</v>
      </c>
      <c r="CK31" s="32">
        <f t="shared" si="44"/>
        <v>3836.3555101899997</v>
      </c>
      <c r="CL31" s="31">
        <v>987.03945574660145</v>
      </c>
      <c r="CM31" s="50">
        <f t="shared" si="45"/>
        <v>1189.4561009783281</v>
      </c>
    </row>
    <row r="32" spans="1:91" x14ac:dyDescent="0.25">
      <c r="A32" s="42">
        <f t="shared" si="5"/>
        <v>45791</v>
      </c>
      <c r="B32" s="31">
        <v>128082.39821449999</v>
      </c>
      <c r="C32" s="32">
        <f t="shared" si="7"/>
        <v>138867.68673467141</v>
      </c>
      <c r="D32" s="31">
        <v>1027.4741834507288</v>
      </c>
      <c r="E32" s="32">
        <f t="shared" si="8"/>
        <v>1050.2805181410024</v>
      </c>
      <c r="F32" s="54">
        <f t="shared" si="0"/>
        <v>144002.19072668548</v>
      </c>
      <c r="G32" s="32">
        <v>128082.39821449999</v>
      </c>
      <c r="H32" s="32">
        <f t="shared" si="9"/>
        <v>138867.68673467141</v>
      </c>
      <c r="I32" s="32">
        <v>1027.4741834507288</v>
      </c>
      <c r="J32" s="50">
        <f t="shared" si="10"/>
        <v>1050.2805181410024</v>
      </c>
      <c r="K32" s="31">
        <v>20220.786428520001</v>
      </c>
      <c r="L32" s="32">
        <f t="shared" si="11"/>
        <v>26617.459948964282</v>
      </c>
      <c r="M32" s="31">
        <v>748.91801587111115</v>
      </c>
      <c r="N32" s="32">
        <f t="shared" si="12"/>
        <v>923.50633768343209</v>
      </c>
      <c r="O32" s="54">
        <v>24577.845032460296</v>
      </c>
      <c r="P32" s="31">
        <v>107861.61178597999</v>
      </c>
      <c r="Q32" s="32">
        <f t="shared" si="13"/>
        <v>112250.22678570714</v>
      </c>
      <c r="R32" s="31">
        <v>1100.6286916936733</v>
      </c>
      <c r="S32" s="32">
        <f t="shared" si="14"/>
        <v>1083.2689521880004</v>
      </c>
      <c r="T32" s="54">
        <v>119424.34569422519</v>
      </c>
      <c r="U32" s="31">
        <v>0</v>
      </c>
      <c r="V32" s="32">
        <f t="shared" si="15"/>
        <v>0</v>
      </c>
      <c r="W32" s="31" t="e">
        <v>#DIV/0!</v>
      </c>
      <c r="X32" s="32" t="e">
        <f t="shared" si="16"/>
        <v>#DIV/0!</v>
      </c>
      <c r="Y32" s="54" t="e">
        <v>#VALUE!</v>
      </c>
      <c r="Z32" s="31">
        <v>0</v>
      </c>
      <c r="AA32" s="32">
        <f t="shared" si="17"/>
        <v>0</v>
      </c>
      <c r="AB32" s="31" t="e">
        <v>#DIV/0!</v>
      </c>
      <c r="AC32" s="32" t="e">
        <f t="shared" si="18"/>
        <v>#DIV/0!</v>
      </c>
      <c r="AD32" s="54" t="e">
        <v>#VALUE!</v>
      </c>
      <c r="AE32" s="31">
        <v>0</v>
      </c>
      <c r="AF32" s="32">
        <f t="shared" si="19"/>
        <v>0</v>
      </c>
      <c r="AG32" s="31" t="e">
        <v>#DIV/0!</v>
      </c>
      <c r="AH32" s="32" t="e">
        <f t="shared" si="20"/>
        <v>#DIV/0!</v>
      </c>
      <c r="AI32" s="54">
        <v>0</v>
      </c>
      <c r="AJ32" s="31">
        <f t="shared" si="1"/>
        <v>9420.1867856499994</v>
      </c>
      <c r="AK32" s="32">
        <f t="shared" si="21"/>
        <v>12901.771836731426</v>
      </c>
      <c r="AL32" s="31">
        <v>629.73776129446696</v>
      </c>
      <c r="AM32" s="50">
        <f t="shared" si="22"/>
        <v>802.54616864173011</v>
      </c>
      <c r="AN32" s="31">
        <f t="shared" si="2"/>
        <v>1838.7</v>
      </c>
      <c r="AO32" s="32">
        <f t="shared" si="23"/>
        <v>2782.7371428642859</v>
      </c>
      <c r="AP32" s="31">
        <v>614.58379119190704</v>
      </c>
      <c r="AQ32" s="50">
        <f t="shared" si="24"/>
        <v>809.14554457064912</v>
      </c>
      <c r="AR32" s="31">
        <f t="shared" si="3"/>
        <v>4037.2864285700002</v>
      </c>
      <c r="AS32" s="32">
        <f t="shared" si="25"/>
        <v>6725.8018367271425</v>
      </c>
      <c r="AT32" s="31">
        <v>674.7296457818527</v>
      </c>
      <c r="AU32" s="50">
        <f t="shared" si="26"/>
        <v>1065.4429032224173</v>
      </c>
      <c r="AV32" s="31">
        <f t="shared" si="4"/>
        <v>4924.6132143000004</v>
      </c>
      <c r="AW32" s="32">
        <f t="shared" si="27"/>
        <v>4207.149132641428</v>
      </c>
      <c r="AX32" s="31">
        <v>1646.0474571154934</v>
      </c>
      <c r="AY32" s="50">
        <f t="shared" si="28"/>
        <v>1313.3935297247137</v>
      </c>
      <c r="AZ32" s="51">
        <f>AJ32/SUM(Table5[[#This Row],[NWP (Standard)]],Table5[[#This Row],[NWP (Plus)]],Table5[[#This Row],[NWP (Essentials)]],Table5[[#This Row],[NWP (Premium)]])</f>
        <v>0.46586648936479969</v>
      </c>
      <c r="BA32" s="51">
        <f>AN32/SUM(Table5[[#This Row],[NWP (Standard)]],Table5[[#This Row],[NWP (Plus)]],Table5[[#This Row],[NWP (Essentials)]],Table5[[#This Row],[NWP (Premium)]])</f>
        <v>9.0931181460214755E-2</v>
      </c>
      <c r="BB32" s="51">
        <f>AR32/SUM(Table5[[#This Row],[NWP (Standard)]],Table5[[#This Row],[NWP (Plus)]],Table5[[#This Row],[NWP (Essentials)]],Table5[[#This Row],[NWP (Premium)]])</f>
        <v>0.19966020821404309</v>
      </c>
      <c r="BC32" s="52">
        <f>AV32/SUM(Table5[[#This Row],[NWP (Standard)]],Table5[[#This Row],[NWP (Plus)]],Table5[[#This Row],[NWP (Essentials)]],Table5[[#This Row],[NWP (Premium)]])</f>
        <v>0.24354212096094238</v>
      </c>
      <c r="BD32" s="51">
        <f t="shared" si="29"/>
        <v>0.49749880817193187</v>
      </c>
      <c r="BE32" s="51">
        <f t="shared" si="29"/>
        <v>0.10421376325398683</v>
      </c>
      <c r="BF32" s="51">
        <f t="shared" si="29"/>
        <v>0.23103301052511713</v>
      </c>
      <c r="BG32" s="52">
        <f t="shared" si="29"/>
        <v>0.1672544180489641</v>
      </c>
      <c r="BH32" s="31">
        <v>0</v>
      </c>
      <c r="BI32" s="32">
        <f t="shared" si="30"/>
        <v>0</v>
      </c>
      <c r="BJ32" s="31">
        <v>0</v>
      </c>
      <c r="BK32" s="50">
        <f t="shared" si="31"/>
        <v>0</v>
      </c>
      <c r="BL32" s="31">
        <v>0</v>
      </c>
      <c r="BM32" s="32">
        <f t="shared" si="32"/>
        <v>0</v>
      </c>
      <c r="BN32" s="31">
        <v>0</v>
      </c>
      <c r="BO32" s="50">
        <f t="shared" si="33"/>
        <v>0</v>
      </c>
      <c r="BP32" s="31">
        <v>0</v>
      </c>
      <c r="BQ32" s="32">
        <f t="shared" si="34"/>
        <v>0</v>
      </c>
      <c r="BR32" s="31">
        <v>0</v>
      </c>
      <c r="BS32" s="50">
        <f t="shared" si="35"/>
        <v>0</v>
      </c>
      <c r="BT32" s="31">
        <v>0</v>
      </c>
      <c r="BU32" s="32">
        <f t="shared" si="36"/>
        <v>0</v>
      </c>
      <c r="BV32" s="31">
        <v>0</v>
      </c>
      <c r="BW32" s="50">
        <f t="shared" si="37"/>
        <v>0</v>
      </c>
      <c r="BX32" s="31">
        <v>9420.1867856499994</v>
      </c>
      <c r="BY32" s="32">
        <f t="shared" si="38"/>
        <v>12901.771836731426</v>
      </c>
      <c r="BZ32" s="31">
        <v>629.73776129446696</v>
      </c>
      <c r="CA32" s="50">
        <f t="shared" si="39"/>
        <v>802.54616864173011</v>
      </c>
      <c r="CB32" s="31">
        <v>1838.7</v>
      </c>
      <c r="CC32" s="32">
        <f t="shared" si="40"/>
        <v>2782.7371428642859</v>
      </c>
      <c r="CD32" s="31">
        <v>614.58379119190704</v>
      </c>
      <c r="CE32" s="50">
        <f t="shared" si="41"/>
        <v>809.14554457064912</v>
      </c>
      <c r="CF32" s="31">
        <v>4037.2864285700002</v>
      </c>
      <c r="CG32" s="32">
        <f t="shared" si="42"/>
        <v>6725.8018367271425</v>
      </c>
      <c r="CH32" s="31">
        <v>674.7296457818527</v>
      </c>
      <c r="CI32" s="50">
        <f t="shared" si="43"/>
        <v>1065.4429032224173</v>
      </c>
      <c r="CJ32" s="31">
        <v>4924.6132143000004</v>
      </c>
      <c r="CK32" s="32">
        <f t="shared" si="44"/>
        <v>4207.149132641428</v>
      </c>
      <c r="CL32" s="31">
        <v>1646.0474571154934</v>
      </c>
      <c r="CM32" s="50">
        <f t="shared" si="45"/>
        <v>1313.3935297247137</v>
      </c>
    </row>
    <row r="33" spans="1:91" x14ac:dyDescent="0.25">
      <c r="A33" s="42">
        <f t="shared" si="5"/>
        <v>45792</v>
      </c>
      <c r="B33" s="31">
        <v>154536.94428562</v>
      </c>
      <c r="C33" s="32">
        <f t="shared" si="7"/>
        <v>143454.55377549</v>
      </c>
      <c r="D33" s="31">
        <v>1019.4835284612072</v>
      </c>
      <c r="E33" s="32">
        <f t="shared" si="8"/>
        <v>1039.3327338654301</v>
      </c>
      <c r="F33" s="54">
        <f t="shared" si="0"/>
        <v>144002.19072668548</v>
      </c>
      <c r="G33" s="32">
        <v>154536.94428562</v>
      </c>
      <c r="H33" s="32">
        <f t="shared" si="9"/>
        <v>143454.55377549</v>
      </c>
      <c r="I33" s="32">
        <v>1019.4835284612072</v>
      </c>
      <c r="J33" s="50">
        <f t="shared" si="10"/>
        <v>1039.3327338654301</v>
      </c>
      <c r="K33" s="31">
        <v>31660.425714199999</v>
      </c>
      <c r="L33" s="32">
        <f t="shared" si="11"/>
        <v>28643.195714265716</v>
      </c>
      <c r="M33" s="31">
        <v>879.45626983888883</v>
      </c>
      <c r="N33" s="32">
        <f t="shared" si="12"/>
        <v>917.71230587778484</v>
      </c>
      <c r="O33" s="54">
        <v>24577.845032460296</v>
      </c>
      <c r="P33" s="31">
        <v>122876.51857142001</v>
      </c>
      <c r="Q33" s="32">
        <f t="shared" si="13"/>
        <v>114811.35806122427</v>
      </c>
      <c r="R33" s="31">
        <v>1059.2803325122413</v>
      </c>
      <c r="S33" s="32">
        <f t="shared" si="14"/>
        <v>1073.3833473966615</v>
      </c>
      <c r="T33" s="54">
        <v>119424.34569422519</v>
      </c>
      <c r="U33" s="31">
        <v>0</v>
      </c>
      <c r="V33" s="32">
        <f t="shared" si="15"/>
        <v>0</v>
      </c>
      <c r="W33" s="31" t="e">
        <v>#DIV/0!</v>
      </c>
      <c r="X33" s="32" t="e">
        <f t="shared" si="16"/>
        <v>#DIV/0!</v>
      </c>
      <c r="Y33" s="54" t="e">
        <v>#VALUE!</v>
      </c>
      <c r="Z33" s="31">
        <v>0</v>
      </c>
      <c r="AA33" s="32">
        <f t="shared" si="17"/>
        <v>0</v>
      </c>
      <c r="AB33" s="31" t="e">
        <v>#DIV/0!</v>
      </c>
      <c r="AC33" s="32" t="e">
        <f t="shared" si="18"/>
        <v>#DIV/0!</v>
      </c>
      <c r="AD33" s="54" t="e">
        <v>#VALUE!</v>
      </c>
      <c r="AE33" s="31">
        <v>0</v>
      </c>
      <c r="AF33" s="32">
        <f t="shared" si="19"/>
        <v>0</v>
      </c>
      <c r="AG33" s="31" t="e">
        <v>#DIV/0!</v>
      </c>
      <c r="AH33" s="32" t="e">
        <f t="shared" si="20"/>
        <v>#DIV/0!</v>
      </c>
      <c r="AI33" s="54">
        <v>0</v>
      </c>
      <c r="AJ33" s="31">
        <f t="shared" si="1"/>
        <v>15067.779285679999</v>
      </c>
      <c r="AK33" s="32">
        <f t="shared" si="21"/>
        <v>13750.786224488571</v>
      </c>
      <c r="AL33" s="31">
        <v>719.4844896810713</v>
      </c>
      <c r="AM33" s="50">
        <f t="shared" si="22"/>
        <v>796.40411515091091</v>
      </c>
      <c r="AN33" s="31">
        <f t="shared" si="2"/>
        <v>7635.4410714200003</v>
      </c>
      <c r="AO33" s="32">
        <f t="shared" si="23"/>
        <v>3507.8672448999996</v>
      </c>
      <c r="AP33" s="31">
        <v>1276.0695929449341</v>
      </c>
      <c r="AQ33" s="50">
        <f t="shared" si="24"/>
        <v>869.22396099588252</v>
      </c>
      <c r="AR33" s="31">
        <f t="shared" si="3"/>
        <v>5432.6678571100001</v>
      </c>
      <c r="AS33" s="32">
        <f t="shared" si="25"/>
        <v>7393.0466836614278</v>
      </c>
      <c r="AT33" s="31">
        <v>907.93212810928298</v>
      </c>
      <c r="AU33" s="50">
        <f t="shared" si="26"/>
        <v>1140.5726923399895</v>
      </c>
      <c r="AV33" s="31">
        <f t="shared" si="4"/>
        <v>3524.53749999</v>
      </c>
      <c r="AW33" s="32">
        <f t="shared" si="27"/>
        <v>3991.4955612157146</v>
      </c>
      <c r="AX33" s="31">
        <v>1178.0734317408496</v>
      </c>
      <c r="AY33" s="50">
        <f t="shared" si="28"/>
        <v>1121.1224143143465</v>
      </c>
      <c r="AZ33" s="51">
        <f>AJ33/SUM(Table5[[#This Row],[NWP (Standard)]],Table5[[#This Row],[NWP (Plus)]],Table5[[#This Row],[NWP (Essentials)]],Table5[[#This Row],[NWP (Premium)]])</f>
        <v>0.47591840431008348</v>
      </c>
      <c r="BA33" s="51">
        <f>AN33/SUM(Table5[[#This Row],[NWP (Standard)]],Table5[[#This Row],[NWP (Plus)]],Table5[[#This Row],[NWP (Essentials)]],Table5[[#This Row],[NWP (Premium)]])</f>
        <v>0.24116672151996468</v>
      </c>
      <c r="BB33" s="51">
        <f>AR33/SUM(Table5[[#This Row],[NWP (Standard)]],Table5[[#This Row],[NWP (Plus)]],Table5[[#This Row],[NWP (Essentials)]],Table5[[#This Row],[NWP (Premium)]])</f>
        <v>0.1715917500968219</v>
      </c>
      <c r="BC33" s="52">
        <f>AV33/SUM(Table5[[#This Row],[NWP (Standard)]],Table5[[#This Row],[NWP (Plus)]],Table5[[#This Row],[NWP (Essentials)]],Table5[[#This Row],[NWP (Premium)]])</f>
        <v>0.11132312407312994</v>
      </c>
      <c r="BD33" s="51">
        <f t="shared" si="29"/>
        <v>0.4909159287339197</v>
      </c>
      <c r="BE33" s="51">
        <f t="shared" si="29"/>
        <v>0.11774844986613285</v>
      </c>
      <c r="BF33" s="51">
        <f t="shared" si="29"/>
        <v>0.24931906696317205</v>
      </c>
      <c r="BG33" s="52">
        <f t="shared" si="29"/>
        <v>0.1420165544367753</v>
      </c>
      <c r="BH33" s="31">
        <v>0</v>
      </c>
      <c r="BI33" s="32">
        <f t="shared" si="30"/>
        <v>0</v>
      </c>
      <c r="BJ33" s="31">
        <v>0</v>
      </c>
      <c r="BK33" s="50">
        <f t="shared" si="31"/>
        <v>0</v>
      </c>
      <c r="BL33" s="31">
        <v>0</v>
      </c>
      <c r="BM33" s="32">
        <f t="shared" si="32"/>
        <v>0</v>
      </c>
      <c r="BN33" s="31">
        <v>0</v>
      </c>
      <c r="BO33" s="50">
        <f t="shared" si="33"/>
        <v>0</v>
      </c>
      <c r="BP33" s="31">
        <v>0</v>
      </c>
      <c r="BQ33" s="32">
        <f t="shared" si="34"/>
        <v>0</v>
      </c>
      <c r="BR33" s="31">
        <v>0</v>
      </c>
      <c r="BS33" s="50">
        <f t="shared" si="35"/>
        <v>0</v>
      </c>
      <c r="BT33" s="31">
        <v>0</v>
      </c>
      <c r="BU33" s="32">
        <f t="shared" si="36"/>
        <v>0</v>
      </c>
      <c r="BV33" s="31">
        <v>0</v>
      </c>
      <c r="BW33" s="50">
        <f t="shared" si="37"/>
        <v>0</v>
      </c>
      <c r="BX33" s="31">
        <v>15067.779285679999</v>
      </c>
      <c r="BY33" s="32">
        <f t="shared" si="38"/>
        <v>13750.786224488571</v>
      </c>
      <c r="BZ33" s="31">
        <v>719.4844896810713</v>
      </c>
      <c r="CA33" s="50">
        <f t="shared" si="39"/>
        <v>796.40411515091091</v>
      </c>
      <c r="CB33" s="31">
        <v>7635.4410714200003</v>
      </c>
      <c r="CC33" s="32">
        <f t="shared" si="40"/>
        <v>3507.8672448999996</v>
      </c>
      <c r="CD33" s="31">
        <v>1276.0695929449341</v>
      </c>
      <c r="CE33" s="50">
        <f t="shared" si="41"/>
        <v>869.22396099588252</v>
      </c>
      <c r="CF33" s="31">
        <v>5432.6678571100001</v>
      </c>
      <c r="CG33" s="32">
        <f t="shared" si="42"/>
        <v>7393.0466836614278</v>
      </c>
      <c r="CH33" s="31">
        <v>907.93212810928298</v>
      </c>
      <c r="CI33" s="50">
        <f t="shared" si="43"/>
        <v>1140.5726923399895</v>
      </c>
      <c r="CJ33" s="31">
        <v>3524.53749999</v>
      </c>
      <c r="CK33" s="32">
        <f t="shared" si="44"/>
        <v>3991.4955612157146</v>
      </c>
      <c r="CL33" s="31">
        <v>1178.0734317408496</v>
      </c>
      <c r="CM33" s="50">
        <f t="shared" si="45"/>
        <v>1121.1224143143465</v>
      </c>
    </row>
    <row r="34" spans="1:91" x14ac:dyDescent="0.25">
      <c r="A34" s="42">
        <f t="shared" si="5"/>
        <v>45793</v>
      </c>
      <c r="B34" s="31">
        <v>161059.88678562999</v>
      </c>
      <c r="C34" s="32">
        <f t="shared" si="7"/>
        <v>143479.77714283855</v>
      </c>
      <c r="D34" s="31">
        <v>1214.3034511100536</v>
      </c>
      <c r="E34" s="32">
        <f t="shared" si="8"/>
        <v>1057.0852439067839</v>
      </c>
      <c r="F34" s="54">
        <f t="shared" si="0"/>
        <v>144002.19072668548</v>
      </c>
      <c r="G34" s="32">
        <v>161059.88678562999</v>
      </c>
      <c r="H34" s="32">
        <f t="shared" si="9"/>
        <v>143479.77714283855</v>
      </c>
      <c r="I34" s="32">
        <v>1214.3034511100536</v>
      </c>
      <c r="J34" s="50">
        <f t="shared" si="10"/>
        <v>1057.0852439067839</v>
      </c>
      <c r="K34" s="31">
        <v>17368.020714279999</v>
      </c>
      <c r="L34" s="32">
        <f t="shared" si="11"/>
        <v>27566.14515305428</v>
      </c>
      <c r="M34" s="31">
        <v>1157.8680476186667</v>
      </c>
      <c r="N34" s="32">
        <f t="shared" si="12"/>
        <v>964.51548104826088</v>
      </c>
      <c r="O34" s="54">
        <v>24577.845032460296</v>
      </c>
      <c r="P34" s="31">
        <v>143691.86607135</v>
      </c>
      <c r="Q34" s="32">
        <f t="shared" si="13"/>
        <v>115913.63198978428</v>
      </c>
      <c r="R34" s="31">
        <v>1217.7276785707627</v>
      </c>
      <c r="S34" s="32">
        <f t="shared" si="14"/>
        <v>1082.7246518759837</v>
      </c>
      <c r="T34" s="54">
        <v>119424.34569422519</v>
      </c>
      <c r="U34" s="31">
        <v>0</v>
      </c>
      <c r="V34" s="32">
        <f t="shared" si="15"/>
        <v>0</v>
      </c>
      <c r="W34" s="31" t="e">
        <v>#DIV/0!</v>
      </c>
      <c r="X34" s="32" t="e">
        <f t="shared" si="16"/>
        <v>#DIV/0!</v>
      </c>
      <c r="Y34" s="54" t="e">
        <v>#VALUE!</v>
      </c>
      <c r="Z34" s="31">
        <v>0</v>
      </c>
      <c r="AA34" s="32">
        <f t="shared" si="17"/>
        <v>0</v>
      </c>
      <c r="AB34" s="31" t="e">
        <v>#DIV/0!</v>
      </c>
      <c r="AC34" s="32" t="e">
        <f t="shared" si="18"/>
        <v>#DIV/0!</v>
      </c>
      <c r="AD34" s="54" t="e">
        <v>#VALUE!</v>
      </c>
      <c r="AE34" s="31">
        <v>0</v>
      </c>
      <c r="AF34" s="32">
        <f t="shared" si="19"/>
        <v>0</v>
      </c>
      <c r="AG34" s="31" t="e">
        <v>#DIV/0!</v>
      </c>
      <c r="AH34" s="32" t="e">
        <f t="shared" si="20"/>
        <v>#DIV/0!</v>
      </c>
      <c r="AI34" s="54">
        <v>0</v>
      </c>
      <c r="AJ34" s="31">
        <f t="shared" si="1"/>
        <v>6823.9010713600001</v>
      </c>
      <c r="AK34" s="32">
        <f t="shared" si="21"/>
        <v>12656.234030597143</v>
      </c>
      <c r="AL34" s="31">
        <v>977.52115030532707</v>
      </c>
      <c r="AM34" s="50">
        <f t="shared" si="22"/>
        <v>826.83523820341634</v>
      </c>
      <c r="AN34" s="31">
        <f t="shared" si="2"/>
        <v>2588.4332143000001</v>
      </c>
      <c r="AO34" s="32">
        <f t="shared" si="23"/>
        <v>3792.6646428614285</v>
      </c>
      <c r="AP34" s="31">
        <v>1297.77214724388</v>
      </c>
      <c r="AQ34" s="50">
        <f t="shared" si="24"/>
        <v>969.40774834858541</v>
      </c>
      <c r="AR34" s="31">
        <f t="shared" si="3"/>
        <v>7292.8128571899997</v>
      </c>
      <c r="AS34" s="32">
        <f t="shared" si="25"/>
        <v>7346.9653571557137</v>
      </c>
      <c r="AT34" s="31">
        <v>1462.5696114292427</v>
      </c>
      <c r="AU34" s="50">
        <f t="shared" si="26"/>
        <v>1193.668279237367</v>
      </c>
      <c r="AV34" s="31">
        <f t="shared" si="4"/>
        <v>662.87357142999997</v>
      </c>
      <c r="AW34" s="32">
        <f t="shared" si="27"/>
        <v>3770.2811224399993</v>
      </c>
      <c r="AX34" s="31">
        <v>664.69465265193151</v>
      </c>
      <c r="AY34" s="50">
        <f t="shared" si="28"/>
        <v>1110.4859433664374</v>
      </c>
      <c r="AZ34" s="51">
        <f>AJ34/SUM(Table5[[#This Row],[NWP (Standard)]],Table5[[#This Row],[NWP (Plus)]],Table5[[#This Row],[NWP (Essentials)]],Table5[[#This Row],[NWP (Premium)]])</f>
        <v>0.39290033007326985</v>
      </c>
      <c r="BA34" s="51">
        <f>AN34/SUM(Table5[[#This Row],[NWP (Standard)]],Table5[[#This Row],[NWP (Plus)]],Table5[[#This Row],[NWP (Essentials)]],Table5[[#This Row],[NWP (Premium)]])</f>
        <v>0.14903443845917275</v>
      </c>
      <c r="BB34" s="51">
        <f>AR34/SUM(Table5[[#This Row],[NWP (Standard)]],Table5[[#This Row],[NWP (Plus)]],Table5[[#This Row],[NWP (Essentials)]],Table5[[#This Row],[NWP (Premium)]])</f>
        <v>0.41989890368992039</v>
      </c>
      <c r="BC34" s="52">
        <f>AV34/SUM(Table5[[#This Row],[NWP (Standard)]],Table5[[#This Row],[NWP (Plus)]],Table5[[#This Row],[NWP (Essentials)]],Table5[[#This Row],[NWP (Premium)]])</f>
        <v>3.8166327777637024E-2</v>
      </c>
      <c r="BD34" s="51">
        <f t="shared" si="29"/>
        <v>0.46396091310038684</v>
      </c>
      <c r="BE34" s="51">
        <f t="shared" si="29"/>
        <v>0.13562729217411384</v>
      </c>
      <c r="BF34" s="51">
        <f t="shared" si="29"/>
        <v>0.26562632652750529</v>
      </c>
      <c r="BG34" s="52">
        <f t="shared" si="29"/>
        <v>0.13478546819799406</v>
      </c>
      <c r="BH34" s="31">
        <v>0</v>
      </c>
      <c r="BI34" s="32">
        <f t="shared" si="30"/>
        <v>0</v>
      </c>
      <c r="BJ34" s="31">
        <v>0</v>
      </c>
      <c r="BK34" s="50">
        <f t="shared" si="31"/>
        <v>0</v>
      </c>
      <c r="BL34" s="31">
        <v>0</v>
      </c>
      <c r="BM34" s="32">
        <f t="shared" si="32"/>
        <v>0</v>
      </c>
      <c r="BN34" s="31">
        <v>0</v>
      </c>
      <c r="BO34" s="50">
        <f t="shared" si="33"/>
        <v>0</v>
      </c>
      <c r="BP34" s="31">
        <v>0</v>
      </c>
      <c r="BQ34" s="32">
        <f t="shared" si="34"/>
        <v>0</v>
      </c>
      <c r="BR34" s="31">
        <v>0</v>
      </c>
      <c r="BS34" s="50">
        <f t="shared" si="35"/>
        <v>0</v>
      </c>
      <c r="BT34" s="31">
        <v>0</v>
      </c>
      <c r="BU34" s="32">
        <f t="shared" si="36"/>
        <v>0</v>
      </c>
      <c r="BV34" s="31">
        <v>0</v>
      </c>
      <c r="BW34" s="50">
        <f t="shared" si="37"/>
        <v>0</v>
      </c>
      <c r="BX34" s="31">
        <v>6823.9010713600001</v>
      </c>
      <c r="BY34" s="32">
        <f t="shared" si="38"/>
        <v>12656.234030597143</v>
      </c>
      <c r="BZ34" s="31">
        <v>977.52115030532707</v>
      </c>
      <c r="CA34" s="50">
        <f t="shared" si="39"/>
        <v>826.83523820341634</v>
      </c>
      <c r="CB34" s="31">
        <v>2588.4332143000001</v>
      </c>
      <c r="CC34" s="32">
        <f t="shared" si="40"/>
        <v>3792.6646428614285</v>
      </c>
      <c r="CD34" s="31">
        <v>1297.77214724388</v>
      </c>
      <c r="CE34" s="50">
        <f t="shared" si="41"/>
        <v>969.40774834858541</v>
      </c>
      <c r="CF34" s="31">
        <v>7292.8128571899997</v>
      </c>
      <c r="CG34" s="32">
        <f t="shared" si="42"/>
        <v>7346.9653571557137</v>
      </c>
      <c r="CH34" s="31">
        <v>1462.5696114292427</v>
      </c>
      <c r="CI34" s="50">
        <f t="shared" si="43"/>
        <v>1193.668279237367</v>
      </c>
      <c r="CJ34" s="31">
        <v>662.87357142999997</v>
      </c>
      <c r="CK34" s="32">
        <f t="shared" si="44"/>
        <v>3770.2811224399993</v>
      </c>
      <c r="CL34" s="31">
        <v>664.69465265193151</v>
      </c>
      <c r="CM34" s="50">
        <f t="shared" si="45"/>
        <v>1110.4859433664374</v>
      </c>
    </row>
    <row r="35" spans="1:91" x14ac:dyDescent="0.25">
      <c r="A35" s="42">
        <f t="shared" si="5"/>
        <v>45794</v>
      </c>
      <c r="B35" s="31">
        <v>124845.10571412</v>
      </c>
      <c r="C35" s="32">
        <f t="shared" si="7"/>
        <v>135723.78239789428</v>
      </c>
      <c r="D35" s="31">
        <v>1107.8591749587169</v>
      </c>
      <c r="E35" s="32">
        <f t="shared" si="8"/>
        <v>1057.919461075694</v>
      </c>
      <c r="F35" s="54">
        <f t="shared" si="0"/>
        <v>144002.19072668548</v>
      </c>
      <c r="G35" s="32">
        <v>124845.10571412</v>
      </c>
      <c r="H35" s="32">
        <f t="shared" si="9"/>
        <v>135723.78239789428</v>
      </c>
      <c r="I35" s="32">
        <v>1107.8591749587169</v>
      </c>
      <c r="J35" s="50">
        <f t="shared" si="10"/>
        <v>1057.919461075694</v>
      </c>
      <c r="K35" s="31">
        <v>16728.077142900001</v>
      </c>
      <c r="L35" s="32">
        <f t="shared" si="11"/>
        <v>23702.222040791425</v>
      </c>
      <c r="M35" s="31">
        <v>760.36714285909102</v>
      </c>
      <c r="N35" s="32">
        <f t="shared" si="12"/>
        <v>899.42690253313106</v>
      </c>
      <c r="O35" s="54">
        <v>24577.845032460296</v>
      </c>
      <c r="P35" s="31">
        <v>108117.02857122</v>
      </c>
      <c r="Q35" s="32">
        <f t="shared" si="13"/>
        <v>112021.56035710285</v>
      </c>
      <c r="R35" s="31">
        <v>1188.0992150683517</v>
      </c>
      <c r="S35" s="32">
        <f t="shared" si="14"/>
        <v>1100.1904227575253</v>
      </c>
      <c r="T35" s="54">
        <v>119424.34569422519</v>
      </c>
      <c r="U35" s="31">
        <v>0</v>
      </c>
      <c r="V35" s="32">
        <f t="shared" si="15"/>
        <v>0</v>
      </c>
      <c r="W35" s="31" t="e">
        <v>#DIV/0!</v>
      </c>
      <c r="X35" s="32" t="e">
        <f t="shared" si="16"/>
        <v>#DIV/0!</v>
      </c>
      <c r="Y35" s="54" t="e">
        <v>#VALUE!</v>
      </c>
      <c r="Z35" s="31">
        <v>0</v>
      </c>
      <c r="AA35" s="32">
        <f t="shared" si="17"/>
        <v>0</v>
      </c>
      <c r="AB35" s="31" t="e">
        <v>#DIV/0!</v>
      </c>
      <c r="AC35" s="32" t="e">
        <f t="shared" si="18"/>
        <v>#DIV/0!</v>
      </c>
      <c r="AD35" s="54" t="e">
        <v>#VALUE!</v>
      </c>
      <c r="AE35" s="31">
        <v>0</v>
      </c>
      <c r="AF35" s="32">
        <f t="shared" si="19"/>
        <v>0</v>
      </c>
      <c r="AG35" s="31" t="e">
        <v>#DIV/0!</v>
      </c>
      <c r="AH35" s="32" t="e">
        <f t="shared" si="20"/>
        <v>#DIV/0!</v>
      </c>
      <c r="AI35" s="54">
        <v>0</v>
      </c>
      <c r="AJ35" s="31">
        <f t="shared" si="1"/>
        <v>6997.5292857499999</v>
      </c>
      <c r="AK35" s="32">
        <f t="shared" si="21"/>
        <v>11223.825255080001</v>
      </c>
      <c r="AL35" s="31">
        <v>701.67532671114907</v>
      </c>
      <c r="AM35" s="50">
        <f t="shared" si="22"/>
        <v>783.61943598516575</v>
      </c>
      <c r="AN35" s="31">
        <f t="shared" si="2"/>
        <v>1452.9039285700001</v>
      </c>
      <c r="AO35" s="32">
        <f t="shared" si="23"/>
        <v>3244.4045408171432</v>
      </c>
      <c r="AP35" s="31">
        <v>728.44771141961689</v>
      </c>
      <c r="AQ35" s="50">
        <f t="shared" si="24"/>
        <v>947.15600234795068</v>
      </c>
      <c r="AR35" s="31">
        <f t="shared" si="3"/>
        <v>3315.4585714300001</v>
      </c>
      <c r="AS35" s="32">
        <f t="shared" si="25"/>
        <v>5616.7677551071438</v>
      </c>
      <c r="AT35" s="31">
        <v>664.91339480148599</v>
      </c>
      <c r="AU35" s="50">
        <f t="shared" si="26"/>
        <v>1043.1126813705566</v>
      </c>
      <c r="AV35" s="31">
        <f t="shared" si="4"/>
        <v>4962.1853571499996</v>
      </c>
      <c r="AW35" s="32">
        <f t="shared" si="27"/>
        <v>3617.2244897871428</v>
      </c>
      <c r="AX35" s="31">
        <v>995.16354687362184</v>
      </c>
      <c r="AY35" s="50">
        <f t="shared" si="28"/>
        <v>1036.5751086451558</v>
      </c>
      <c r="AZ35" s="51">
        <f>AJ35/SUM(Table5[[#This Row],[NWP (Standard)]],Table5[[#This Row],[NWP (Plus)]],Table5[[#This Row],[NWP (Essentials)]],Table5[[#This Row],[NWP (Premium)]])</f>
        <v>0.41831043855031497</v>
      </c>
      <c r="BA35" s="51">
        <f>AN35/SUM(Table5[[#This Row],[NWP (Standard)]],Table5[[#This Row],[NWP (Plus)]],Table5[[#This Row],[NWP (Essentials)]],Table5[[#This Row],[NWP (Premium)]])</f>
        <v>8.6854210209489913E-2</v>
      </c>
      <c r="BB35" s="51">
        <f>AR35/SUM(Table5[[#This Row],[NWP (Standard)]],Table5[[#This Row],[NWP (Plus)]],Table5[[#This Row],[NWP (Essentials)]],Table5[[#This Row],[NWP (Premium)]])</f>
        <v>0.19819723110478363</v>
      </c>
      <c r="BC35" s="52">
        <f>AV35/SUM(Table5[[#This Row],[NWP (Standard)]],Table5[[#This Row],[NWP (Plus)]],Table5[[#This Row],[NWP (Essentials)]],Table5[[#This Row],[NWP (Premium)]])</f>
        <v>0.29663812013541135</v>
      </c>
      <c r="BD35" s="51">
        <f t="shared" si="29"/>
        <v>0.46816213141999696</v>
      </c>
      <c r="BE35" s="51">
        <f t="shared" si="29"/>
        <v>0.13076927975387426</v>
      </c>
      <c r="BF35" s="51">
        <f t="shared" si="29"/>
        <v>0.24359624389240261</v>
      </c>
      <c r="BG35" s="52">
        <f t="shared" si="29"/>
        <v>0.15747234493372611</v>
      </c>
      <c r="BH35" s="31">
        <v>0</v>
      </c>
      <c r="BI35" s="32">
        <f t="shared" si="30"/>
        <v>0</v>
      </c>
      <c r="BJ35" s="31">
        <v>0</v>
      </c>
      <c r="BK35" s="50">
        <f t="shared" si="31"/>
        <v>0</v>
      </c>
      <c r="BL35" s="31">
        <v>0</v>
      </c>
      <c r="BM35" s="32">
        <f t="shared" si="32"/>
        <v>0</v>
      </c>
      <c r="BN35" s="31">
        <v>0</v>
      </c>
      <c r="BO35" s="50">
        <f t="shared" si="33"/>
        <v>0</v>
      </c>
      <c r="BP35" s="31">
        <v>0</v>
      </c>
      <c r="BQ35" s="32">
        <f t="shared" si="34"/>
        <v>0</v>
      </c>
      <c r="BR35" s="31">
        <v>0</v>
      </c>
      <c r="BS35" s="50">
        <f t="shared" si="35"/>
        <v>0</v>
      </c>
      <c r="BT35" s="31">
        <v>0</v>
      </c>
      <c r="BU35" s="32">
        <f t="shared" si="36"/>
        <v>0</v>
      </c>
      <c r="BV35" s="31">
        <v>0</v>
      </c>
      <c r="BW35" s="50">
        <f t="shared" si="37"/>
        <v>0</v>
      </c>
      <c r="BX35" s="31">
        <v>6997.5292857499999</v>
      </c>
      <c r="BY35" s="32">
        <f t="shared" si="38"/>
        <v>11223.825255080001</v>
      </c>
      <c r="BZ35" s="31">
        <v>701.67532671114907</v>
      </c>
      <c r="CA35" s="50">
        <f t="shared" si="39"/>
        <v>783.61943598516575</v>
      </c>
      <c r="CB35" s="31">
        <v>1452.9039285700001</v>
      </c>
      <c r="CC35" s="32">
        <f t="shared" si="40"/>
        <v>3244.4045408171432</v>
      </c>
      <c r="CD35" s="31">
        <v>728.44771141961689</v>
      </c>
      <c r="CE35" s="50">
        <f t="shared" si="41"/>
        <v>947.15600234795068</v>
      </c>
      <c r="CF35" s="31">
        <v>3315.4585714300001</v>
      </c>
      <c r="CG35" s="32">
        <f t="shared" si="42"/>
        <v>5616.7677551071438</v>
      </c>
      <c r="CH35" s="31">
        <v>664.91339480148599</v>
      </c>
      <c r="CI35" s="50">
        <f t="shared" si="43"/>
        <v>1043.1126813705566</v>
      </c>
      <c r="CJ35" s="31">
        <v>4962.1853571499996</v>
      </c>
      <c r="CK35" s="32">
        <f t="shared" si="44"/>
        <v>3617.2244897871428</v>
      </c>
      <c r="CL35" s="31">
        <v>995.16354687362184</v>
      </c>
      <c r="CM35" s="50">
        <f t="shared" si="45"/>
        <v>1036.5751086451558</v>
      </c>
    </row>
    <row r="36" spans="1:91" x14ac:dyDescent="0.25">
      <c r="A36" s="42">
        <f t="shared" si="5"/>
        <v>45795</v>
      </c>
      <c r="B36" s="31">
        <v>101491.92642896999</v>
      </c>
      <c r="C36" s="32">
        <f t="shared" si="7"/>
        <v>136263.6747449</v>
      </c>
      <c r="D36" s="31">
        <v>1071.2710568408429</v>
      </c>
      <c r="E36" s="32">
        <f t="shared" si="8"/>
        <v>1073.7297221008432</v>
      </c>
      <c r="F36" s="54">
        <f t="shared" si="0"/>
        <v>144002.19072668548</v>
      </c>
      <c r="G36" s="32">
        <v>101491.92642896999</v>
      </c>
      <c r="H36" s="32">
        <f t="shared" si="9"/>
        <v>136263.6747449</v>
      </c>
      <c r="I36" s="32">
        <v>1071.2710568408429</v>
      </c>
      <c r="J36" s="50">
        <f t="shared" si="10"/>
        <v>1073.7297221008432</v>
      </c>
      <c r="K36" s="31">
        <v>22622.40321434</v>
      </c>
      <c r="L36" s="32">
        <f t="shared" si="11"/>
        <v>23376.249948970002</v>
      </c>
      <c r="M36" s="31">
        <v>807.9429719407143</v>
      </c>
      <c r="N36" s="32">
        <f t="shared" si="12"/>
        <v>900.08139227079062</v>
      </c>
      <c r="O36" s="54">
        <v>24577.845032460296</v>
      </c>
      <c r="P36" s="31">
        <v>78869.523214629997</v>
      </c>
      <c r="Q36" s="32">
        <f t="shared" si="13"/>
        <v>112887.42479593</v>
      </c>
      <c r="R36" s="31">
        <v>1177.1570629049254</v>
      </c>
      <c r="S36" s="32">
        <f t="shared" si="14"/>
        <v>1121.8597976537219</v>
      </c>
      <c r="T36" s="54">
        <v>119424.34569422519</v>
      </c>
      <c r="U36" s="31">
        <v>0</v>
      </c>
      <c r="V36" s="32">
        <f t="shared" si="15"/>
        <v>0</v>
      </c>
      <c r="W36" s="31" t="e">
        <v>#DIV/0!</v>
      </c>
      <c r="X36" s="32" t="e">
        <f t="shared" si="16"/>
        <v>#DIV/0!</v>
      </c>
      <c r="Y36" s="54" t="e">
        <v>#VALUE!</v>
      </c>
      <c r="Z36" s="31">
        <v>0</v>
      </c>
      <c r="AA36" s="32">
        <f t="shared" si="17"/>
        <v>0</v>
      </c>
      <c r="AB36" s="31" t="e">
        <v>#DIV/0!</v>
      </c>
      <c r="AC36" s="32" t="e">
        <f t="shared" si="18"/>
        <v>#DIV/0!</v>
      </c>
      <c r="AD36" s="54" t="e">
        <v>#VALUE!</v>
      </c>
      <c r="AE36" s="31">
        <v>0</v>
      </c>
      <c r="AF36" s="32">
        <f t="shared" si="19"/>
        <v>0</v>
      </c>
      <c r="AG36" s="31" t="e">
        <v>#DIV/0!</v>
      </c>
      <c r="AH36" s="32" t="e">
        <f t="shared" si="20"/>
        <v>#DIV/0!</v>
      </c>
      <c r="AI36" s="54">
        <v>0</v>
      </c>
      <c r="AJ36" s="31">
        <f t="shared" si="1"/>
        <v>13597.41428571</v>
      </c>
      <c r="AK36" s="32">
        <f t="shared" si="21"/>
        <v>10952.040765292857</v>
      </c>
      <c r="AL36" s="31">
        <v>802.04528347572762</v>
      </c>
      <c r="AM36" s="50">
        <f t="shared" si="22"/>
        <v>787.17956310778015</v>
      </c>
      <c r="AN36" s="31">
        <f t="shared" si="2"/>
        <v>943.66250000000002</v>
      </c>
      <c r="AO36" s="32">
        <f t="shared" si="23"/>
        <v>3057.365204082857</v>
      </c>
      <c r="AP36" s="31">
        <v>473.12748968480423</v>
      </c>
      <c r="AQ36" s="50">
        <f t="shared" si="24"/>
        <v>907.16815578885837</v>
      </c>
      <c r="AR36" s="31">
        <f t="shared" si="3"/>
        <v>6431.4542857400002</v>
      </c>
      <c r="AS36" s="32">
        <f t="shared" si="25"/>
        <v>5870.8395408200004</v>
      </c>
      <c r="AT36" s="31">
        <v>921.30330228830815</v>
      </c>
      <c r="AU36" s="50">
        <f t="shared" si="26"/>
        <v>1041.420735406085</v>
      </c>
      <c r="AV36" s="31">
        <f t="shared" si="4"/>
        <v>1649.8721428900001</v>
      </c>
      <c r="AW36" s="32">
        <f t="shared" si="27"/>
        <v>3496.0044387742855</v>
      </c>
      <c r="AX36" s="31">
        <v>827.2023793108599</v>
      </c>
      <c r="AY36" s="50">
        <f t="shared" si="28"/>
        <v>1035.4480070935874</v>
      </c>
      <c r="AZ36" s="51">
        <f>AJ36/SUM(Table5[[#This Row],[NWP (Standard)]],Table5[[#This Row],[NWP (Plus)]],Table5[[#This Row],[NWP (Essentials)]],Table5[[#This Row],[NWP (Premium)]])</f>
        <v>0.60105967331935817</v>
      </c>
      <c r="BA36" s="51">
        <f>AN36/SUM(Table5[[#This Row],[NWP (Standard)]],Table5[[#This Row],[NWP (Plus)]],Table5[[#This Row],[NWP (Essentials)]],Table5[[#This Row],[NWP (Premium)]])</f>
        <v>4.1713627462966738E-2</v>
      </c>
      <c r="BB36" s="51">
        <f>AR36/SUM(Table5[[#This Row],[NWP (Standard)]],Table5[[#This Row],[NWP (Plus)]],Table5[[#This Row],[NWP (Essentials)]],Table5[[#This Row],[NWP (Premium)]])</f>
        <v>0.28429580291731332</v>
      </c>
      <c r="BC36" s="52">
        <f>AV36/SUM(Table5[[#This Row],[NWP (Standard)]],Table5[[#This Row],[NWP (Plus)]],Table5[[#This Row],[NWP (Essentials)]],Table5[[#This Row],[NWP (Premium)]])</f>
        <v>7.2930896300361717E-2</v>
      </c>
      <c r="BD36" s="51">
        <f t="shared" si="29"/>
        <v>0.46511622804491204</v>
      </c>
      <c r="BE36" s="51">
        <f t="shared" si="29"/>
        <v>0.12380492018347557</v>
      </c>
      <c r="BF36" s="51">
        <f t="shared" si="29"/>
        <v>0.25751936424522087</v>
      </c>
      <c r="BG36" s="52">
        <f t="shared" si="29"/>
        <v>0.15355948752639145</v>
      </c>
      <c r="BH36" s="31">
        <v>0</v>
      </c>
      <c r="BI36" s="32">
        <f t="shared" si="30"/>
        <v>0</v>
      </c>
      <c r="BJ36" s="31">
        <v>0</v>
      </c>
      <c r="BK36" s="50">
        <f t="shared" si="31"/>
        <v>0</v>
      </c>
      <c r="BL36" s="31">
        <v>0</v>
      </c>
      <c r="BM36" s="32">
        <f t="shared" si="32"/>
        <v>0</v>
      </c>
      <c r="BN36" s="31">
        <v>0</v>
      </c>
      <c r="BO36" s="50">
        <f t="shared" si="33"/>
        <v>0</v>
      </c>
      <c r="BP36" s="31">
        <v>0</v>
      </c>
      <c r="BQ36" s="32">
        <f t="shared" si="34"/>
        <v>0</v>
      </c>
      <c r="BR36" s="31">
        <v>0</v>
      </c>
      <c r="BS36" s="50">
        <f t="shared" si="35"/>
        <v>0</v>
      </c>
      <c r="BT36" s="31">
        <v>0</v>
      </c>
      <c r="BU36" s="32">
        <f t="shared" si="36"/>
        <v>0</v>
      </c>
      <c r="BV36" s="31">
        <v>0</v>
      </c>
      <c r="BW36" s="50">
        <f t="shared" si="37"/>
        <v>0</v>
      </c>
      <c r="BX36" s="31">
        <v>13597.41428571</v>
      </c>
      <c r="BY36" s="32">
        <f t="shared" si="38"/>
        <v>10952.040765292857</v>
      </c>
      <c r="BZ36" s="31">
        <v>802.04528347572762</v>
      </c>
      <c r="CA36" s="50">
        <f t="shared" si="39"/>
        <v>787.17956310778015</v>
      </c>
      <c r="CB36" s="31">
        <v>943.66250000000002</v>
      </c>
      <c r="CC36" s="32">
        <f t="shared" si="40"/>
        <v>3057.365204082857</v>
      </c>
      <c r="CD36" s="31">
        <v>473.12748968480423</v>
      </c>
      <c r="CE36" s="50">
        <f t="shared" si="41"/>
        <v>907.16815578885837</v>
      </c>
      <c r="CF36" s="31">
        <v>6431.4542857400002</v>
      </c>
      <c r="CG36" s="32">
        <f t="shared" si="42"/>
        <v>5870.8395408200004</v>
      </c>
      <c r="CH36" s="31">
        <v>921.30330228830815</v>
      </c>
      <c r="CI36" s="50">
        <f t="shared" si="43"/>
        <v>1041.420735406085</v>
      </c>
      <c r="CJ36" s="31">
        <v>1649.8721428900001</v>
      </c>
      <c r="CK36" s="32">
        <f t="shared" si="44"/>
        <v>3496.0044387742855</v>
      </c>
      <c r="CL36" s="31">
        <v>827.2023793108599</v>
      </c>
      <c r="CM36" s="50">
        <f t="shared" si="45"/>
        <v>1035.4480070935874</v>
      </c>
    </row>
    <row r="37" spans="1:91" x14ac:dyDescent="0.25">
      <c r="A37" s="42">
        <f t="shared" si="5"/>
        <v>45796</v>
      </c>
      <c r="B37" s="31">
        <v>132145.33250011</v>
      </c>
      <c r="C37" s="32">
        <f t="shared" si="7"/>
        <v>133159.11367347426</v>
      </c>
      <c r="D37" s="31">
        <v>1077.3038140180263</v>
      </c>
      <c r="E37" s="32">
        <f t="shared" si="8"/>
        <v>1077.6788580964935</v>
      </c>
      <c r="F37" s="54">
        <f t="shared" si="0"/>
        <v>144002.19072668548</v>
      </c>
      <c r="G37" s="32">
        <v>132145.33250011</v>
      </c>
      <c r="H37" s="32">
        <f t="shared" si="9"/>
        <v>133159.11367347426</v>
      </c>
      <c r="I37" s="32">
        <v>1077.3038140180263</v>
      </c>
      <c r="J37" s="50">
        <f t="shared" si="10"/>
        <v>1077.6788580964935</v>
      </c>
      <c r="K37" s="31">
        <v>22405.278214369999</v>
      </c>
      <c r="L37" s="32">
        <f t="shared" si="11"/>
        <v>22883.88301020857</v>
      </c>
      <c r="M37" s="31">
        <v>800.18850765607135</v>
      </c>
      <c r="N37" s="32">
        <f t="shared" si="12"/>
        <v>866.66919744622942</v>
      </c>
      <c r="O37" s="54">
        <v>24577.845032460296</v>
      </c>
      <c r="P37" s="31">
        <v>109740.05428574001</v>
      </c>
      <c r="Q37" s="32">
        <f t="shared" si="13"/>
        <v>110275.23066326571</v>
      </c>
      <c r="R37" s="31">
        <v>1155.1584661656843</v>
      </c>
      <c r="S37" s="32">
        <f t="shared" si="14"/>
        <v>1136.9697738338432</v>
      </c>
      <c r="T37" s="54">
        <v>119424.34569422519</v>
      </c>
      <c r="U37" s="31">
        <v>0</v>
      </c>
      <c r="V37" s="32">
        <f t="shared" si="15"/>
        <v>0</v>
      </c>
      <c r="W37" s="31" t="e">
        <v>#DIV/0!</v>
      </c>
      <c r="X37" s="32" t="e">
        <f t="shared" si="16"/>
        <v>#DIV/0!</v>
      </c>
      <c r="Y37" s="54" t="e">
        <v>#VALUE!</v>
      </c>
      <c r="Z37" s="31">
        <v>0</v>
      </c>
      <c r="AA37" s="32">
        <f t="shared" si="17"/>
        <v>0</v>
      </c>
      <c r="AB37" s="31" t="e">
        <v>#DIV/0!</v>
      </c>
      <c r="AC37" s="32" t="e">
        <f t="shared" si="18"/>
        <v>#DIV/0!</v>
      </c>
      <c r="AD37" s="54" t="e">
        <v>#VALUE!</v>
      </c>
      <c r="AE37" s="31">
        <v>0</v>
      </c>
      <c r="AF37" s="32">
        <f t="shared" si="19"/>
        <v>0</v>
      </c>
      <c r="AG37" s="31" t="e">
        <v>#DIV/0!</v>
      </c>
      <c r="AH37" s="32" t="e">
        <f t="shared" si="20"/>
        <v>#DIV/0!</v>
      </c>
      <c r="AI37" s="54">
        <v>0</v>
      </c>
      <c r="AJ37" s="31">
        <f t="shared" si="1"/>
        <v>16306.020000099999</v>
      </c>
      <c r="AK37" s="32">
        <f t="shared" si="21"/>
        <v>11553.972653062858</v>
      </c>
      <c r="AL37" s="31">
        <v>860.56930304699131</v>
      </c>
      <c r="AM37" s="50">
        <f t="shared" si="22"/>
        <v>776.86838738490439</v>
      </c>
      <c r="AN37" s="31">
        <f t="shared" si="2"/>
        <v>1383.24821428</v>
      </c>
      <c r="AO37" s="32">
        <f t="shared" si="23"/>
        <v>2638.9734183642859</v>
      </c>
      <c r="AP37" s="31">
        <v>693.52417334935376</v>
      </c>
      <c r="AQ37" s="50">
        <f t="shared" si="24"/>
        <v>851.82029331993635</v>
      </c>
      <c r="AR37" s="31">
        <f t="shared" si="3"/>
        <v>3602.5546428400003</v>
      </c>
      <c r="AS37" s="32">
        <f t="shared" si="25"/>
        <v>5441.8585714342853</v>
      </c>
      <c r="AT37" s="31">
        <v>722.49035417608559</v>
      </c>
      <c r="AU37" s="50">
        <f t="shared" si="26"/>
        <v>955.38883770197299</v>
      </c>
      <c r="AV37" s="31">
        <f t="shared" si="4"/>
        <v>1113.4553571500001</v>
      </c>
      <c r="AW37" s="32">
        <f t="shared" si="27"/>
        <v>3249.0783673471424</v>
      </c>
      <c r="AX37" s="31">
        <v>558.25715020410018</v>
      </c>
      <c r="AY37" s="50">
        <f t="shared" si="28"/>
        <v>979.49686766335128</v>
      </c>
      <c r="AZ37" s="51">
        <f>AJ37/SUM(Table5[[#This Row],[NWP (Standard)]],Table5[[#This Row],[NWP (Plus)]],Table5[[#This Row],[NWP (Essentials)]],Table5[[#This Row],[NWP (Premium)]])</f>
        <v>0.72777583228767329</v>
      </c>
      <c r="BA37" s="51">
        <f>AN37/SUM(Table5[[#This Row],[NWP (Standard)]],Table5[[#This Row],[NWP (Plus)]],Table5[[#This Row],[NWP (Essentials)]],Table5[[#This Row],[NWP (Premium)]])</f>
        <v>6.1737604909223164E-2</v>
      </c>
      <c r="BB37" s="51">
        <f>AR37/SUM(Table5[[#This Row],[NWP (Standard)]],Table5[[#This Row],[NWP (Plus)]],Table5[[#This Row],[NWP (Essentials)]],Table5[[#This Row],[NWP (Premium)]])</f>
        <v>0.1607904444823828</v>
      </c>
      <c r="BC37" s="52">
        <f>AV37/SUM(Table5[[#This Row],[NWP (Standard)]],Table5[[#This Row],[NWP (Plus)]],Table5[[#This Row],[NWP (Essentials)]],Table5[[#This Row],[NWP (Premium)]])</f>
        <v>4.9696118320720822E-2</v>
      </c>
      <c r="BD37" s="51">
        <f t="shared" si="29"/>
        <v>0.50226114285034884</v>
      </c>
      <c r="BE37" s="51">
        <f t="shared" si="29"/>
        <v>0.10879654444153151</v>
      </c>
      <c r="BF37" s="51">
        <f t="shared" si="29"/>
        <v>0.24398791044412019</v>
      </c>
      <c r="BG37" s="52">
        <f t="shared" si="29"/>
        <v>0.14495440226399944</v>
      </c>
      <c r="BH37" s="31">
        <v>0</v>
      </c>
      <c r="BI37" s="32">
        <f t="shared" si="30"/>
        <v>0</v>
      </c>
      <c r="BJ37" s="31">
        <v>0</v>
      </c>
      <c r="BK37" s="50">
        <f t="shared" si="31"/>
        <v>0</v>
      </c>
      <c r="BL37" s="31">
        <v>0</v>
      </c>
      <c r="BM37" s="32">
        <f t="shared" si="32"/>
        <v>0</v>
      </c>
      <c r="BN37" s="31">
        <v>0</v>
      </c>
      <c r="BO37" s="50">
        <f t="shared" si="33"/>
        <v>0</v>
      </c>
      <c r="BP37" s="31">
        <v>0</v>
      </c>
      <c r="BQ37" s="32">
        <f t="shared" si="34"/>
        <v>0</v>
      </c>
      <c r="BR37" s="31">
        <v>0</v>
      </c>
      <c r="BS37" s="50">
        <f t="shared" si="35"/>
        <v>0</v>
      </c>
      <c r="BT37" s="31">
        <v>0</v>
      </c>
      <c r="BU37" s="32">
        <f t="shared" si="36"/>
        <v>0</v>
      </c>
      <c r="BV37" s="31">
        <v>0</v>
      </c>
      <c r="BW37" s="50">
        <f t="shared" si="37"/>
        <v>0</v>
      </c>
      <c r="BX37" s="31">
        <v>16306.020000099999</v>
      </c>
      <c r="BY37" s="32">
        <f t="shared" si="38"/>
        <v>11553.972653062858</v>
      </c>
      <c r="BZ37" s="31">
        <v>860.56930304699131</v>
      </c>
      <c r="CA37" s="50">
        <f t="shared" si="39"/>
        <v>776.86838738490439</v>
      </c>
      <c r="CB37" s="31">
        <v>1383.24821428</v>
      </c>
      <c r="CC37" s="32">
        <f t="shared" si="40"/>
        <v>2638.9734183642859</v>
      </c>
      <c r="CD37" s="31">
        <v>693.52417334935376</v>
      </c>
      <c r="CE37" s="50">
        <f t="shared" si="41"/>
        <v>851.82029331993635</v>
      </c>
      <c r="CF37" s="31">
        <v>3602.5546428400003</v>
      </c>
      <c r="CG37" s="32">
        <f t="shared" si="42"/>
        <v>5441.8585714342853</v>
      </c>
      <c r="CH37" s="31">
        <v>722.49035417608559</v>
      </c>
      <c r="CI37" s="50">
        <f t="shared" si="43"/>
        <v>955.38883770197299</v>
      </c>
      <c r="CJ37" s="31">
        <v>1113.4553571500001</v>
      </c>
      <c r="CK37" s="32">
        <f t="shared" si="44"/>
        <v>3249.0783673471424</v>
      </c>
      <c r="CL37" s="31">
        <v>558.25715020410018</v>
      </c>
      <c r="CM37" s="50">
        <f t="shared" si="45"/>
        <v>979.49686766335128</v>
      </c>
    </row>
    <row r="38" spans="1:91" x14ac:dyDescent="0.25">
      <c r="A38" s="42">
        <f t="shared" si="5"/>
        <v>45797</v>
      </c>
      <c r="B38" s="31">
        <v>138520.30535730999</v>
      </c>
      <c r="C38" s="32">
        <f t="shared" si="7"/>
        <v>134383.12846946571</v>
      </c>
      <c r="D38" s="31">
        <v>1013.8748587075706</v>
      </c>
      <c r="E38" s="32">
        <f t="shared" si="8"/>
        <v>1075.9385810781637</v>
      </c>
      <c r="F38" s="54">
        <f t="shared" si="0"/>
        <v>144002.19072668548</v>
      </c>
      <c r="G38" s="32">
        <v>138520.30535730999</v>
      </c>
      <c r="H38" s="32">
        <f t="shared" si="9"/>
        <v>134383.12846946571</v>
      </c>
      <c r="I38" s="32">
        <v>1013.8748587075706</v>
      </c>
      <c r="J38" s="50">
        <f t="shared" si="10"/>
        <v>1075.9385810781637</v>
      </c>
      <c r="K38" s="31">
        <v>25352.0171429</v>
      </c>
      <c r="L38" s="32">
        <f t="shared" si="11"/>
        <v>22336.715510215716</v>
      </c>
      <c r="M38" s="31">
        <v>845.06723809666664</v>
      </c>
      <c r="N38" s="32">
        <f t="shared" si="12"/>
        <v>857.11545626874431</v>
      </c>
      <c r="O38" s="54">
        <v>24577.845032460296</v>
      </c>
      <c r="P38" s="31">
        <v>113168.28821441</v>
      </c>
      <c r="Q38" s="32">
        <f t="shared" si="13"/>
        <v>112046.41295925</v>
      </c>
      <c r="R38" s="31">
        <v>1057.647553405701</v>
      </c>
      <c r="S38" s="32">
        <f t="shared" si="14"/>
        <v>1136.5284286173342</v>
      </c>
      <c r="T38" s="54">
        <v>119424.34569422519</v>
      </c>
      <c r="U38" s="31">
        <v>0</v>
      </c>
      <c r="V38" s="32">
        <f t="shared" si="15"/>
        <v>0</v>
      </c>
      <c r="W38" s="31" t="e">
        <v>#DIV/0!</v>
      </c>
      <c r="X38" s="32" t="e">
        <f t="shared" si="16"/>
        <v>#DIV/0!</v>
      </c>
      <c r="Y38" s="54" t="e">
        <v>#VALUE!</v>
      </c>
      <c r="Z38" s="31">
        <v>0</v>
      </c>
      <c r="AA38" s="32">
        <f t="shared" si="17"/>
        <v>0</v>
      </c>
      <c r="AB38" s="31" t="e">
        <v>#DIV/0!</v>
      </c>
      <c r="AC38" s="32" t="e">
        <f t="shared" si="18"/>
        <v>#DIV/0!</v>
      </c>
      <c r="AD38" s="54" t="e">
        <v>#VALUE!</v>
      </c>
      <c r="AE38" s="31">
        <v>0</v>
      </c>
      <c r="AF38" s="32">
        <f t="shared" si="19"/>
        <v>0</v>
      </c>
      <c r="AG38" s="31" t="e">
        <v>#DIV/0!</v>
      </c>
      <c r="AH38" s="32" t="e">
        <f t="shared" si="20"/>
        <v>#DIV/0!</v>
      </c>
      <c r="AI38" s="54">
        <v>0</v>
      </c>
      <c r="AJ38" s="31">
        <f t="shared" si="1"/>
        <v>12274.732857089999</v>
      </c>
      <c r="AK38" s="32">
        <f t="shared" si="21"/>
        <v>11498.223367334285</v>
      </c>
      <c r="AL38" s="31">
        <v>769.27841564470555</v>
      </c>
      <c r="AM38" s="50">
        <f t="shared" si="22"/>
        <v>780.04453287991987</v>
      </c>
      <c r="AN38" s="31">
        <f t="shared" si="2"/>
        <v>5050.0185714999998</v>
      </c>
      <c r="AO38" s="32">
        <f t="shared" si="23"/>
        <v>2984.6296428671435</v>
      </c>
      <c r="AP38" s="31">
        <v>1012.7784497510225</v>
      </c>
      <c r="AQ38" s="50">
        <f t="shared" si="24"/>
        <v>870.90047936935991</v>
      </c>
      <c r="AR38" s="31">
        <f t="shared" si="3"/>
        <v>4407.20071431</v>
      </c>
      <c r="AS38" s="32">
        <f t="shared" si="25"/>
        <v>4931.3479081699998</v>
      </c>
      <c r="AT38" s="31">
        <v>883.86168169173459</v>
      </c>
      <c r="AU38" s="50">
        <f t="shared" si="26"/>
        <v>891.11430261114197</v>
      </c>
      <c r="AV38" s="31">
        <f t="shared" si="4"/>
        <v>3620.0649999999996</v>
      </c>
      <c r="AW38" s="32">
        <f t="shared" si="27"/>
        <v>2922.5145918442859</v>
      </c>
      <c r="AX38" s="31">
        <v>907.50255835418943</v>
      </c>
      <c r="AY38" s="50">
        <f t="shared" si="28"/>
        <v>968.13445375014942</v>
      </c>
      <c r="AZ38" s="51">
        <f>AJ38/SUM(Table5[[#This Row],[NWP (Standard)]],Table5[[#This Row],[NWP (Plus)]],Table5[[#This Row],[NWP (Essentials)]],Table5[[#This Row],[NWP (Premium)]])</f>
        <v>0.48417184273353253</v>
      </c>
      <c r="BA38" s="51">
        <f>AN38/SUM(Table5[[#This Row],[NWP (Standard)]],Table5[[#This Row],[NWP (Plus)]],Table5[[#This Row],[NWP (Essentials)]],Table5[[#This Row],[NWP (Premium)]])</f>
        <v>0.19919592760745236</v>
      </c>
      <c r="BB38" s="51">
        <f>AR38/SUM(Table5[[#This Row],[NWP (Standard)]],Table5[[#This Row],[NWP (Plus)]],Table5[[#This Row],[NWP (Essentials)]],Table5[[#This Row],[NWP (Premium)]])</f>
        <v>0.1738402388049925</v>
      </c>
      <c r="BC38" s="52">
        <f>AV38/SUM(Table5[[#This Row],[NWP (Standard)]],Table5[[#This Row],[NWP (Plus)]],Table5[[#This Row],[NWP (Essentials)]],Table5[[#This Row],[NWP (Premium)]])</f>
        <v>0.14279199085402255</v>
      </c>
      <c r="BD38" s="51">
        <f t="shared" si="29"/>
        <v>0.5094290015198617</v>
      </c>
      <c r="BE38" s="51">
        <f t="shared" si="29"/>
        <v>0.12437624451835491</v>
      </c>
      <c r="BF38" s="51">
        <f t="shared" si="29"/>
        <v>0.22975351133003682</v>
      </c>
      <c r="BG38" s="52">
        <f t="shared" si="29"/>
        <v>0.13644124263174653</v>
      </c>
      <c r="BH38" s="31">
        <v>0</v>
      </c>
      <c r="BI38" s="32">
        <f t="shared" si="30"/>
        <v>0</v>
      </c>
      <c r="BJ38" s="31">
        <v>0</v>
      </c>
      <c r="BK38" s="50">
        <f t="shared" si="31"/>
        <v>0</v>
      </c>
      <c r="BL38" s="31">
        <v>0</v>
      </c>
      <c r="BM38" s="32">
        <f t="shared" si="32"/>
        <v>0</v>
      </c>
      <c r="BN38" s="31">
        <v>0</v>
      </c>
      <c r="BO38" s="50">
        <f t="shared" si="33"/>
        <v>0</v>
      </c>
      <c r="BP38" s="31">
        <v>0</v>
      </c>
      <c r="BQ38" s="32">
        <f t="shared" si="34"/>
        <v>0</v>
      </c>
      <c r="BR38" s="31">
        <v>0</v>
      </c>
      <c r="BS38" s="50">
        <f t="shared" si="35"/>
        <v>0</v>
      </c>
      <c r="BT38" s="31">
        <v>0</v>
      </c>
      <c r="BU38" s="32">
        <f t="shared" si="36"/>
        <v>0</v>
      </c>
      <c r="BV38" s="31">
        <v>0</v>
      </c>
      <c r="BW38" s="50">
        <f t="shared" si="37"/>
        <v>0</v>
      </c>
      <c r="BX38" s="31">
        <v>12274.732857089999</v>
      </c>
      <c r="BY38" s="32">
        <f t="shared" si="38"/>
        <v>11498.223367334285</v>
      </c>
      <c r="BZ38" s="31">
        <v>769.27841564470555</v>
      </c>
      <c r="CA38" s="50">
        <f t="shared" si="39"/>
        <v>780.04453287991987</v>
      </c>
      <c r="CB38" s="31">
        <v>5050.0185714999998</v>
      </c>
      <c r="CC38" s="32">
        <f t="shared" si="40"/>
        <v>2984.6296428671435</v>
      </c>
      <c r="CD38" s="31">
        <v>1012.7784497510225</v>
      </c>
      <c r="CE38" s="50">
        <f t="shared" si="41"/>
        <v>870.90047936935991</v>
      </c>
      <c r="CF38" s="31">
        <v>4407.20071431</v>
      </c>
      <c r="CG38" s="32">
        <f t="shared" si="42"/>
        <v>4931.3479081699998</v>
      </c>
      <c r="CH38" s="31">
        <v>883.86168169173459</v>
      </c>
      <c r="CI38" s="50">
        <f t="shared" si="43"/>
        <v>891.11430261114197</v>
      </c>
      <c r="CJ38" s="31">
        <v>3620.0649999999996</v>
      </c>
      <c r="CK38" s="32">
        <f t="shared" si="44"/>
        <v>2922.5145918442859</v>
      </c>
      <c r="CL38" s="31">
        <v>907.50255835418943</v>
      </c>
      <c r="CM38" s="50">
        <f t="shared" si="45"/>
        <v>968.13445375014942</v>
      </c>
    </row>
    <row r="39" spans="1:91" x14ac:dyDescent="0.25">
      <c r="A39" s="42">
        <f t="shared" si="5"/>
        <v>45798</v>
      </c>
      <c r="B39" s="31">
        <v>122942.16464261001</v>
      </c>
      <c r="C39" s="32">
        <f t="shared" si="7"/>
        <v>133648.80938776713</v>
      </c>
      <c r="D39" s="31">
        <v>1081.4027880595684</v>
      </c>
      <c r="E39" s="32">
        <f t="shared" si="8"/>
        <v>1083.6426674508552</v>
      </c>
      <c r="F39" s="54">
        <f t="shared" si="0"/>
        <v>144002.19072668548</v>
      </c>
      <c r="G39" s="32">
        <v>122942.16464261001</v>
      </c>
      <c r="H39" s="32">
        <f t="shared" si="9"/>
        <v>133648.80938776713</v>
      </c>
      <c r="I39" s="32">
        <v>1081.4027880595684</v>
      </c>
      <c r="J39" s="50">
        <f t="shared" si="10"/>
        <v>1083.6426674508552</v>
      </c>
      <c r="K39" s="31">
        <v>21849.607857110001</v>
      </c>
      <c r="L39" s="32">
        <f t="shared" si="11"/>
        <v>22569.404285728575</v>
      </c>
      <c r="M39" s="31">
        <v>753.43475369344833</v>
      </c>
      <c r="N39" s="32">
        <f t="shared" si="12"/>
        <v>857.76070452907811</v>
      </c>
      <c r="O39" s="54">
        <v>24577.845032460296</v>
      </c>
      <c r="P39" s="31">
        <v>101092.5567855</v>
      </c>
      <c r="Q39" s="32">
        <f t="shared" si="13"/>
        <v>111079.40510203857</v>
      </c>
      <c r="R39" s="31">
        <v>1189.3241974764705</v>
      </c>
      <c r="S39" s="32">
        <f t="shared" si="14"/>
        <v>1149.1992151577338</v>
      </c>
      <c r="T39" s="54">
        <v>119424.34569422519</v>
      </c>
      <c r="U39" s="31">
        <v>0</v>
      </c>
      <c r="V39" s="32">
        <f t="shared" si="15"/>
        <v>0</v>
      </c>
      <c r="W39" s="31" t="e">
        <v>#DIV/0!</v>
      </c>
      <c r="X39" s="32" t="e">
        <f t="shared" si="16"/>
        <v>#DIV/0!</v>
      </c>
      <c r="Y39" s="54" t="e">
        <v>#VALUE!</v>
      </c>
      <c r="Z39" s="31">
        <v>0</v>
      </c>
      <c r="AA39" s="32">
        <f t="shared" si="17"/>
        <v>0</v>
      </c>
      <c r="AB39" s="31" t="e">
        <v>#DIV/0!</v>
      </c>
      <c r="AC39" s="32" t="e">
        <f t="shared" si="18"/>
        <v>#DIV/0!</v>
      </c>
      <c r="AD39" s="54" t="e">
        <v>#VALUE!</v>
      </c>
      <c r="AE39" s="31">
        <v>0</v>
      </c>
      <c r="AF39" s="32">
        <f t="shared" si="19"/>
        <v>0</v>
      </c>
      <c r="AG39" s="31" t="e">
        <v>#DIV/0!</v>
      </c>
      <c r="AH39" s="32" t="e">
        <f t="shared" si="20"/>
        <v>#DIV/0!</v>
      </c>
      <c r="AI39" s="54">
        <v>0</v>
      </c>
      <c r="AJ39" s="31">
        <f t="shared" si="1"/>
        <v>11812.914999939998</v>
      </c>
      <c r="AK39" s="32">
        <f t="shared" si="21"/>
        <v>11840.041683661428</v>
      </c>
      <c r="AL39" s="31">
        <v>740.33550392507641</v>
      </c>
      <c r="AM39" s="50">
        <f t="shared" si="22"/>
        <v>795.8442103985783</v>
      </c>
      <c r="AN39" s="31">
        <f t="shared" si="2"/>
        <v>1682.9857142800001</v>
      </c>
      <c r="AO39" s="32">
        <f t="shared" si="23"/>
        <v>2962.3847449071432</v>
      </c>
      <c r="AP39" s="31">
        <v>562.53643378692675</v>
      </c>
      <c r="AQ39" s="50">
        <f t="shared" si="24"/>
        <v>863.46514259721982</v>
      </c>
      <c r="AR39" s="31">
        <f t="shared" si="3"/>
        <v>7676.4210714600003</v>
      </c>
      <c r="AS39" s="32">
        <f t="shared" si="25"/>
        <v>5451.2242857257143</v>
      </c>
      <c r="AT39" s="31">
        <v>855.27890445846322</v>
      </c>
      <c r="AU39" s="50">
        <f t="shared" si="26"/>
        <v>916.90705385065769</v>
      </c>
      <c r="AV39" s="31">
        <f t="shared" si="4"/>
        <v>677.28607142999999</v>
      </c>
      <c r="AW39" s="32">
        <f t="shared" si="27"/>
        <v>2315.7535714342857</v>
      </c>
      <c r="AX39" s="31">
        <v>679.14674743175419</v>
      </c>
      <c r="AY39" s="50">
        <f t="shared" si="28"/>
        <v>830.0057809381866</v>
      </c>
      <c r="AZ39" s="51">
        <f>AJ39/SUM(Table5[[#This Row],[NWP (Standard)]],Table5[[#This Row],[NWP (Plus)]],Table5[[#This Row],[NWP (Essentials)]],Table5[[#This Row],[NWP (Premium)]])</f>
        <v>0.54064654510932109</v>
      </c>
      <c r="BA39" s="51">
        <f>AN39/SUM(Table5[[#This Row],[NWP (Standard)]],Table5[[#This Row],[NWP (Plus)]],Table5[[#This Row],[NWP (Essentials)]],Table5[[#This Row],[NWP (Premium)]])</f>
        <v>7.7025900203162953E-2</v>
      </c>
      <c r="BB39" s="51">
        <f>AR39/SUM(Table5[[#This Row],[NWP (Standard)]],Table5[[#This Row],[NWP (Plus)]],Table5[[#This Row],[NWP (Essentials)]],Table5[[#This Row],[NWP (Premium)]])</f>
        <v>0.35132992416438469</v>
      </c>
      <c r="BC39" s="52">
        <f>AV39/SUM(Table5[[#This Row],[NWP (Standard)]],Table5[[#This Row],[NWP (Plus)]],Table5[[#This Row],[NWP (Essentials)]],Table5[[#This Row],[NWP (Premium)]])</f>
        <v>3.0997630523131189E-2</v>
      </c>
      <c r="BD39" s="51">
        <f t="shared" si="29"/>
        <v>0.52011186662622189</v>
      </c>
      <c r="BE39" s="51">
        <f t="shared" si="29"/>
        <v>0.12238977576734751</v>
      </c>
      <c r="BF39" s="51">
        <f t="shared" si="29"/>
        <v>0.25142061360865703</v>
      </c>
      <c r="BG39" s="52">
        <f t="shared" si="29"/>
        <v>0.10607774399777352</v>
      </c>
      <c r="BH39" s="31">
        <v>0</v>
      </c>
      <c r="BI39" s="32">
        <f t="shared" si="30"/>
        <v>0</v>
      </c>
      <c r="BJ39" s="31">
        <v>0</v>
      </c>
      <c r="BK39" s="50">
        <f t="shared" si="31"/>
        <v>0</v>
      </c>
      <c r="BL39" s="31">
        <v>0</v>
      </c>
      <c r="BM39" s="32">
        <f t="shared" si="32"/>
        <v>0</v>
      </c>
      <c r="BN39" s="31">
        <v>0</v>
      </c>
      <c r="BO39" s="50">
        <f t="shared" si="33"/>
        <v>0</v>
      </c>
      <c r="BP39" s="31">
        <v>0</v>
      </c>
      <c r="BQ39" s="32">
        <f t="shared" si="34"/>
        <v>0</v>
      </c>
      <c r="BR39" s="31">
        <v>0</v>
      </c>
      <c r="BS39" s="50">
        <f t="shared" si="35"/>
        <v>0</v>
      </c>
      <c r="BT39" s="31">
        <v>0</v>
      </c>
      <c r="BU39" s="32">
        <f t="shared" si="36"/>
        <v>0</v>
      </c>
      <c r="BV39" s="31">
        <v>0</v>
      </c>
      <c r="BW39" s="50">
        <f t="shared" si="37"/>
        <v>0</v>
      </c>
      <c r="BX39" s="31">
        <v>11812.914999939998</v>
      </c>
      <c r="BY39" s="32">
        <f t="shared" si="38"/>
        <v>11840.041683661428</v>
      </c>
      <c r="BZ39" s="31">
        <v>740.33550392507641</v>
      </c>
      <c r="CA39" s="50">
        <f t="shared" si="39"/>
        <v>795.8442103985783</v>
      </c>
      <c r="CB39" s="31">
        <v>1682.9857142800001</v>
      </c>
      <c r="CC39" s="32">
        <f t="shared" si="40"/>
        <v>2962.3847449071432</v>
      </c>
      <c r="CD39" s="31">
        <v>562.53643378692675</v>
      </c>
      <c r="CE39" s="50">
        <f t="shared" si="41"/>
        <v>863.46514259721982</v>
      </c>
      <c r="CF39" s="31">
        <v>7676.4210714600003</v>
      </c>
      <c r="CG39" s="32">
        <f t="shared" si="42"/>
        <v>5451.2242857257143</v>
      </c>
      <c r="CH39" s="31">
        <v>855.27890445846322</v>
      </c>
      <c r="CI39" s="50">
        <f t="shared" si="43"/>
        <v>916.90705385065769</v>
      </c>
      <c r="CJ39" s="31">
        <v>677.28607142999999</v>
      </c>
      <c r="CK39" s="32">
        <f t="shared" si="44"/>
        <v>2315.7535714342857</v>
      </c>
      <c r="CL39" s="31">
        <v>679.14674743175419</v>
      </c>
      <c r="CM39" s="50">
        <f t="shared" si="45"/>
        <v>830.0057809381866</v>
      </c>
    </row>
    <row r="40" spans="1:91" x14ac:dyDescent="0.25">
      <c r="A40" s="42">
        <f t="shared" si="5"/>
        <v>45799</v>
      </c>
      <c r="B40" s="31">
        <v>149423.04214263998</v>
      </c>
      <c r="C40" s="32">
        <f t="shared" si="7"/>
        <v>132918.25193877</v>
      </c>
      <c r="D40" s="31">
        <v>1077.9391726730425</v>
      </c>
      <c r="E40" s="32">
        <f t="shared" si="8"/>
        <v>1091.9934737668316</v>
      </c>
      <c r="F40" s="54">
        <f t="shared" si="0"/>
        <v>144002.19072668548</v>
      </c>
      <c r="G40" s="32">
        <v>149423.04214263998</v>
      </c>
      <c r="H40" s="32">
        <f t="shared" si="9"/>
        <v>132918.25193877</v>
      </c>
      <c r="I40" s="32">
        <v>1077.9391726730425</v>
      </c>
      <c r="J40" s="50">
        <f t="shared" si="10"/>
        <v>1091.9934737668316</v>
      </c>
      <c r="K40" s="31">
        <v>25089.443571340002</v>
      </c>
      <c r="L40" s="32">
        <f t="shared" si="11"/>
        <v>21630.692551034288</v>
      </c>
      <c r="M40" s="31">
        <v>896.05155611928581</v>
      </c>
      <c r="N40" s="32">
        <f t="shared" si="12"/>
        <v>860.13145971199197</v>
      </c>
      <c r="O40" s="54">
        <v>24577.845032460296</v>
      </c>
      <c r="P40" s="31">
        <v>124333.5985713</v>
      </c>
      <c r="Q40" s="32">
        <f t="shared" si="13"/>
        <v>111287.55938773572</v>
      </c>
      <c r="R40" s="31">
        <v>1120.1225096513513</v>
      </c>
      <c r="S40" s="32">
        <f t="shared" si="14"/>
        <v>1157.8909547490352</v>
      </c>
      <c r="T40" s="54">
        <v>119424.34569422519</v>
      </c>
      <c r="U40" s="31">
        <v>0</v>
      </c>
      <c r="V40" s="32">
        <f t="shared" si="15"/>
        <v>0</v>
      </c>
      <c r="W40" s="31" t="e">
        <v>#DIV/0!</v>
      </c>
      <c r="X40" s="32" t="e">
        <f t="shared" si="16"/>
        <v>#DIV/0!</v>
      </c>
      <c r="Y40" s="54" t="e">
        <v>#VALUE!</v>
      </c>
      <c r="Z40" s="31">
        <v>0</v>
      </c>
      <c r="AA40" s="32">
        <f t="shared" si="17"/>
        <v>0</v>
      </c>
      <c r="AB40" s="31" t="e">
        <v>#DIV/0!</v>
      </c>
      <c r="AC40" s="32" t="e">
        <f t="shared" si="18"/>
        <v>#DIV/0!</v>
      </c>
      <c r="AD40" s="54" t="e">
        <v>#VALUE!</v>
      </c>
      <c r="AE40" s="31">
        <v>0</v>
      </c>
      <c r="AF40" s="32">
        <f t="shared" si="19"/>
        <v>0</v>
      </c>
      <c r="AG40" s="31" t="e">
        <v>#DIV/0!</v>
      </c>
      <c r="AH40" s="32" t="e">
        <f t="shared" si="20"/>
        <v>#DIV/0!</v>
      </c>
      <c r="AI40" s="54">
        <v>0</v>
      </c>
      <c r="AJ40" s="31">
        <f t="shared" si="1"/>
        <v>7232.2396428299999</v>
      </c>
      <c r="AK40" s="32">
        <f t="shared" si="21"/>
        <v>10720.67887754</v>
      </c>
      <c r="AL40" s="31">
        <v>604.34236940486005</v>
      </c>
      <c r="AM40" s="50">
        <f t="shared" si="22"/>
        <v>779.39533607340513</v>
      </c>
      <c r="AN40" s="31">
        <f t="shared" si="2"/>
        <v>1840.5846428899999</v>
      </c>
      <c r="AO40" s="32">
        <f t="shared" si="23"/>
        <v>2134.5481122599999</v>
      </c>
      <c r="AP40" s="31">
        <v>922.82059702801314</v>
      </c>
      <c r="AQ40" s="50">
        <f t="shared" si="24"/>
        <v>813.001000323374</v>
      </c>
      <c r="AR40" s="31">
        <f t="shared" si="3"/>
        <v>10663.781785609999</v>
      </c>
      <c r="AS40" s="32">
        <f t="shared" si="25"/>
        <v>6198.526275511429</v>
      </c>
      <c r="AT40" s="31">
        <v>1782.1796481871424</v>
      </c>
      <c r="AU40" s="50">
        <f t="shared" si="26"/>
        <v>1041.7995567189232</v>
      </c>
      <c r="AV40" s="31">
        <f t="shared" si="4"/>
        <v>5352.8375000100004</v>
      </c>
      <c r="AW40" s="32">
        <f t="shared" si="27"/>
        <v>2576.9392857228572</v>
      </c>
      <c r="AX40" s="31">
        <v>670.94288717375514</v>
      </c>
      <c r="AY40" s="50">
        <f t="shared" si="28"/>
        <v>757.55856028574465</v>
      </c>
      <c r="AZ40" s="51">
        <f>AJ40/SUM(Table5[[#This Row],[NWP (Standard)]],Table5[[#This Row],[NWP (Plus)]],Table5[[#This Row],[NWP (Essentials)]],Table5[[#This Row],[NWP (Premium)]])</f>
        <v>0.28825827174148577</v>
      </c>
      <c r="BA40" s="51">
        <f>AN40/SUM(Table5[[#This Row],[NWP (Standard)]],Table5[[#This Row],[NWP (Plus)]],Table5[[#This Row],[NWP (Essentials)]],Table5[[#This Row],[NWP (Premium)]])</f>
        <v>7.336091921115874E-2</v>
      </c>
      <c r="BB40" s="51">
        <f>AR40/SUM(Table5[[#This Row],[NWP (Standard)]],Table5[[#This Row],[NWP (Plus)]],Table5[[#This Row],[NWP (Essentials)]],Table5[[#This Row],[NWP (Premium)]])</f>
        <v>0.42503062115699436</v>
      </c>
      <c r="BC40" s="52">
        <f>AV40/SUM(Table5[[#This Row],[NWP (Standard)]],Table5[[#This Row],[NWP (Plus)]],Table5[[#This Row],[NWP (Essentials)]],Table5[[#This Row],[NWP (Premium)]])</f>
        <v>0.21335018789036106</v>
      </c>
      <c r="BD40" s="51">
        <f t="shared" si="29"/>
        <v>0.49330327625927939</v>
      </c>
      <c r="BE40" s="51">
        <f t="shared" si="29"/>
        <v>9.8417518294660944E-2</v>
      </c>
      <c r="BF40" s="51">
        <f t="shared" si="29"/>
        <v>0.2876261666172531</v>
      </c>
      <c r="BG40" s="52">
        <f t="shared" si="29"/>
        <v>0.12065303882880653</v>
      </c>
      <c r="BH40" s="31">
        <v>0</v>
      </c>
      <c r="BI40" s="32">
        <f t="shared" si="30"/>
        <v>0</v>
      </c>
      <c r="BJ40" s="31">
        <v>0</v>
      </c>
      <c r="BK40" s="50">
        <f t="shared" si="31"/>
        <v>0</v>
      </c>
      <c r="BL40" s="31">
        <v>0</v>
      </c>
      <c r="BM40" s="32">
        <f t="shared" si="32"/>
        <v>0</v>
      </c>
      <c r="BN40" s="31">
        <v>0</v>
      </c>
      <c r="BO40" s="50">
        <f t="shared" si="33"/>
        <v>0</v>
      </c>
      <c r="BP40" s="31">
        <v>0</v>
      </c>
      <c r="BQ40" s="32">
        <f t="shared" si="34"/>
        <v>0</v>
      </c>
      <c r="BR40" s="31">
        <v>0</v>
      </c>
      <c r="BS40" s="50">
        <f t="shared" si="35"/>
        <v>0</v>
      </c>
      <c r="BT40" s="31">
        <v>0</v>
      </c>
      <c r="BU40" s="32">
        <f t="shared" si="36"/>
        <v>0</v>
      </c>
      <c r="BV40" s="31">
        <v>0</v>
      </c>
      <c r="BW40" s="50">
        <f t="shared" si="37"/>
        <v>0</v>
      </c>
      <c r="BX40" s="31">
        <v>7232.2396428299999</v>
      </c>
      <c r="BY40" s="32">
        <f t="shared" si="38"/>
        <v>10720.67887754</v>
      </c>
      <c r="BZ40" s="31">
        <v>604.34236940486005</v>
      </c>
      <c r="CA40" s="50">
        <f t="shared" si="39"/>
        <v>779.39533607340513</v>
      </c>
      <c r="CB40" s="31">
        <v>1840.5846428899999</v>
      </c>
      <c r="CC40" s="32">
        <f t="shared" si="40"/>
        <v>2134.5481122599999</v>
      </c>
      <c r="CD40" s="31">
        <v>922.82059702801314</v>
      </c>
      <c r="CE40" s="50">
        <f t="shared" si="41"/>
        <v>813.001000323374</v>
      </c>
      <c r="CF40" s="31">
        <v>10663.781785609999</v>
      </c>
      <c r="CG40" s="32">
        <f t="shared" si="42"/>
        <v>6198.526275511429</v>
      </c>
      <c r="CH40" s="31">
        <v>1782.1796481871424</v>
      </c>
      <c r="CI40" s="50">
        <f t="shared" si="43"/>
        <v>1041.7995567189232</v>
      </c>
      <c r="CJ40" s="31">
        <v>5352.8375000100004</v>
      </c>
      <c r="CK40" s="32">
        <f t="shared" si="44"/>
        <v>2576.9392857228572</v>
      </c>
      <c r="CL40" s="31">
        <v>670.94288717375514</v>
      </c>
      <c r="CM40" s="50">
        <f t="shared" si="45"/>
        <v>757.55856028574465</v>
      </c>
    </row>
    <row r="41" spans="1:91" x14ac:dyDescent="0.25">
      <c r="A41" s="42">
        <f t="shared" si="5"/>
        <v>45800</v>
      </c>
      <c r="B41" s="31">
        <v>183736.06071420002</v>
      </c>
      <c r="C41" s="32">
        <f t="shared" si="7"/>
        <v>136157.70535713714</v>
      </c>
      <c r="D41" s="31">
        <v>1109.8845187150903</v>
      </c>
      <c r="E41" s="32">
        <f t="shared" si="8"/>
        <v>1077.0764834246941</v>
      </c>
      <c r="F41" s="54">
        <f t="shared" si="0"/>
        <v>144002.19072668548</v>
      </c>
      <c r="G41" s="32">
        <v>183736.06071420002</v>
      </c>
      <c r="H41" s="32">
        <f t="shared" si="9"/>
        <v>136157.70535713714</v>
      </c>
      <c r="I41" s="32">
        <v>1109.8845187150903</v>
      </c>
      <c r="J41" s="50">
        <f t="shared" si="10"/>
        <v>1077.0764834246941</v>
      </c>
      <c r="K41" s="31">
        <v>26060.122142769997</v>
      </c>
      <c r="L41" s="32">
        <f t="shared" si="11"/>
        <v>22872.421326532862</v>
      </c>
      <c r="M41" s="31">
        <v>814.37881696156239</v>
      </c>
      <c r="N41" s="32">
        <f t="shared" si="12"/>
        <v>811.06156961812007</v>
      </c>
      <c r="O41" s="54">
        <v>24577.845032460296</v>
      </c>
      <c r="P41" s="31">
        <v>157675.93857142999</v>
      </c>
      <c r="Q41" s="32">
        <f t="shared" si="13"/>
        <v>113285.28403060428</v>
      </c>
      <c r="R41" s="31">
        <v>1176.6861087420148</v>
      </c>
      <c r="S41" s="32">
        <f t="shared" si="14"/>
        <v>1152.0278733449284</v>
      </c>
      <c r="T41" s="54">
        <v>119424.34569422519</v>
      </c>
      <c r="U41" s="31">
        <v>0</v>
      </c>
      <c r="V41" s="32">
        <f t="shared" si="15"/>
        <v>0</v>
      </c>
      <c r="W41" s="31" t="e">
        <v>#DIV/0!</v>
      </c>
      <c r="X41" s="32" t="e">
        <f t="shared" si="16"/>
        <v>#DIV/0!</v>
      </c>
      <c r="Y41" s="54" t="e">
        <v>#VALUE!</v>
      </c>
      <c r="Z41" s="31">
        <v>0</v>
      </c>
      <c r="AA41" s="32">
        <f t="shared" si="17"/>
        <v>0</v>
      </c>
      <c r="AB41" s="31" t="e">
        <v>#DIV/0!</v>
      </c>
      <c r="AC41" s="32" t="e">
        <f t="shared" si="18"/>
        <v>#DIV/0!</v>
      </c>
      <c r="AD41" s="54" t="e">
        <v>#VALUE!</v>
      </c>
      <c r="AE41" s="31">
        <v>0</v>
      </c>
      <c r="AF41" s="32">
        <f t="shared" si="19"/>
        <v>0</v>
      </c>
      <c r="AG41" s="31" t="e">
        <v>#DIV/0!</v>
      </c>
      <c r="AH41" s="32" t="e">
        <f t="shared" si="20"/>
        <v>#DIV/0!</v>
      </c>
      <c r="AI41" s="54">
        <v>0</v>
      </c>
      <c r="AJ41" s="31">
        <f t="shared" si="1"/>
        <v>13238.6242857</v>
      </c>
      <c r="AK41" s="32">
        <f t="shared" si="21"/>
        <v>11637.067908159999</v>
      </c>
      <c r="AL41" s="31">
        <v>737.49967401522429</v>
      </c>
      <c r="AM41" s="50">
        <f t="shared" si="22"/>
        <v>745.10655374624787</v>
      </c>
      <c r="AN41" s="31">
        <f t="shared" si="2"/>
        <v>3638.55892855</v>
      </c>
      <c r="AO41" s="32">
        <f t="shared" si="23"/>
        <v>2284.5660714385713</v>
      </c>
      <c r="AP41" s="31">
        <v>912.13874236556626</v>
      </c>
      <c r="AQ41" s="50">
        <f t="shared" si="24"/>
        <v>757.91051391218627</v>
      </c>
      <c r="AR41" s="31">
        <f t="shared" si="3"/>
        <v>7422.08107139</v>
      </c>
      <c r="AS41" s="32">
        <f t="shared" si="25"/>
        <v>6216.9931632542857</v>
      </c>
      <c r="AT41" s="31">
        <v>930.30892547490566</v>
      </c>
      <c r="AU41" s="50">
        <f t="shared" si="26"/>
        <v>965.76231586830374</v>
      </c>
      <c r="AV41" s="31">
        <f t="shared" si="4"/>
        <v>1760.85785713</v>
      </c>
      <c r="AW41" s="32">
        <f t="shared" si="27"/>
        <v>2733.7941836799996</v>
      </c>
      <c r="AX41" s="31">
        <v>882.84768933350699</v>
      </c>
      <c r="AY41" s="50">
        <f t="shared" si="28"/>
        <v>788.72327981168405</v>
      </c>
      <c r="AZ41" s="51">
        <f>AJ41/SUM(Table5[[#This Row],[NWP (Standard)]],Table5[[#This Row],[NWP (Plus)]],Table5[[#This Row],[NWP (Essentials)]],Table5[[#This Row],[NWP (Premium)]])</f>
        <v>0.5080031556710437</v>
      </c>
      <c r="BA41" s="51">
        <f>AN41/SUM(Table5[[#This Row],[NWP (Standard)]],Table5[[#This Row],[NWP (Plus)]],Table5[[#This Row],[NWP (Essentials)]],Table5[[#This Row],[NWP (Premium)]])</f>
        <v>0.13962171430418507</v>
      </c>
      <c r="BB41" s="51">
        <f>AR41/SUM(Table5[[#This Row],[NWP (Standard)]],Table5[[#This Row],[NWP (Plus)]],Table5[[#This Row],[NWP (Essentials)]],Table5[[#This Row],[NWP (Premium)]])</f>
        <v>0.28480607384448309</v>
      </c>
      <c r="BC41" s="52">
        <f>AV41/SUM(Table5[[#This Row],[NWP (Standard)]],Table5[[#This Row],[NWP (Plus)]],Table5[[#This Row],[NWP (Essentials)]],Table5[[#This Row],[NWP (Premium)]])</f>
        <v>6.7569056180288259E-2</v>
      </c>
      <c r="BD41" s="51">
        <f t="shared" si="29"/>
        <v>0.50974653705896134</v>
      </c>
      <c r="BE41" s="51">
        <f t="shared" si="29"/>
        <v>9.7072843415377016E-2</v>
      </c>
      <c r="BF41" s="51">
        <f t="shared" si="29"/>
        <v>0.26832719092504781</v>
      </c>
      <c r="BG41" s="52">
        <f t="shared" si="29"/>
        <v>0.12485342860061387</v>
      </c>
      <c r="BH41" s="31">
        <v>0</v>
      </c>
      <c r="BI41" s="32">
        <f t="shared" si="30"/>
        <v>0</v>
      </c>
      <c r="BJ41" s="31">
        <v>0</v>
      </c>
      <c r="BK41" s="50">
        <f t="shared" si="31"/>
        <v>0</v>
      </c>
      <c r="BL41" s="31">
        <v>0</v>
      </c>
      <c r="BM41" s="32">
        <f t="shared" si="32"/>
        <v>0</v>
      </c>
      <c r="BN41" s="31">
        <v>0</v>
      </c>
      <c r="BO41" s="50">
        <f t="shared" si="33"/>
        <v>0</v>
      </c>
      <c r="BP41" s="31">
        <v>0</v>
      </c>
      <c r="BQ41" s="32">
        <f t="shared" si="34"/>
        <v>0</v>
      </c>
      <c r="BR41" s="31">
        <v>0</v>
      </c>
      <c r="BS41" s="50">
        <f t="shared" si="35"/>
        <v>0</v>
      </c>
      <c r="BT41" s="31">
        <v>0</v>
      </c>
      <c r="BU41" s="32">
        <f t="shared" si="36"/>
        <v>0</v>
      </c>
      <c r="BV41" s="31">
        <v>0</v>
      </c>
      <c r="BW41" s="50">
        <f t="shared" si="37"/>
        <v>0</v>
      </c>
      <c r="BX41" s="31">
        <v>13238.6242857</v>
      </c>
      <c r="BY41" s="32">
        <f t="shared" si="38"/>
        <v>11637.067908159999</v>
      </c>
      <c r="BZ41" s="31">
        <v>737.49967401522429</v>
      </c>
      <c r="CA41" s="50">
        <f t="shared" si="39"/>
        <v>745.10655374624787</v>
      </c>
      <c r="CB41" s="31">
        <v>3638.55892855</v>
      </c>
      <c r="CC41" s="32">
        <f t="shared" si="40"/>
        <v>2284.5660714385713</v>
      </c>
      <c r="CD41" s="31">
        <v>912.13874236556626</v>
      </c>
      <c r="CE41" s="50">
        <f t="shared" si="41"/>
        <v>757.91051391218627</v>
      </c>
      <c r="CF41" s="31">
        <v>7422.08107139</v>
      </c>
      <c r="CG41" s="32">
        <f t="shared" si="42"/>
        <v>6216.9931632542857</v>
      </c>
      <c r="CH41" s="31">
        <v>930.30892547490566</v>
      </c>
      <c r="CI41" s="50">
        <f t="shared" si="43"/>
        <v>965.76231586830374</v>
      </c>
      <c r="CJ41" s="31">
        <v>1760.85785713</v>
      </c>
      <c r="CK41" s="32">
        <f t="shared" si="44"/>
        <v>2733.7941836799996</v>
      </c>
      <c r="CL41" s="31">
        <v>882.84768933350699</v>
      </c>
      <c r="CM41" s="50">
        <f t="shared" si="45"/>
        <v>788.72327981168405</v>
      </c>
    </row>
    <row r="42" spans="1:91" x14ac:dyDescent="0.25">
      <c r="A42" s="42">
        <f t="shared" si="5"/>
        <v>45801</v>
      </c>
      <c r="B42" s="31">
        <v>146303.2200001</v>
      </c>
      <c r="C42" s="32">
        <f t="shared" si="7"/>
        <v>139223.15025513427</v>
      </c>
      <c r="D42" s="31">
        <v>997.99423074249569</v>
      </c>
      <c r="E42" s="32">
        <f t="shared" si="8"/>
        <v>1061.3814913938052</v>
      </c>
      <c r="F42" s="54">
        <f t="shared" si="0"/>
        <v>144002.19072668548</v>
      </c>
      <c r="G42" s="32">
        <v>146303.2200001</v>
      </c>
      <c r="H42" s="32">
        <f t="shared" si="9"/>
        <v>139223.15025513427</v>
      </c>
      <c r="I42" s="32">
        <v>997.99423074249569</v>
      </c>
      <c r="J42" s="50">
        <f t="shared" si="10"/>
        <v>1061.3814913938052</v>
      </c>
      <c r="K42" s="31">
        <v>36253.257142879993</v>
      </c>
      <c r="L42" s="32">
        <f t="shared" si="11"/>
        <v>25661.732755101431</v>
      </c>
      <c r="M42" s="31">
        <v>906.33142857199982</v>
      </c>
      <c r="N42" s="32">
        <f t="shared" si="12"/>
        <v>831.91361043424979</v>
      </c>
      <c r="O42" s="54">
        <v>24577.845032460296</v>
      </c>
      <c r="P42" s="31">
        <v>110049.96285722</v>
      </c>
      <c r="Q42" s="32">
        <f t="shared" si="13"/>
        <v>113561.41750003285</v>
      </c>
      <c r="R42" s="31">
        <v>1028.5043257684113</v>
      </c>
      <c r="S42" s="32">
        <f t="shared" si="14"/>
        <v>1129.2286034449369</v>
      </c>
      <c r="T42" s="54">
        <v>119424.34569422519</v>
      </c>
      <c r="U42" s="31">
        <v>0</v>
      </c>
      <c r="V42" s="32">
        <f t="shared" si="15"/>
        <v>0</v>
      </c>
      <c r="W42" s="31" t="e">
        <v>#DIV/0!</v>
      </c>
      <c r="X42" s="32" t="e">
        <f t="shared" si="16"/>
        <v>#DIV/0!</v>
      </c>
      <c r="Y42" s="54" t="e">
        <v>#VALUE!</v>
      </c>
      <c r="Z42" s="31">
        <v>0</v>
      </c>
      <c r="AA42" s="32">
        <f t="shared" si="17"/>
        <v>0</v>
      </c>
      <c r="AB42" s="31" t="e">
        <v>#DIV/0!</v>
      </c>
      <c r="AC42" s="32" t="e">
        <f t="shared" si="18"/>
        <v>#DIV/0!</v>
      </c>
      <c r="AD42" s="54" t="e">
        <v>#VALUE!</v>
      </c>
      <c r="AE42" s="31">
        <v>0</v>
      </c>
      <c r="AF42" s="32">
        <f t="shared" si="19"/>
        <v>0</v>
      </c>
      <c r="AG42" s="31" t="e">
        <v>#DIV/0!</v>
      </c>
      <c r="AH42" s="32" t="e">
        <f t="shared" si="20"/>
        <v>#DIV/0!</v>
      </c>
      <c r="AI42" s="54">
        <v>0</v>
      </c>
      <c r="AJ42" s="31">
        <f t="shared" si="1"/>
        <v>16755.01785724</v>
      </c>
      <c r="AK42" s="32">
        <f t="shared" si="21"/>
        <v>13030.994846944286</v>
      </c>
      <c r="AL42" s="31">
        <v>672.04192502468027</v>
      </c>
      <c r="AM42" s="50">
        <f t="shared" si="22"/>
        <v>740.87321064818093</v>
      </c>
      <c r="AN42" s="31">
        <f t="shared" si="2"/>
        <v>2808.6939285899998</v>
      </c>
      <c r="AO42" s="32">
        <f t="shared" si="23"/>
        <v>2478.250357155714</v>
      </c>
      <c r="AP42" s="31">
        <v>938.80337354137896</v>
      </c>
      <c r="AQ42" s="50">
        <f t="shared" si="24"/>
        <v>787.96132278672371</v>
      </c>
      <c r="AR42" s="31">
        <f t="shared" si="3"/>
        <v>6998.1053571100001</v>
      </c>
      <c r="AS42" s="32">
        <f t="shared" si="25"/>
        <v>6743.0855612085716</v>
      </c>
      <c r="AT42" s="31">
        <v>1002.4758458693002</v>
      </c>
      <c r="AU42" s="50">
        <f t="shared" si="26"/>
        <v>1013.9855231637058</v>
      </c>
      <c r="AV42" s="31">
        <f t="shared" si="4"/>
        <v>9691.4399999399993</v>
      </c>
      <c r="AW42" s="32">
        <f t="shared" si="27"/>
        <v>3409.401989792857</v>
      </c>
      <c r="AX42" s="31">
        <v>1943.6129669675381</v>
      </c>
      <c r="AY42" s="50">
        <f t="shared" si="28"/>
        <v>924.21605411081487</v>
      </c>
      <c r="AZ42" s="51">
        <f>AJ42/SUM(Table5[[#This Row],[NWP (Standard)]],Table5[[#This Row],[NWP (Plus)]],Table5[[#This Row],[NWP (Essentials)]],Table5[[#This Row],[NWP (Premium)]])</f>
        <v>0.46216586253769537</v>
      </c>
      <c r="BA42" s="51">
        <f>AN42/SUM(Table5[[#This Row],[NWP (Standard)]],Table5[[#This Row],[NWP (Plus)]],Table5[[#This Row],[NWP (Essentials)]],Table5[[#This Row],[NWP (Premium)]])</f>
        <v>7.7474250589967097E-2</v>
      </c>
      <c r="BB42" s="51">
        <f>AR42/SUM(Table5[[#This Row],[NWP (Standard)]],Table5[[#This Row],[NWP (Plus)]],Table5[[#This Row],[NWP (Essentials)]],Table5[[#This Row],[NWP (Premium)]])</f>
        <v>0.19303383774675267</v>
      </c>
      <c r="BC42" s="52">
        <f>AV42/SUM(Table5[[#This Row],[NWP (Standard)]],Table5[[#This Row],[NWP (Plus)]],Table5[[#This Row],[NWP (Essentials)]],Table5[[#This Row],[NWP (Premium)]])</f>
        <v>0.26732604912558489</v>
      </c>
      <c r="BD42" s="51">
        <f t="shared" si="29"/>
        <v>0.51601159762858706</v>
      </c>
      <c r="BE42" s="51">
        <f t="shared" si="29"/>
        <v>9.5732849184016588E-2</v>
      </c>
      <c r="BF42" s="51">
        <f t="shared" si="29"/>
        <v>0.26758956330247191</v>
      </c>
      <c r="BG42" s="52">
        <f t="shared" si="29"/>
        <v>0.12066598988492437</v>
      </c>
      <c r="BH42" s="31">
        <v>0</v>
      </c>
      <c r="BI42" s="32">
        <f t="shared" si="30"/>
        <v>0</v>
      </c>
      <c r="BJ42" s="31">
        <v>0</v>
      </c>
      <c r="BK42" s="50">
        <f t="shared" si="31"/>
        <v>0</v>
      </c>
      <c r="BL42" s="31">
        <v>0</v>
      </c>
      <c r="BM42" s="32">
        <f t="shared" si="32"/>
        <v>0</v>
      </c>
      <c r="BN42" s="31">
        <v>0</v>
      </c>
      <c r="BO42" s="50">
        <f t="shared" si="33"/>
        <v>0</v>
      </c>
      <c r="BP42" s="31">
        <v>0</v>
      </c>
      <c r="BQ42" s="32">
        <f t="shared" si="34"/>
        <v>0</v>
      </c>
      <c r="BR42" s="31">
        <v>0</v>
      </c>
      <c r="BS42" s="50">
        <f t="shared" si="35"/>
        <v>0</v>
      </c>
      <c r="BT42" s="31">
        <v>0</v>
      </c>
      <c r="BU42" s="32">
        <f t="shared" si="36"/>
        <v>0</v>
      </c>
      <c r="BV42" s="31">
        <v>0</v>
      </c>
      <c r="BW42" s="50">
        <f t="shared" si="37"/>
        <v>0</v>
      </c>
      <c r="BX42" s="31">
        <v>16755.01785724</v>
      </c>
      <c r="BY42" s="32">
        <f t="shared" si="38"/>
        <v>13030.994846944286</v>
      </c>
      <c r="BZ42" s="31">
        <v>672.04192502468027</v>
      </c>
      <c r="CA42" s="50">
        <f t="shared" si="39"/>
        <v>740.87321064818093</v>
      </c>
      <c r="CB42" s="31">
        <v>2808.6939285899998</v>
      </c>
      <c r="CC42" s="32">
        <f t="shared" si="40"/>
        <v>2478.250357155714</v>
      </c>
      <c r="CD42" s="31">
        <v>938.80337354137896</v>
      </c>
      <c r="CE42" s="50">
        <f t="shared" si="41"/>
        <v>787.96132278672371</v>
      </c>
      <c r="CF42" s="31">
        <v>6998.1053571100001</v>
      </c>
      <c r="CG42" s="32">
        <f t="shared" si="42"/>
        <v>6743.0855612085716</v>
      </c>
      <c r="CH42" s="31">
        <v>1002.4758458693002</v>
      </c>
      <c r="CI42" s="50">
        <f t="shared" si="43"/>
        <v>1013.9855231637058</v>
      </c>
      <c r="CJ42" s="31">
        <v>9691.4399999399993</v>
      </c>
      <c r="CK42" s="32">
        <f t="shared" si="44"/>
        <v>3409.401989792857</v>
      </c>
      <c r="CL42" s="31">
        <v>1943.6129669675381</v>
      </c>
      <c r="CM42" s="50">
        <f t="shared" si="45"/>
        <v>924.21605411081487</v>
      </c>
    </row>
    <row r="43" spans="1:91" x14ac:dyDescent="0.25">
      <c r="A43" s="42">
        <f t="shared" si="5"/>
        <v>45802</v>
      </c>
      <c r="B43" s="31">
        <v>136662.86107156001</v>
      </c>
      <c r="C43" s="32">
        <f t="shared" si="7"/>
        <v>144247.56948978998</v>
      </c>
      <c r="D43" s="31">
        <v>958.30984956868167</v>
      </c>
      <c r="E43" s="32">
        <f t="shared" si="8"/>
        <v>1045.2441760692107</v>
      </c>
      <c r="F43" s="54">
        <f t="shared" si="0"/>
        <v>144002.19072668548</v>
      </c>
      <c r="G43" s="32">
        <v>136662.86107156001</v>
      </c>
      <c r="H43" s="32">
        <f t="shared" si="9"/>
        <v>144247.56948978998</v>
      </c>
      <c r="I43" s="32">
        <v>958.30984956868167</v>
      </c>
      <c r="J43" s="50">
        <f t="shared" si="10"/>
        <v>1045.2441760692107</v>
      </c>
      <c r="K43" s="31">
        <v>33655.579285690001</v>
      </c>
      <c r="L43" s="32">
        <f t="shared" si="11"/>
        <v>27237.900765294286</v>
      </c>
      <c r="M43" s="31">
        <v>862.96357142794875</v>
      </c>
      <c r="N43" s="32">
        <f t="shared" si="12"/>
        <v>839.7736960752834</v>
      </c>
      <c r="O43" s="54">
        <v>24577.845032460296</v>
      </c>
      <c r="P43" s="31">
        <v>103007.28178587</v>
      </c>
      <c r="Q43" s="32">
        <f t="shared" si="13"/>
        <v>117009.6687244957</v>
      </c>
      <c r="R43" s="31">
        <v>990.45463255644233</v>
      </c>
      <c r="S43" s="32">
        <f t="shared" si="14"/>
        <v>1102.5568276808679</v>
      </c>
      <c r="T43" s="54">
        <v>119424.34569422519</v>
      </c>
      <c r="U43" s="31">
        <v>0</v>
      </c>
      <c r="V43" s="32">
        <f t="shared" si="15"/>
        <v>0</v>
      </c>
      <c r="W43" s="31" t="e">
        <v>#DIV/0!</v>
      </c>
      <c r="X43" s="32" t="e">
        <f t="shared" si="16"/>
        <v>#DIV/0!</v>
      </c>
      <c r="Y43" s="54" t="e">
        <v>#VALUE!</v>
      </c>
      <c r="Z43" s="31">
        <v>0</v>
      </c>
      <c r="AA43" s="32">
        <f t="shared" si="17"/>
        <v>0</v>
      </c>
      <c r="AB43" s="31" t="e">
        <v>#DIV/0!</v>
      </c>
      <c r="AC43" s="32" t="e">
        <f t="shared" si="18"/>
        <v>#DIV/0!</v>
      </c>
      <c r="AD43" s="54" t="e">
        <v>#VALUE!</v>
      </c>
      <c r="AE43" s="31">
        <v>0</v>
      </c>
      <c r="AF43" s="32">
        <f t="shared" si="19"/>
        <v>0</v>
      </c>
      <c r="AG43" s="31" t="e">
        <v>#DIV/0!</v>
      </c>
      <c r="AH43" s="32" t="e">
        <f t="shared" si="20"/>
        <v>#DIV/0!</v>
      </c>
      <c r="AI43" s="54">
        <v>0</v>
      </c>
      <c r="AJ43" s="31">
        <f t="shared" si="1"/>
        <v>14193.339285680002</v>
      </c>
      <c r="AK43" s="32">
        <f t="shared" si="21"/>
        <v>13116.126989797142</v>
      </c>
      <c r="AL43" s="31">
        <v>711.61659878171395</v>
      </c>
      <c r="AM43" s="50">
        <f t="shared" si="22"/>
        <v>727.95482712046464</v>
      </c>
      <c r="AN43" s="31">
        <f t="shared" si="2"/>
        <v>6911.151428520001</v>
      </c>
      <c r="AO43" s="32">
        <f t="shared" si="23"/>
        <v>3330.7487755157149</v>
      </c>
      <c r="AP43" s="31">
        <v>1155.0230180130491</v>
      </c>
      <c r="AQ43" s="50">
        <f t="shared" si="24"/>
        <v>885.3749696907588</v>
      </c>
      <c r="AR43" s="31">
        <f t="shared" si="3"/>
        <v>8497.4757143400002</v>
      </c>
      <c r="AS43" s="32">
        <f t="shared" si="25"/>
        <v>7038.2314795799994</v>
      </c>
      <c r="AT43" s="31">
        <v>1217.2600610866923</v>
      </c>
      <c r="AU43" s="50">
        <f t="shared" si="26"/>
        <v>1056.2650601349035</v>
      </c>
      <c r="AV43" s="31">
        <f t="shared" si="4"/>
        <v>4053.6128571499999</v>
      </c>
      <c r="AW43" s="32">
        <f t="shared" si="27"/>
        <v>3752.7935204014284</v>
      </c>
      <c r="AX43" s="31">
        <v>677.4581926827392</v>
      </c>
      <c r="AY43" s="50">
        <f t="shared" si="28"/>
        <v>902.82402744965475</v>
      </c>
      <c r="AZ43" s="51">
        <f>AJ43/SUM(Table5[[#This Row],[NWP (Standard)]],Table5[[#This Row],[NWP (Plus)]],Table5[[#This Row],[NWP (Essentials)]],Table5[[#This Row],[NWP (Premium)]])</f>
        <v>0.42172322054533351</v>
      </c>
      <c r="BA43" s="51">
        <f>AN43/SUM(Table5[[#This Row],[NWP (Standard)]],Table5[[#This Row],[NWP (Plus)]],Table5[[#This Row],[NWP (Essentials)]],Table5[[#This Row],[NWP (Premium)]])</f>
        <v>0.20534935292165807</v>
      </c>
      <c r="BB43" s="51">
        <f>AR43/SUM(Table5[[#This Row],[NWP (Standard)]],Table5[[#This Row],[NWP (Plus)]],Table5[[#This Row],[NWP (Essentials)]],Table5[[#This Row],[NWP (Premium)]])</f>
        <v>0.2524834186393885</v>
      </c>
      <c r="BC43" s="52">
        <f>AV43/SUM(Table5[[#This Row],[NWP (Standard)]],Table5[[#This Row],[NWP (Plus)]],Table5[[#This Row],[NWP (Essentials)]],Table5[[#This Row],[NWP (Premium)]])</f>
        <v>0.12044400789361999</v>
      </c>
      <c r="BD43" s="51">
        <f t="shared" si="29"/>
        <v>0.49039210437515501</v>
      </c>
      <c r="BE43" s="51">
        <f t="shared" si="29"/>
        <v>0.11910938139240106</v>
      </c>
      <c r="BF43" s="51">
        <f t="shared" si="29"/>
        <v>0.26304493697705411</v>
      </c>
      <c r="BG43" s="52">
        <f t="shared" si="29"/>
        <v>0.12745357725538983</v>
      </c>
      <c r="BH43" s="31">
        <v>0</v>
      </c>
      <c r="BI43" s="32">
        <f t="shared" si="30"/>
        <v>0</v>
      </c>
      <c r="BJ43" s="31">
        <v>0</v>
      </c>
      <c r="BK43" s="50">
        <f t="shared" si="31"/>
        <v>0</v>
      </c>
      <c r="BL43" s="31">
        <v>0</v>
      </c>
      <c r="BM43" s="32">
        <f t="shared" si="32"/>
        <v>0</v>
      </c>
      <c r="BN43" s="31">
        <v>0</v>
      </c>
      <c r="BO43" s="50">
        <f t="shared" si="33"/>
        <v>0</v>
      </c>
      <c r="BP43" s="31">
        <v>0</v>
      </c>
      <c r="BQ43" s="32">
        <f t="shared" si="34"/>
        <v>0</v>
      </c>
      <c r="BR43" s="31">
        <v>0</v>
      </c>
      <c r="BS43" s="50">
        <f t="shared" si="35"/>
        <v>0</v>
      </c>
      <c r="BT43" s="31">
        <v>0</v>
      </c>
      <c r="BU43" s="32">
        <f t="shared" si="36"/>
        <v>0</v>
      </c>
      <c r="BV43" s="31">
        <v>0</v>
      </c>
      <c r="BW43" s="50">
        <f t="shared" si="37"/>
        <v>0</v>
      </c>
      <c r="BX43" s="31">
        <v>14193.339285680002</v>
      </c>
      <c r="BY43" s="32">
        <f t="shared" si="38"/>
        <v>13116.126989797142</v>
      </c>
      <c r="BZ43" s="31">
        <v>711.61659878171395</v>
      </c>
      <c r="CA43" s="50">
        <f t="shared" si="39"/>
        <v>727.95482712046464</v>
      </c>
      <c r="CB43" s="31">
        <v>6911.151428520001</v>
      </c>
      <c r="CC43" s="32">
        <f t="shared" si="40"/>
        <v>3330.7487755157149</v>
      </c>
      <c r="CD43" s="31">
        <v>1155.0230180130491</v>
      </c>
      <c r="CE43" s="50">
        <f t="shared" si="41"/>
        <v>885.3749696907588</v>
      </c>
      <c r="CF43" s="31">
        <v>8497.4757143400002</v>
      </c>
      <c r="CG43" s="32">
        <f t="shared" si="42"/>
        <v>7038.2314795799994</v>
      </c>
      <c r="CH43" s="31">
        <v>1217.2600610866923</v>
      </c>
      <c r="CI43" s="50">
        <f t="shared" si="43"/>
        <v>1056.2650601349035</v>
      </c>
      <c r="CJ43" s="31">
        <v>4053.6128571499999</v>
      </c>
      <c r="CK43" s="32">
        <f t="shared" si="44"/>
        <v>3752.7935204014284</v>
      </c>
      <c r="CL43" s="31">
        <v>677.4581926827392</v>
      </c>
      <c r="CM43" s="50">
        <f t="shared" si="45"/>
        <v>902.82402744965475</v>
      </c>
    </row>
    <row r="44" spans="1:91" x14ac:dyDescent="0.25">
      <c r="A44" s="42">
        <f t="shared" si="5"/>
        <v>45803</v>
      </c>
      <c r="B44" s="31">
        <v>132090.57178600997</v>
      </c>
      <c r="C44" s="32">
        <f t="shared" si="7"/>
        <v>144239.74653063287</v>
      </c>
      <c r="D44" s="31">
        <v>1026.7709920046236</v>
      </c>
      <c r="E44" s="32">
        <f t="shared" si="8"/>
        <v>1038.0252014958676</v>
      </c>
      <c r="F44" s="54">
        <f t="shared" si="0"/>
        <v>144002.19072668548</v>
      </c>
      <c r="G44" s="32">
        <v>132090.57178600997</v>
      </c>
      <c r="H44" s="32">
        <f t="shared" si="9"/>
        <v>144239.74653063287</v>
      </c>
      <c r="I44" s="32">
        <v>1026.7709920046236</v>
      </c>
      <c r="J44" s="50">
        <f t="shared" si="10"/>
        <v>1038.0252014958676</v>
      </c>
      <c r="K44" s="31">
        <v>21199.574642949996</v>
      </c>
      <c r="L44" s="32">
        <f t="shared" si="11"/>
        <v>27065.657397948573</v>
      </c>
      <c r="M44" s="31">
        <v>757.12766581964274</v>
      </c>
      <c r="N44" s="32">
        <f t="shared" si="12"/>
        <v>833.62214724150761</v>
      </c>
      <c r="O44" s="54">
        <v>24577.845032460296</v>
      </c>
      <c r="P44" s="31">
        <v>110890.99714305997</v>
      </c>
      <c r="Q44" s="32">
        <f t="shared" si="13"/>
        <v>117174.08913268427</v>
      </c>
      <c r="R44" s="31">
        <v>1097.9306647827721</v>
      </c>
      <c r="S44" s="32">
        <f t="shared" si="14"/>
        <v>1094.3814274833089</v>
      </c>
      <c r="T44" s="54">
        <v>119424.34569422519</v>
      </c>
      <c r="U44" s="31">
        <v>0</v>
      </c>
      <c r="V44" s="32">
        <f t="shared" si="15"/>
        <v>0</v>
      </c>
      <c r="W44" s="31" t="e">
        <v>#DIV/0!</v>
      </c>
      <c r="X44" s="32" t="e">
        <f t="shared" si="16"/>
        <v>#DIV/0!</v>
      </c>
      <c r="Y44" s="54" t="e">
        <v>#VALUE!</v>
      </c>
      <c r="Z44" s="31">
        <v>0</v>
      </c>
      <c r="AA44" s="32">
        <f t="shared" si="17"/>
        <v>0</v>
      </c>
      <c r="AB44" s="31" t="e">
        <v>#DIV/0!</v>
      </c>
      <c r="AC44" s="32" t="e">
        <f t="shared" si="18"/>
        <v>#DIV/0!</v>
      </c>
      <c r="AD44" s="54" t="e">
        <v>#VALUE!</v>
      </c>
      <c r="AE44" s="31">
        <v>0</v>
      </c>
      <c r="AF44" s="32">
        <f t="shared" si="19"/>
        <v>0</v>
      </c>
      <c r="AG44" s="31" t="e">
        <v>#DIV/0!</v>
      </c>
      <c r="AH44" s="32" t="e">
        <f t="shared" si="20"/>
        <v>#DIV/0!</v>
      </c>
      <c r="AI44" s="54">
        <v>0</v>
      </c>
      <c r="AJ44" s="31">
        <f t="shared" si="1"/>
        <v>13414.122500060001</v>
      </c>
      <c r="AK44" s="32">
        <f t="shared" si="21"/>
        <v>12702.998775505714</v>
      </c>
      <c r="AL44" s="31">
        <v>791.23379321063203</v>
      </c>
      <c r="AM44" s="50">
        <f t="shared" si="22"/>
        <v>718.04975428669889</v>
      </c>
      <c r="AN44" s="31">
        <f t="shared" si="2"/>
        <v>1764.37035715</v>
      </c>
      <c r="AO44" s="32">
        <f t="shared" si="23"/>
        <v>3385.194795925715</v>
      </c>
      <c r="AP44" s="31">
        <v>589.7391761374156</v>
      </c>
      <c r="AQ44" s="50">
        <f t="shared" si="24"/>
        <v>870.5485415176247</v>
      </c>
      <c r="AR44" s="31">
        <f t="shared" si="3"/>
        <v>2308.2692857000002</v>
      </c>
      <c r="AS44" s="32">
        <f t="shared" si="25"/>
        <v>6853.3335714171417</v>
      </c>
      <c r="AT44" s="31">
        <v>771.53689492431681</v>
      </c>
      <c r="AU44" s="50">
        <f t="shared" si="26"/>
        <v>1063.2717088132222</v>
      </c>
      <c r="AV44" s="31">
        <f t="shared" si="4"/>
        <v>3712.81250004</v>
      </c>
      <c r="AW44" s="32">
        <f t="shared" si="27"/>
        <v>4124.1302550999999</v>
      </c>
      <c r="AX44" s="31">
        <v>744.60250685569781</v>
      </c>
      <c r="AY44" s="50">
        <f t="shared" si="28"/>
        <v>929.44479268559735</v>
      </c>
      <c r="AZ44" s="51">
        <f>AJ44/SUM(Table5[[#This Row],[NWP (Standard)]],Table5[[#This Row],[NWP (Plus)]],Table5[[#This Row],[NWP (Essentials)]],Table5[[#This Row],[NWP (Premium)]])</f>
        <v>0.63275432295151823</v>
      </c>
      <c r="BA44" s="51">
        <f>AN44/SUM(Table5[[#This Row],[NWP (Standard)]],Table5[[#This Row],[NWP (Plus)]],Table5[[#This Row],[NWP (Essentials)]],Table5[[#This Row],[NWP (Premium)]])</f>
        <v>8.3226686707921674E-2</v>
      </c>
      <c r="BB44" s="51">
        <f>AR44/SUM(Table5[[#This Row],[NWP (Standard)]],Table5[[#This Row],[NWP (Plus)]],Table5[[#This Row],[NWP (Essentials)]],Table5[[#This Row],[NWP (Premium)]])</f>
        <v>0.10888281130997239</v>
      </c>
      <c r="BC44" s="52">
        <f>AV44/SUM(Table5[[#This Row],[NWP (Standard)]],Table5[[#This Row],[NWP (Plus)]],Table5[[#This Row],[NWP (Essentials)]],Table5[[#This Row],[NWP (Premium)]])</f>
        <v>0.17513617903058779</v>
      </c>
      <c r="BD44" s="51">
        <f t="shared" si="29"/>
        <v>0.47681760304141857</v>
      </c>
      <c r="BE44" s="51">
        <f t="shared" si="29"/>
        <v>0.12217925022078657</v>
      </c>
      <c r="BF44" s="51">
        <f t="shared" si="29"/>
        <v>0.25562956080956689</v>
      </c>
      <c r="BG44" s="52">
        <f t="shared" si="29"/>
        <v>0.14537358592822797</v>
      </c>
      <c r="BH44" s="31">
        <v>0</v>
      </c>
      <c r="BI44" s="32">
        <f t="shared" si="30"/>
        <v>0</v>
      </c>
      <c r="BJ44" s="31">
        <v>0</v>
      </c>
      <c r="BK44" s="50">
        <f t="shared" si="31"/>
        <v>0</v>
      </c>
      <c r="BL44" s="31">
        <v>0</v>
      </c>
      <c r="BM44" s="32">
        <f t="shared" si="32"/>
        <v>0</v>
      </c>
      <c r="BN44" s="31">
        <v>0</v>
      </c>
      <c r="BO44" s="50">
        <f t="shared" si="33"/>
        <v>0</v>
      </c>
      <c r="BP44" s="31">
        <v>0</v>
      </c>
      <c r="BQ44" s="32">
        <f t="shared" si="34"/>
        <v>0</v>
      </c>
      <c r="BR44" s="31">
        <v>0</v>
      </c>
      <c r="BS44" s="50">
        <f t="shared" si="35"/>
        <v>0</v>
      </c>
      <c r="BT44" s="31">
        <v>0</v>
      </c>
      <c r="BU44" s="32">
        <f t="shared" si="36"/>
        <v>0</v>
      </c>
      <c r="BV44" s="31">
        <v>0</v>
      </c>
      <c r="BW44" s="50">
        <f t="shared" si="37"/>
        <v>0</v>
      </c>
      <c r="BX44" s="31">
        <v>13414.122500060001</v>
      </c>
      <c r="BY44" s="32">
        <f t="shared" si="38"/>
        <v>12702.998775505714</v>
      </c>
      <c r="BZ44" s="31">
        <v>791.23379321063203</v>
      </c>
      <c r="CA44" s="50">
        <f t="shared" si="39"/>
        <v>718.04975428669889</v>
      </c>
      <c r="CB44" s="31">
        <v>1764.37035715</v>
      </c>
      <c r="CC44" s="32">
        <f t="shared" si="40"/>
        <v>3385.194795925715</v>
      </c>
      <c r="CD44" s="31">
        <v>589.7391761374156</v>
      </c>
      <c r="CE44" s="50">
        <f t="shared" si="41"/>
        <v>870.5485415176247</v>
      </c>
      <c r="CF44" s="31">
        <v>2308.2692857000002</v>
      </c>
      <c r="CG44" s="32">
        <f t="shared" si="42"/>
        <v>6853.3335714171417</v>
      </c>
      <c r="CH44" s="31">
        <v>771.53689492431681</v>
      </c>
      <c r="CI44" s="50">
        <f t="shared" si="43"/>
        <v>1063.2717088132222</v>
      </c>
      <c r="CJ44" s="31">
        <v>3712.81250004</v>
      </c>
      <c r="CK44" s="32">
        <f t="shared" si="44"/>
        <v>4124.1302550999999</v>
      </c>
      <c r="CL44" s="31">
        <v>744.60250685569781</v>
      </c>
      <c r="CM44" s="50">
        <f t="shared" si="45"/>
        <v>929.44479268559735</v>
      </c>
    </row>
    <row r="45" spans="1:91" x14ac:dyDescent="0.25">
      <c r="A45" s="42">
        <f t="shared" si="5"/>
        <v>45804</v>
      </c>
      <c r="B45" s="31">
        <v>127052.82250021996</v>
      </c>
      <c r="C45" s="32">
        <f t="shared" si="7"/>
        <v>142601.53469390571</v>
      </c>
      <c r="D45" s="31">
        <v>1011.1259421617452</v>
      </c>
      <c r="E45" s="32">
        <f t="shared" si="8"/>
        <v>1037.6324991321783</v>
      </c>
      <c r="F45" s="54">
        <f t="shared" si="0"/>
        <v>144002.19072668548</v>
      </c>
      <c r="G45" s="32">
        <v>127052.82250021996</v>
      </c>
      <c r="H45" s="32">
        <f t="shared" si="9"/>
        <v>142601.53469390571</v>
      </c>
      <c r="I45" s="32">
        <v>1011.1259421617452</v>
      </c>
      <c r="J45" s="50">
        <f t="shared" si="10"/>
        <v>1037.6324991321783</v>
      </c>
      <c r="K45" s="31">
        <v>21229.623214400002</v>
      </c>
      <c r="L45" s="32">
        <f t="shared" si="11"/>
        <v>26476.743979591429</v>
      </c>
      <c r="M45" s="31">
        <v>884.56763393333347</v>
      </c>
      <c r="N45" s="32">
        <f t="shared" si="12"/>
        <v>839.26506093246019</v>
      </c>
      <c r="O45" s="54">
        <v>24577.845032460296</v>
      </c>
      <c r="P45" s="31">
        <v>105823.19928582</v>
      </c>
      <c r="Q45" s="32">
        <f t="shared" si="13"/>
        <v>116124.79071431428</v>
      </c>
      <c r="R45" s="31">
        <v>1037.4823459394117</v>
      </c>
      <c r="S45" s="32">
        <f t="shared" si="14"/>
        <v>1091.5006835595536</v>
      </c>
      <c r="T45" s="54">
        <v>119424.34569422519</v>
      </c>
      <c r="U45" s="31">
        <v>0</v>
      </c>
      <c r="V45" s="32">
        <f t="shared" si="15"/>
        <v>0</v>
      </c>
      <c r="W45" s="31" t="e">
        <v>#DIV/0!</v>
      </c>
      <c r="X45" s="32" t="e">
        <f t="shared" si="16"/>
        <v>#DIV/0!</v>
      </c>
      <c r="Y45" s="54" t="e">
        <v>#VALUE!</v>
      </c>
      <c r="Z45" s="31">
        <v>0</v>
      </c>
      <c r="AA45" s="32">
        <f t="shared" si="17"/>
        <v>0</v>
      </c>
      <c r="AB45" s="31" t="e">
        <v>#DIV/0!</v>
      </c>
      <c r="AC45" s="32" t="e">
        <f t="shared" si="18"/>
        <v>#DIV/0!</v>
      </c>
      <c r="AD45" s="54" t="e">
        <v>#VALUE!</v>
      </c>
      <c r="AE45" s="31">
        <v>0</v>
      </c>
      <c r="AF45" s="32">
        <f t="shared" si="19"/>
        <v>0</v>
      </c>
      <c r="AG45" s="31" t="e">
        <v>#DIV/0!</v>
      </c>
      <c r="AH45" s="32" t="e">
        <f t="shared" si="20"/>
        <v>#DIV/0!</v>
      </c>
      <c r="AI45" s="54">
        <v>0</v>
      </c>
      <c r="AJ45" s="31">
        <f t="shared" si="1"/>
        <v>5724.3046429000005</v>
      </c>
      <c r="AK45" s="32">
        <f t="shared" si="21"/>
        <v>11767.223316335714</v>
      </c>
      <c r="AL45" s="31">
        <v>574.00307543986264</v>
      </c>
      <c r="AM45" s="50">
        <f t="shared" si="22"/>
        <v>690.1532771145786</v>
      </c>
      <c r="AN45" s="31">
        <f t="shared" si="2"/>
        <v>2628.9492857599998</v>
      </c>
      <c r="AO45" s="32">
        <f t="shared" si="23"/>
        <v>3039.327755105714</v>
      </c>
      <c r="AP45" s="31">
        <v>1318.0858369176351</v>
      </c>
      <c r="AQ45" s="50">
        <f t="shared" si="24"/>
        <v>914.16388254142646</v>
      </c>
      <c r="AR45" s="31">
        <f t="shared" si="3"/>
        <v>5508.68535711</v>
      </c>
      <c r="AS45" s="32">
        <f t="shared" si="25"/>
        <v>7010.6885203885704</v>
      </c>
      <c r="AT45" s="31">
        <v>920.63651798988633</v>
      </c>
      <c r="AU45" s="50">
        <f t="shared" si="26"/>
        <v>1068.5252568558153</v>
      </c>
      <c r="AV45" s="31">
        <f t="shared" si="4"/>
        <v>7367.6839286300001</v>
      </c>
      <c r="AW45" s="32">
        <f t="shared" si="27"/>
        <v>4659.5043877614289</v>
      </c>
      <c r="AX45" s="31">
        <v>1231.3208030568089</v>
      </c>
      <c r="AY45" s="50">
        <f t="shared" si="28"/>
        <v>975.70454192882869</v>
      </c>
      <c r="AZ45" s="51">
        <f>AJ45/SUM(Table5[[#This Row],[NWP (Standard)]],Table5[[#This Row],[NWP (Plus)]],Table5[[#This Row],[NWP (Essentials)]],Table5[[#This Row],[NWP (Premium)]])</f>
        <v>0.26963759955085864</v>
      </c>
      <c r="BA45" s="51">
        <f>AN45/SUM(Table5[[#This Row],[NWP (Standard)]],Table5[[#This Row],[NWP (Plus)]],Table5[[#This Row],[NWP (Essentials)]],Table5[[#This Row],[NWP (Premium)]])</f>
        <v>0.12383400587047583</v>
      </c>
      <c r="BB45" s="51">
        <f>AR45/SUM(Table5[[#This Row],[NWP (Standard)]],Table5[[#This Row],[NWP (Plus)]],Table5[[#This Row],[NWP (Essentials)]],Table5[[#This Row],[NWP (Premium)]])</f>
        <v>0.2594810704588234</v>
      </c>
      <c r="BC45" s="52">
        <f>AV45/SUM(Table5[[#This Row],[NWP (Standard)]],Table5[[#This Row],[NWP (Plus)]],Table5[[#This Row],[NWP (Essentials)]],Table5[[#This Row],[NWP (Premium)]])</f>
        <v>0.34704732411984202</v>
      </c>
      <c r="BD45" s="51">
        <f t="shared" si="29"/>
        <v>0.44616985401532233</v>
      </c>
      <c r="BE45" s="51">
        <f t="shared" si="29"/>
        <v>0.1114132614012185</v>
      </c>
      <c r="BF45" s="51">
        <f t="shared" si="29"/>
        <v>0.26786396533154277</v>
      </c>
      <c r="BG45" s="52">
        <f t="shared" si="29"/>
        <v>0.17455291925191643</v>
      </c>
      <c r="BH45" s="31">
        <v>0</v>
      </c>
      <c r="BI45" s="32">
        <f t="shared" si="30"/>
        <v>0</v>
      </c>
      <c r="BJ45" s="31">
        <v>0</v>
      </c>
      <c r="BK45" s="50">
        <f t="shared" si="31"/>
        <v>0</v>
      </c>
      <c r="BL45" s="31">
        <v>0</v>
      </c>
      <c r="BM45" s="32">
        <f t="shared" si="32"/>
        <v>0</v>
      </c>
      <c r="BN45" s="31">
        <v>0</v>
      </c>
      <c r="BO45" s="50">
        <f t="shared" si="33"/>
        <v>0</v>
      </c>
      <c r="BP45" s="31">
        <v>0</v>
      </c>
      <c r="BQ45" s="32">
        <f t="shared" si="34"/>
        <v>0</v>
      </c>
      <c r="BR45" s="31">
        <v>0</v>
      </c>
      <c r="BS45" s="50">
        <f t="shared" si="35"/>
        <v>0</v>
      </c>
      <c r="BT45" s="31">
        <v>0</v>
      </c>
      <c r="BU45" s="32">
        <f t="shared" si="36"/>
        <v>0</v>
      </c>
      <c r="BV45" s="31">
        <v>0</v>
      </c>
      <c r="BW45" s="50">
        <f t="shared" si="37"/>
        <v>0</v>
      </c>
      <c r="BX45" s="31">
        <v>5724.3046429000005</v>
      </c>
      <c r="BY45" s="32">
        <f t="shared" si="38"/>
        <v>11767.223316335714</v>
      </c>
      <c r="BZ45" s="31">
        <v>574.00307543986264</v>
      </c>
      <c r="CA45" s="50">
        <f t="shared" si="39"/>
        <v>690.1532771145786</v>
      </c>
      <c r="CB45" s="31">
        <v>2628.9492857599998</v>
      </c>
      <c r="CC45" s="32">
        <f t="shared" si="40"/>
        <v>3039.327755105714</v>
      </c>
      <c r="CD45" s="31">
        <v>1318.0858369176351</v>
      </c>
      <c r="CE45" s="50">
        <f t="shared" si="41"/>
        <v>914.16388254142646</v>
      </c>
      <c r="CF45" s="31">
        <v>5508.68535711</v>
      </c>
      <c r="CG45" s="32">
        <f t="shared" si="42"/>
        <v>7010.6885203885704</v>
      </c>
      <c r="CH45" s="31">
        <v>920.63651798988633</v>
      </c>
      <c r="CI45" s="50">
        <f t="shared" si="43"/>
        <v>1068.5252568558153</v>
      </c>
      <c r="CJ45" s="31">
        <v>7367.6839286300001</v>
      </c>
      <c r="CK45" s="32">
        <f t="shared" si="44"/>
        <v>4659.5043877614289</v>
      </c>
      <c r="CL45" s="31">
        <v>1231.3208030568089</v>
      </c>
      <c r="CM45" s="50">
        <f t="shared" si="45"/>
        <v>975.70454192882869</v>
      </c>
    </row>
    <row r="46" spans="1:91" x14ac:dyDescent="0.25">
      <c r="A46" s="42">
        <f t="shared" si="5"/>
        <v>45805</v>
      </c>
      <c r="B46" s="31">
        <v>154319.04964267998</v>
      </c>
      <c r="C46" s="32">
        <f t="shared" si="7"/>
        <v>147083.94683677281</v>
      </c>
      <c r="D46" s="31">
        <v>1129.5109713249135</v>
      </c>
      <c r="E46" s="32">
        <f t="shared" si="8"/>
        <v>1044.5050967415132</v>
      </c>
      <c r="F46" s="54">
        <f t="shared" si="0"/>
        <v>144002.19072668548</v>
      </c>
      <c r="G46" s="32">
        <v>154319.04964267998</v>
      </c>
      <c r="H46" s="32">
        <f t="shared" si="9"/>
        <v>147083.94683677281</v>
      </c>
      <c r="I46" s="32">
        <v>1129.5109713249135</v>
      </c>
      <c r="J46" s="50">
        <f t="shared" si="10"/>
        <v>1044.5050967415132</v>
      </c>
      <c r="K46" s="31">
        <v>23036.944999980005</v>
      </c>
      <c r="L46" s="32">
        <f t="shared" si="11"/>
        <v>26646.36357143</v>
      </c>
      <c r="M46" s="31">
        <v>853.22018518444463</v>
      </c>
      <c r="N46" s="32">
        <f t="shared" si="12"/>
        <v>853.52012257403112</v>
      </c>
      <c r="O46" s="54">
        <v>24577.845032460296</v>
      </c>
      <c r="P46" s="31">
        <v>131282.1046427</v>
      </c>
      <c r="Q46" s="32">
        <f t="shared" si="13"/>
        <v>120437.58326534285</v>
      </c>
      <c r="R46" s="31">
        <v>1193.4736785699999</v>
      </c>
      <c r="S46" s="32">
        <f t="shared" si="14"/>
        <v>1092.0934665729148</v>
      </c>
      <c r="T46" s="54">
        <v>119424.34569422519</v>
      </c>
      <c r="U46" s="31">
        <v>0</v>
      </c>
      <c r="V46" s="32">
        <f t="shared" si="15"/>
        <v>0</v>
      </c>
      <c r="W46" s="31" t="e">
        <v>#DIV/0!</v>
      </c>
      <c r="X46" s="32" t="e">
        <f t="shared" si="16"/>
        <v>#DIV/0!</v>
      </c>
      <c r="Y46" s="54" t="e">
        <v>#VALUE!</v>
      </c>
      <c r="Z46" s="31">
        <v>0</v>
      </c>
      <c r="AA46" s="32">
        <f t="shared" si="17"/>
        <v>0</v>
      </c>
      <c r="AB46" s="31" t="e">
        <v>#DIV/0!</v>
      </c>
      <c r="AC46" s="32" t="e">
        <f t="shared" si="18"/>
        <v>#DIV/0!</v>
      </c>
      <c r="AD46" s="54" t="e">
        <v>#VALUE!</v>
      </c>
      <c r="AE46" s="31">
        <v>0</v>
      </c>
      <c r="AF46" s="32">
        <f t="shared" si="19"/>
        <v>0</v>
      </c>
      <c r="AG46" s="31" t="e">
        <v>#DIV/0!</v>
      </c>
      <c r="AH46" s="32" t="e">
        <f t="shared" si="20"/>
        <v>#DIV/0!</v>
      </c>
      <c r="AI46" s="54">
        <v>0</v>
      </c>
      <c r="AJ46" s="31">
        <f t="shared" si="1"/>
        <v>10028.248571420001</v>
      </c>
      <c r="AK46" s="32">
        <f t="shared" si="21"/>
        <v>11512.270969404288</v>
      </c>
      <c r="AL46" s="31">
        <v>670.3865803054473</v>
      </c>
      <c r="AM46" s="50">
        <f t="shared" si="22"/>
        <v>680.16057374034585</v>
      </c>
      <c r="AN46" s="31">
        <f t="shared" si="2"/>
        <v>2545.7314286000001</v>
      </c>
      <c r="AO46" s="32">
        <f t="shared" si="23"/>
        <v>3162.5771428657144</v>
      </c>
      <c r="AP46" s="31">
        <v>2552.7251961908596</v>
      </c>
      <c r="AQ46" s="50">
        <f t="shared" si="24"/>
        <v>1198.4765628848454</v>
      </c>
      <c r="AR46" s="31">
        <f t="shared" si="3"/>
        <v>9245.0992856700013</v>
      </c>
      <c r="AS46" s="32">
        <f t="shared" si="25"/>
        <v>7234.7854081328569</v>
      </c>
      <c r="AT46" s="31">
        <v>1030.0553233140556</v>
      </c>
      <c r="AU46" s="50">
        <f t="shared" si="26"/>
        <v>1093.4933166923286</v>
      </c>
      <c r="AV46" s="31">
        <f t="shared" si="4"/>
        <v>1217.8657142899999</v>
      </c>
      <c r="AW46" s="32">
        <f t="shared" si="27"/>
        <v>4736.7300510271425</v>
      </c>
      <c r="AX46" s="31">
        <v>610.60574959290921</v>
      </c>
      <c r="AY46" s="50">
        <f t="shared" si="28"/>
        <v>965.91297080899369</v>
      </c>
      <c r="AZ46" s="51">
        <f>AJ46/SUM(Table5[[#This Row],[NWP (Standard)]],Table5[[#This Row],[NWP (Plus)]],Table5[[#This Row],[NWP (Essentials)]],Table5[[#This Row],[NWP (Premium)]])</f>
        <v>0.43531156459455483</v>
      </c>
      <c r="BA46" s="51">
        <f>AN46/SUM(Table5[[#This Row],[NWP (Standard)]],Table5[[#This Row],[NWP (Plus)]],Table5[[#This Row],[NWP (Essentials)]],Table5[[#This Row],[NWP (Premium)]])</f>
        <v>0.11050646813638744</v>
      </c>
      <c r="BB46" s="51">
        <f>AR46/SUM(Table5[[#This Row],[NWP (Standard)]],Table5[[#This Row],[NWP (Plus)]],Table5[[#This Row],[NWP (Essentials)]],Table5[[#This Row],[NWP (Premium)]])</f>
        <v>0.40131620254673644</v>
      </c>
      <c r="BC46" s="52">
        <f>AV46/SUM(Table5[[#This Row],[NWP (Standard)]],Table5[[#This Row],[NWP (Plus)]],Table5[[#This Row],[NWP (Essentials)]],Table5[[#This Row],[NWP (Premium)]])</f>
        <v>5.2865764722321344E-2</v>
      </c>
      <c r="BD46" s="51">
        <f t="shared" si="29"/>
        <v>0.43112199965607001</v>
      </c>
      <c r="BE46" s="51">
        <f t="shared" si="29"/>
        <v>0.11619619967739341</v>
      </c>
      <c r="BF46" s="51">
        <f t="shared" si="29"/>
        <v>0.27500486224330728</v>
      </c>
      <c r="BG46" s="52">
        <f t="shared" si="29"/>
        <v>0.17767693842322935</v>
      </c>
      <c r="BH46" s="31">
        <v>0</v>
      </c>
      <c r="BI46" s="32">
        <f t="shared" si="30"/>
        <v>0</v>
      </c>
      <c r="BJ46" s="31">
        <v>0</v>
      </c>
      <c r="BK46" s="50">
        <f t="shared" si="31"/>
        <v>0</v>
      </c>
      <c r="BL46" s="31">
        <v>0</v>
      </c>
      <c r="BM46" s="32">
        <f t="shared" si="32"/>
        <v>0</v>
      </c>
      <c r="BN46" s="31">
        <v>0</v>
      </c>
      <c r="BO46" s="50">
        <f t="shared" si="33"/>
        <v>0</v>
      </c>
      <c r="BP46" s="31">
        <v>0</v>
      </c>
      <c r="BQ46" s="32">
        <f t="shared" si="34"/>
        <v>0</v>
      </c>
      <c r="BR46" s="31">
        <v>0</v>
      </c>
      <c r="BS46" s="50">
        <f t="shared" si="35"/>
        <v>0</v>
      </c>
      <c r="BT46" s="31">
        <v>0</v>
      </c>
      <c r="BU46" s="32">
        <f t="shared" si="36"/>
        <v>0</v>
      </c>
      <c r="BV46" s="31">
        <v>0</v>
      </c>
      <c r="BW46" s="50">
        <f t="shared" si="37"/>
        <v>0</v>
      </c>
      <c r="BX46" s="31">
        <v>10028.248571420001</v>
      </c>
      <c r="BY46" s="32">
        <f t="shared" si="38"/>
        <v>11512.270969404288</v>
      </c>
      <c r="BZ46" s="31">
        <v>670.3865803054473</v>
      </c>
      <c r="CA46" s="50">
        <f t="shared" si="39"/>
        <v>680.16057374034585</v>
      </c>
      <c r="CB46" s="31">
        <v>2545.7314286000001</v>
      </c>
      <c r="CC46" s="32">
        <f t="shared" si="40"/>
        <v>3162.5771428657144</v>
      </c>
      <c r="CD46" s="31">
        <v>2552.7251961908596</v>
      </c>
      <c r="CE46" s="50">
        <f t="shared" si="41"/>
        <v>1198.4765628848454</v>
      </c>
      <c r="CF46" s="31">
        <v>9245.0992856700013</v>
      </c>
      <c r="CG46" s="32">
        <f t="shared" si="42"/>
        <v>7234.7854081328569</v>
      </c>
      <c r="CH46" s="31">
        <v>1030.0553233140556</v>
      </c>
      <c r="CI46" s="50">
        <f t="shared" si="43"/>
        <v>1093.4933166923286</v>
      </c>
      <c r="CJ46" s="31">
        <v>1217.8657142899999</v>
      </c>
      <c r="CK46" s="32">
        <f t="shared" si="44"/>
        <v>4736.7300510271425</v>
      </c>
      <c r="CL46" s="31">
        <v>610.60574959290921</v>
      </c>
      <c r="CM46" s="50">
        <f t="shared" si="45"/>
        <v>965.91297080899369</v>
      </c>
    </row>
    <row r="47" spans="1:91" x14ac:dyDescent="0.25">
      <c r="A47" s="42">
        <f t="shared" si="5"/>
        <v>45806</v>
      </c>
      <c r="B47" s="31">
        <v>119280.63392873999</v>
      </c>
      <c r="C47" s="32">
        <f t="shared" si="7"/>
        <v>142777.88852050141</v>
      </c>
      <c r="D47" s="31">
        <v>1087.3484361337169</v>
      </c>
      <c r="E47" s="32">
        <f t="shared" si="8"/>
        <v>1045.8492772358954</v>
      </c>
      <c r="F47" s="54">
        <f t="shared" si="0"/>
        <v>144002.19072668548</v>
      </c>
      <c r="G47" s="32">
        <v>119280.63392873999</v>
      </c>
      <c r="H47" s="32">
        <f t="shared" si="9"/>
        <v>142777.88852050141</v>
      </c>
      <c r="I47" s="32">
        <v>1087.3484361337169</v>
      </c>
      <c r="J47" s="50">
        <f t="shared" si="10"/>
        <v>1045.8492772358954</v>
      </c>
      <c r="K47" s="31">
        <v>20021.392500020003</v>
      </c>
      <c r="L47" s="32">
        <f t="shared" si="11"/>
        <v>25922.356275527145</v>
      </c>
      <c r="M47" s="31">
        <v>910.06329545545475</v>
      </c>
      <c r="N47" s="32">
        <f t="shared" si="12"/>
        <v>855.52179962205525</v>
      </c>
      <c r="O47" s="54">
        <v>24577.845032460296</v>
      </c>
      <c r="P47" s="31">
        <v>99259.241428719979</v>
      </c>
      <c r="Q47" s="32">
        <f t="shared" si="13"/>
        <v>116855.53224497427</v>
      </c>
      <c r="R47" s="31">
        <v>1127.9459253263633</v>
      </c>
      <c r="S47" s="32">
        <f t="shared" si="14"/>
        <v>1093.2110973836307</v>
      </c>
      <c r="T47" s="54">
        <v>119424.34569422519</v>
      </c>
      <c r="U47" s="31">
        <v>0</v>
      </c>
      <c r="V47" s="32">
        <f t="shared" si="15"/>
        <v>0</v>
      </c>
      <c r="W47" s="31" t="e">
        <v>#DIV/0!</v>
      </c>
      <c r="X47" s="32" t="e">
        <f t="shared" si="16"/>
        <v>#DIV/0!</v>
      </c>
      <c r="Y47" s="54" t="e">
        <v>#VALUE!</v>
      </c>
      <c r="Z47" s="31">
        <v>0</v>
      </c>
      <c r="AA47" s="32">
        <f t="shared" si="17"/>
        <v>0</v>
      </c>
      <c r="AB47" s="31" t="e">
        <v>#DIV/0!</v>
      </c>
      <c r="AC47" s="32" t="e">
        <f t="shared" si="18"/>
        <v>#DIV/0!</v>
      </c>
      <c r="AD47" s="54" t="e">
        <v>#VALUE!</v>
      </c>
      <c r="AE47" s="31">
        <v>0</v>
      </c>
      <c r="AF47" s="32">
        <f t="shared" si="19"/>
        <v>0</v>
      </c>
      <c r="AG47" s="31" t="e">
        <v>#DIV/0!</v>
      </c>
      <c r="AH47" s="32" t="e">
        <f t="shared" si="20"/>
        <v>#DIV/0!</v>
      </c>
      <c r="AI47" s="54">
        <v>0</v>
      </c>
      <c r="AJ47" s="31">
        <f t="shared" si="1"/>
        <v>7249.3428571500008</v>
      </c>
      <c r="AK47" s="32">
        <f t="shared" si="21"/>
        <v>11514.714285735714</v>
      </c>
      <c r="AL47" s="31">
        <v>559.17374107925991</v>
      </c>
      <c r="AM47" s="50">
        <f t="shared" si="22"/>
        <v>673.70791255097447</v>
      </c>
      <c r="AN47" s="31">
        <f t="shared" si="2"/>
        <v>5704.8964285700004</v>
      </c>
      <c r="AO47" s="32">
        <f t="shared" si="23"/>
        <v>3714.6216836771428</v>
      </c>
      <c r="AP47" s="31">
        <v>1430.1423051997558</v>
      </c>
      <c r="AQ47" s="50">
        <f t="shared" si="24"/>
        <v>1270.9510926236658</v>
      </c>
      <c r="AR47" s="31">
        <f t="shared" si="3"/>
        <v>1777.6935713999999</v>
      </c>
      <c r="AS47" s="32">
        <f t="shared" si="25"/>
        <v>5965.3442346742868</v>
      </c>
      <c r="AT47" s="31">
        <v>891.28867244941512</v>
      </c>
      <c r="AU47" s="50">
        <f t="shared" si="26"/>
        <v>966.2231773012245</v>
      </c>
      <c r="AV47" s="31">
        <f t="shared" si="4"/>
        <v>5289.4596429000003</v>
      </c>
      <c r="AW47" s="32">
        <f t="shared" si="27"/>
        <v>4727.6760714399998</v>
      </c>
      <c r="AX47" s="31">
        <v>1767.9970417632419</v>
      </c>
      <c r="AY47" s="50">
        <f t="shared" si="28"/>
        <v>1122.6349928932061</v>
      </c>
      <c r="AZ47" s="51">
        <f>AJ47/SUM(Table5[[#This Row],[NWP (Standard)]],Table5[[#This Row],[NWP (Plus)]],Table5[[#This Row],[NWP (Essentials)]],Table5[[#This Row],[NWP (Premium)]])</f>
        <v>0.36207985319416514</v>
      </c>
      <c r="BA47" s="51">
        <f>AN47/SUM(Table5[[#This Row],[NWP (Standard)]],Table5[[#This Row],[NWP (Plus)]],Table5[[#This Row],[NWP (Essentials)]],Table5[[#This Row],[NWP (Premium)]])</f>
        <v>0.28494004243532517</v>
      </c>
      <c r="BB47" s="51">
        <f>AR47/SUM(Table5[[#This Row],[NWP (Standard)]],Table5[[#This Row],[NWP (Plus)]],Table5[[#This Row],[NWP (Essentials)]],Table5[[#This Row],[NWP (Premium)]])</f>
        <v>8.8789706879690011E-2</v>
      </c>
      <c r="BC47" s="52">
        <f>AV47/SUM(Table5[[#This Row],[NWP (Standard)]],Table5[[#This Row],[NWP (Plus)]],Table5[[#This Row],[NWP (Essentials)]],Table5[[#This Row],[NWP (Premium)]])</f>
        <v>0.26419039749081968</v>
      </c>
      <c r="BD47" s="51">
        <f t="shared" si="29"/>
        <v>0.44166793986359559</v>
      </c>
      <c r="BE47" s="51">
        <f t="shared" si="29"/>
        <v>0.14642178870941722</v>
      </c>
      <c r="BF47" s="51">
        <f t="shared" si="29"/>
        <v>0.22697044591797808</v>
      </c>
      <c r="BG47" s="52">
        <f t="shared" si="29"/>
        <v>0.18493982550900914</v>
      </c>
      <c r="BH47" s="31">
        <v>0</v>
      </c>
      <c r="BI47" s="32">
        <f t="shared" si="30"/>
        <v>0</v>
      </c>
      <c r="BJ47" s="31">
        <v>0</v>
      </c>
      <c r="BK47" s="50">
        <f t="shared" si="31"/>
        <v>0</v>
      </c>
      <c r="BL47" s="31">
        <v>0</v>
      </c>
      <c r="BM47" s="32">
        <f t="shared" si="32"/>
        <v>0</v>
      </c>
      <c r="BN47" s="31">
        <v>0</v>
      </c>
      <c r="BO47" s="50">
        <f t="shared" si="33"/>
        <v>0</v>
      </c>
      <c r="BP47" s="31">
        <v>0</v>
      </c>
      <c r="BQ47" s="32">
        <f t="shared" si="34"/>
        <v>0</v>
      </c>
      <c r="BR47" s="31">
        <v>0</v>
      </c>
      <c r="BS47" s="50">
        <f t="shared" si="35"/>
        <v>0</v>
      </c>
      <c r="BT47" s="31">
        <v>0</v>
      </c>
      <c r="BU47" s="32">
        <f t="shared" si="36"/>
        <v>0</v>
      </c>
      <c r="BV47" s="31">
        <v>0</v>
      </c>
      <c r="BW47" s="50">
        <f t="shared" si="37"/>
        <v>0</v>
      </c>
      <c r="BX47" s="31">
        <v>7249.3428571500008</v>
      </c>
      <c r="BY47" s="32">
        <f t="shared" si="38"/>
        <v>11514.714285735714</v>
      </c>
      <c r="BZ47" s="31">
        <v>559.17374107925991</v>
      </c>
      <c r="CA47" s="50">
        <f t="shared" si="39"/>
        <v>673.70791255097447</v>
      </c>
      <c r="CB47" s="31">
        <v>5704.8964285700004</v>
      </c>
      <c r="CC47" s="32">
        <f t="shared" si="40"/>
        <v>3714.6216836771428</v>
      </c>
      <c r="CD47" s="31">
        <v>1430.1423051997558</v>
      </c>
      <c r="CE47" s="50">
        <f t="shared" si="41"/>
        <v>1270.9510926236658</v>
      </c>
      <c r="CF47" s="31">
        <v>1777.6935713999999</v>
      </c>
      <c r="CG47" s="32">
        <f t="shared" si="42"/>
        <v>5965.3442346742868</v>
      </c>
      <c r="CH47" s="31">
        <v>891.28867244941512</v>
      </c>
      <c r="CI47" s="50">
        <f t="shared" si="43"/>
        <v>966.2231773012245</v>
      </c>
      <c r="CJ47" s="31">
        <v>5289.4596429000003</v>
      </c>
      <c r="CK47" s="32">
        <f t="shared" si="44"/>
        <v>4727.6760714399998</v>
      </c>
      <c r="CL47" s="31">
        <v>1767.9970417632419</v>
      </c>
      <c r="CM47" s="50">
        <f t="shared" si="45"/>
        <v>1122.6349928932061</v>
      </c>
    </row>
    <row r="48" spans="1:91" x14ac:dyDescent="0.25">
      <c r="A48" s="42">
        <f t="shared" si="5"/>
        <v>45807</v>
      </c>
      <c r="B48" s="31">
        <v>210552.10571384002</v>
      </c>
      <c r="C48" s="32">
        <f t="shared" si="7"/>
        <v>146608.75209187853</v>
      </c>
      <c r="D48" s="31">
        <v>1077.1966610148063</v>
      </c>
      <c r="E48" s="32">
        <f t="shared" si="8"/>
        <v>1041.1795832787118</v>
      </c>
      <c r="F48" s="54">
        <f t="shared" si="0"/>
        <v>144002.19072668548</v>
      </c>
      <c r="G48" s="32">
        <v>210552.10571384002</v>
      </c>
      <c r="H48" s="32">
        <f t="shared" si="9"/>
        <v>146608.75209187853</v>
      </c>
      <c r="I48" s="32">
        <v>1077.1966610148063</v>
      </c>
      <c r="J48" s="50">
        <f t="shared" si="10"/>
        <v>1041.1795832787118</v>
      </c>
      <c r="K48" s="31">
        <v>18917.789999989996</v>
      </c>
      <c r="L48" s="32">
        <f t="shared" si="11"/>
        <v>24902.023112272862</v>
      </c>
      <c r="M48" s="31">
        <v>788.24124999958315</v>
      </c>
      <c r="N48" s="32">
        <f t="shared" si="12"/>
        <v>851.78786148462962</v>
      </c>
      <c r="O48" s="54">
        <v>24577.845032460296</v>
      </c>
      <c r="P48" s="31">
        <v>191634.31571385</v>
      </c>
      <c r="Q48" s="32">
        <f t="shared" si="13"/>
        <v>121706.7289796057</v>
      </c>
      <c r="R48" s="31">
        <v>1114.1529983363371</v>
      </c>
      <c r="S48" s="32">
        <f t="shared" si="14"/>
        <v>1084.2777958971053</v>
      </c>
      <c r="T48" s="54">
        <v>119424.34569422519</v>
      </c>
      <c r="U48" s="31">
        <v>0</v>
      </c>
      <c r="V48" s="32">
        <f t="shared" si="15"/>
        <v>0</v>
      </c>
      <c r="W48" s="31" t="e">
        <v>#DIV/0!</v>
      </c>
      <c r="X48" s="32" t="e">
        <f t="shared" si="16"/>
        <v>#DIV/0!</v>
      </c>
      <c r="Y48" s="54" t="e">
        <v>#VALUE!</v>
      </c>
      <c r="Z48" s="31">
        <v>0</v>
      </c>
      <c r="AA48" s="32">
        <f t="shared" si="17"/>
        <v>0</v>
      </c>
      <c r="AB48" s="31" t="e">
        <v>#DIV/0!</v>
      </c>
      <c r="AC48" s="32" t="e">
        <f t="shared" si="18"/>
        <v>#DIV/0!</v>
      </c>
      <c r="AD48" s="54" t="e">
        <v>#VALUE!</v>
      </c>
      <c r="AE48" s="31">
        <v>0</v>
      </c>
      <c r="AF48" s="32">
        <f t="shared" si="19"/>
        <v>0</v>
      </c>
      <c r="AG48" s="31" t="e">
        <v>#DIV/0!</v>
      </c>
      <c r="AH48" s="32" t="e">
        <f t="shared" si="20"/>
        <v>#DIV/0!</v>
      </c>
      <c r="AI48" s="54">
        <v>0</v>
      </c>
      <c r="AJ48" s="31">
        <f t="shared" si="1"/>
        <v>6287.9685714499992</v>
      </c>
      <c r="AK48" s="32">
        <f t="shared" si="21"/>
        <v>10521.763469414287</v>
      </c>
      <c r="AL48" s="31">
        <v>630.52432102093337</v>
      </c>
      <c r="AM48" s="50">
        <f t="shared" si="22"/>
        <v>658.42571926607559</v>
      </c>
      <c r="AN48" s="31">
        <f t="shared" si="2"/>
        <v>3082.5514285999998</v>
      </c>
      <c r="AO48" s="32">
        <f t="shared" si="23"/>
        <v>3635.1920408271426</v>
      </c>
      <c r="AP48" s="31">
        <v>772.75499409896281</v>
      </c>
      <c r="AQ48" s="50">
        <f t="shared" si="24"/>
        <v>1251.0391285855796</v>
      </c>
      <c r="AR48" s="31">
        <f t="shared" si="3"/>
        <v>5517.2014285299992</v>
      </c>
      <c r="AS48" s="32">
        <f t="shared" si="25"/>
        <v>5693.2185714085708</v>
      </c>
      <c r="AT48" s="31">
        <v>1106.4717150319375</v>
      </c>
      <c r="AU48" s="50">
        <f t="shared" si="26"/>
        <v>991.38929009508627</v>
      </c>
      <c r="AV48" s="31">
        <f t="shared" si="4"/>
        <v>4030.06857141</v>
      </c>
      <c r="AW48" s="32">
        <f t="shared" si="27"/>
        <v>5051.8490306228568</v>
      </c>
      <c r="AX48" s="31">
        <v>808.22803765068056</v>
      </c>
      <c r="AY48" s="50">
        <f t="shared" si="28"/>
        <v>1111.9750426528021</v>
      </c>
      <c r="AZ48" s="51">
        <f>AJ48/SUM(Table5[[#This Row],[NWP (Standard)]],Table5[[#This Row],[NWP (Plus)]],Table5[[#This Row],[NWP (Essentials)]],Table5[[#This Row],[NWP (Premium)]])</f>
        <v>0.33238388688389736</v>
      </c>
      <c r="BA48" s="51">
        <f>AN48/SUM(Table5[[#This Row],[NWP (Standard)]],Table5[[#This Row],[NWP (Plus)]],Table5[[#This Row],[NWP (Essentials)]],Table5[[#This Row],[NWP (Premium)]])</f>
        <v>0.16294458436221301</v>
      </c>
      <c r="BB48" s="51">
        <f>AR48/SUM(Table5[[#This Row],[NWP (Standard)]],Table5[[#This Row],[NWP (Plus)]],Table5[[#This Row],[NWP (Essentials)]],Table5[[#This Row],[NWP (Premium)]])</f>
        <v>0.29164090670913023</v>
      </c>
      <c r="BC48" s="52">
        <f>AV48/SUM(Table5[[#This Row],[NWP (Standard)]],Table5[[#This Row],[NWP (Plus)]],Table5[[#This Row],[NWP (Essentials)]],Table5[[#This Row],[NWP (Premium)]])</f>
        <v>0.2130306220447595</v>
      </c>
      <c r="BD48" s="51">
        <f t="shared" si="29"/>
        <v>0.41657947289400327</v>
      </c>
      <c r="BE48" s="51">
        <f t="shared" si="29"/>
        <v>0.14975362728913549</v>
      </c>
      <c r="BF48" s="51">
        <f t="shared" si="29"/>
        <v>0.22794685061292766</v>
      </c>
      <c r="BG48" s="52">
        <f t="shared" si="29"/>
        <v>0.20572004920393358</v>
      </c>
      <c r="BH48" s="31">
        <v>0</v>
      </c>
      <c r="BI48" s="32">
        <f t="shared" si="30"/>
        <v>0</v>
      </c>
      <c r="BJ48" s="31">
        <v>0</v>
      </c>
      <c r="BK48" s="50">
        <f t="shared" si="31"/>
        <v>0</v>
      </c>
      <c r="BL48" s="31">
        <v>0</v>
      </c>
      <c r="BM48" s="32">
        <f t="shared" si="32"/>
        <v>0</v>
      </c>
      <c r="BN48" s="31">
        <v>0</v>
      </c>
      <c r="BO48" s="50">
        <f t="shared" si="33"/>
        <v>0</v>
      </c>
      <c r="BP48" s="31">
        <v>0</v>
      </c>
      <c r="BQ48" s="32">
        <f t="shared" si="34"/>
        <v>0</v>
      </c>
      <c r="BR48" s="31">
        <v>0</v>
      </c>
      <c r="BS48" s="50">
        <f t="shared" si="35"/>
        <v>0</v>
      </c>
      <c r="BT48" s="31">
        <v>0</v>
      </c>
      <c r="BU48" s="32">
        <f t="shared" si="36"/>
        <v>0</v>
      </c>
      <c r="BV48" s="31">
        <v>0</v>
      </c>
      <c r="BW48" s="50">
        <f t="shared" si="37"/>
        <v>0</v>
      </c>
      <c r="BX48" s="31">
        <v>6287.9685714499992</v>
      </c>
      <c r="BY48" s="32">
        <f t="shared" si="38"/>
        <v>10521.763469414287</v>
      </c>
      <c r="BZ48" s="31">
        <v>630.52432102093337</v>
      </c>
      <c r="CA48" s="50">
        <f t="shared" si="39"/>
        <v>658.42571926607559</v>
      </c>
      <c r="CB48" s="31">
        <v>3082.5514285999998</v>
      </c>
      <c r="CC48" s="32">
        <f t="shared" si="40"/>
        <v>3635.1920408271426</v>
      </c>
      <c r="CD48" s="31">
        <v>772.75499409896281</v>
      </c>
      <c r="CE48" s="50">
        <f t="shared" si="41"/>
        <v>1251.0391285855796</v>
      </c>
      <c r="CF48" s="31">
        <v>5517.2014285299992</v>
      </c>
      <c r="CG48" s="32">
        <f t="shared" si="42"/>
        <v>5693.2185714085708</v>
      </c>
      <c r="CH48" s="31">
        <v>1106.4717150319375</v>
      </c>
      <c r="CI48" s="50">
        <f t="shared" si="43"/>
        <v>991.38929009508627</v>
      </c>
      <c r="CJ48" s="31">
        <v>4030.06857141</v>
      </c>
      <c r="CK48" s="32">
        <f t="shared" si="44"/>
        <v>5051.8490306228568</v>
      </c>
      <c r="CL48" s="31">
        <v>808.22803765068056</v>
      </c>
      <c r="CM48" s="50">
        <f t="shared" si="45"/>
        <v>1111.9750426528021</v>
      </c>
    </row>
    <row r="49" spans="1:91" x14ac:dyDescent="0.25">
      <c r="A49" s="42">
        <f t="shared" si="5"/>
        <v>45808</v>
      </c>
      <c r="B49" s="31">
        <v>141070.87214302996</v>
      </c>
      <c r="C49" s="32">
        <f t="shared" si="7"/>
        <v>145861.27382658285</v>
      </c>
      <c r="D49" s="31">
        <v>996.18612309997206</v>
      </c>
      <c r="E49" s="32">
        <f t="shared" si="8"/>
        <v>1040.9212821869228</v>
      </c>
      <c r="F49" s="54">
        <f t="shared" si="0"/>
        <v>144002.19072668548</v>
      </c>
      <c r="G49" s="32">
        <v>141070.87214302996</v>
      </c>
      <c r="H49" s="32">
        <f t="shared" si="9"/>
        <v>145861.27382658285</v>
      </c>
      <c r="I49" s="32">
        <v>996.18612309997206</v>
      </c>
      <c r="J49" s="50">
        <f t="shared" si="10"/>
        <v>1040.9212821869228</v>
      </c>
      <c r="K49" s="31">
        <v>31358.727142810003</v>
      </c>
      <c r="L49" s="32">
        <f t="shared" si="11"/>
        <v>24202.804540834291</v>
      </c>
      <c r="M49" s="31">
        <v>847.53316602189193</v>
      </c>
      <c r="N49" s="32">
        <f t="shared" si="12"/>
        <v>843.38810969175699</v>
      </c>
      <c r="O49" s="54">
        <v>24577.845032460296</v>
      </c>
      <c r="P49" s="31">
        <v>109712.14500022</v>
      </c>
      <c r="Q49" s="32">
        <f t="shared" si="13"/>
        <v>121658.46928574856</v>
      </c>
      <c r="R49" s="31">
        <v>1044.8775714306666</v>
      </c>
      <c r="S49" s="32">
        <f t="shared" si="14"/>
        <v>1086.6168309917132</v>
      </c>
      <c r="T49" s="54">
        <v>119424.34569422519</v>
      </c>
      <c r="U49" s="31">
        <v>0</v>
      </c>
      <c r="V49" s="32">
        <f t="shared" si="15"/>
        <v>0</v>
      </c>
      <c r="W49" s="31" t="e">
        <v>#DIV/0!</v>
      </c>
      <c r="X49" s="32" t="e">
        <f t="shared" si="16"/>
        <v>#DIV/0!</v>
      </c>
      <c r="Y49" s="54" t="e">
        <v>#VALUE!</v>
      </c>
      <c r="Z49" s="31">
        <v>0</v>
      </c>
      <c r="AA49" s="32">
        <f t="shared" si="17"/>
        <v>0</v>
      </c>
      <c r="AB49" s="31" t="e">
        <v>#DIV/0!</v>
      </c>
      <c r="AC49" s="32" t="e">
        <f t="shared" si="18"/>
        <v>#DIV/0!</v>
      </c>
      <c r="AD49" s="54" t="e">
        <v>#VALUE!</v>
      </c>
      <c r="AE49" s="31">
        <v>0</v>
      </c>
      <c r="AF49" s="32">
        <f t="shared" si="19"/>
        <v>0</v>
      </c>
      <c r="AG49" s="31" t="e">
        <v>#DIV/0!</v>
      </c>
      <c r="AH49" s="32" t="e">
        <f t="shared" si="20"/>
        <v>#DIV/0!</v>
      </c>
      <c r="AI49" s="54">
        <v>0</v>
      </c>
      <c r="AJ49" s="31">
        <f t="shared" si="1"/>
        <v>13115.443928500001</v>
      </c>
      <c r="AK49" s="32">
        <f t="shared" si="21"/>
        <v>10001.824336737145</v>
      </c>
      <c r="AL49" s="31">
        <v>773.61619808839464</v>
      </c>
      <c r="AM49" s="50">
        <f t="shared" si="22"/>
        <v>672.93632970374904</v>
      </c>
      <c r="AN49" s="31">
        <f t="shared" si="2"/>
        <v>10248.073214329999</v>
      </c>
      <c r="AO49" s="32">
        <f t="shared" si="23"/>
        <v>4697.9605102185715</v>
      </c>
      <c r="AP49" s="31">
        <v>1141.8030290377556</v>
      </c>
      <c r="AQ49" s="50">
        <f t="shared" si="24"/>
        <v>1280.0390793707761</v>
      </c>
      <c r="AR49" s="31">
        <f t="shared" si="3"/>
        <v>6511.7110714099999</v>
      </c>
      <c r="AS49" s="32">
        <f t="shared" si="25"/>
        <v>5623.7336734514292</v>
      </c>
      <c r="AT49" s="31">
        <v>725.51115415120705</v>
      </c>
      <c r="AU49" s="50">
        <f t="shared" si="26"/>
        <v>951.82290556393002</v>
      </c>
      <c r="AV49" s="31">
        <f t="shared" si="4"/>
        <v>1483.4989285699999</v>
      </c>
      <c r="AW49" s="32">
        <f t="shared" si="27"/>
        <v>3879.2860204271424</v>
      </c>
      <c r="AX49" s="31">
        <v>743.7872375180965</v>
      </c>
      <c r="AY49" s="50">
        <f t="shared" si="28"/>
        <v>940.57136701716786</v>
      </c>
      <c r="AZ49" s="51">
        <f>AJ49/SUM(Table5[[#This Row],[NWP (Standard)]],Table5[[#This Row],[NWP (Plus)]],Table5[[#This Row],[NWP (Essentials)]],Table5[[#This Row],[NWP (Premium)]])</f>
        <v>0.41823903976622789</v>
      </c>
      <c r="BA49" s="51">
        <f>AN49/SUM(Table5[[#This Row],[NWP (Standard)]],Table5[[#This Row],[NWP (Plus)]],Table5[[#This Row],[NWP (Essentials)]],Table5[[#This Row],[NWP (Premium)]])</f>
        <v>0.32680131332051532</v>
      </c>
      <c r="BB49" s="51">
        <f>AR49/SUM(Table5[[#This Row],[NWP (Standard)]],Table5[[#This Row],[NWP (Plus)]],Table5[[#This Row],[NWP (Essentials)]],Table5[[#This Row],[NWP (Premium)]])</f>
        <v>0.2076522762469018</v>
      </c>
      <c r="BC49" s="52">
        <f>AV49/SUM(Table5[[#This Row],[NWP (Standard)]],Table5[[#This Row],[NWP (Plus)]],Table5[[#This Row],[NWP (Essentials)]],Table5[[#This Row],[NWP (Premium)]])</f>
        <v>4.7307370666354993E-2</v>
      </c>
      <c r="BD49" s="51">
        <f t="shared" si="29"/>
        <v>0.41030421249807947</v>
      </c>
      <c r="BE49" s="51">
        <f t="shared" si="29"/>
        <v>0.18537177910778521</v>
      </c>
      <c r="BF49" s="51">
        <f t="shared" si="29"/>
        <v>0.23003519897009181</v>
      </c>
      <c r="BG49" s="52">
        <f t="shared" si="29"/>
        <v>0.17428880942404359</v>
      </c>
      <c r="BH49" s="31">
        <v>0</v>
      </c>
      <c r="BI49" s="32">
        <f t="shared" si="30"/>
        <v>0</v>
      </c>
      <c r="BJ49" s="31">
        <v>0</v>
      </c>
      <c r="BK49" s="50">
        <f t="shared" si="31"/>
        <v>0</v>
      </c>
      <c r="BL49" s="31">
        <v>0</v>
      </c>
      <c r="BM49" s="32">
        <f t="shared" si="32"/>
        <v>0</v>
      </c>
      <c r="BN49" s="31">
        <v>0</v>
      </c>
      <c r="BO49" s="50">
        <f t="shared" si="33"/>
        <v>0</v>
      </c>
      <c r="BP49" s="31">
        <v>0</v>
      </c>
      <c r="BQ49" s="32">
        <f t="shared" si="34"/>
        <v>0</v>
      </c>
      <c r="BR49" s="31">
        <v>0</v>
      </c>
      <c r="BS49" s="50">
        <f t="shared" si="35"/>
        <v>0</v>
      </c>
      <c r="BT49" s="31">
        <v>0</v>
      </c>
      <c r="BU49" s="32">
        <f t="shared" si="36"/>
        <v>0</v>
      </c>
      <c r="BV49" s="31">
        <v>0</v>
      </c>
      <c r="BW49" s="50">
        <f t="shared" si="37"/>
        <v>0</v>
      </c>
      <c r="BX49" s="31">
        <v>13115.443928500001</v>
      </c>
      <c r="BY49" s="32">
        <f t="shared" si="38"/>
        <v>10001.824336737145</v>
      </c>
      <c r="BZ49" s="31">
        <v>773.61619808839464</v>
      </c>
      <c r="CA49" s="50">
        <f t="shared" si="39"/>
        <v>672.93632970374904</v>
      </c>
      <c r="CB49" s="31">
        <v>10248.073214329999</v>
      </c>
      <c r="CC49" s="32">
        <f t="shared" si="40"/>
        <v>4697.9605102185715</v>
      </c>
      <c r="CD49" s="31">
        <v>1141.8030290377556</v>
      </c>
      <c r="CE49" s="50">
        <f t="shared" si="41"/>
        <v>1280.0390793707761</v>
      </c>
      <c r="CF49" s="31">
        <v>6511.7110714099999</v>
      </c>
      <c r="CG49" s="32">
        <f t="shared" si="42"/>
        <v>5623.7336734514292</v>
      </c>
      <c r="CH49" s="31">
        <v>725.51115415120705</v>
      </c>
      <c r="CI49" s="50">
        <f t="shared" si="43"/>
        <v>951.82290556393002</v>
      </c>
      <c r="CJ49" s="31">
        <v>1483.4989285699999</v>
      </c>
      <c r="CK49" s="32">
        <f t="shared" si="44"/>
        <v>3879.2860204271424</v>
      </c>
      <c r="CL49" s="31">
        <v>743.7872375180965</v>
      </c>
      <c r="CM49" s="50">
        <f t="shared" si="45"/>
        <v>940.57136701716786</v>
      </c>
    </row>
    <row r="50" spans="1:91" x14ac:dyDescent="0.25">
      <c r="A50" s="42">
        <f t="shared" si="5"/>
        <v>45809</v>
      </c>
      <c r="B50" s="31">
        <v>199494.75321459002</v>
      </c>
      <c r="C50" s="32">
        <f t="shared" si="7"/>
        <v>154837.25841844428</v>
      </c>
      <c r="D50" s="31">
        <v>980.60203783296902</v>
      </c>
      <c r="E50" s="32">
        <f t="shared" si="8"/>
        <v>1044.1058805103926</v>
      </c>
      <c r="F50" s="54">
        <f t="shared" si="0"/>
        <v>146940.67594120422</v>
      </c>
      <c r="G50" s="32">
        <v>199494.75321459002</v>
      </c>
      <c r="H50" s="32">
        <f t="shared" si="9"/>
        <v>154837.25841844428</v>
      </c>
      <c r="I50" s="32">
        <v>980.60203783296902</v>
      </c>
      <c r="J50" s="50">
        <f t="shared" si="10"/>
        <v>1044.1058805103926</v>
      </c>
      <c r="K50" s="31">
        <v>39868.464285750008</v>
      </c>
      <c r="L50" s="32">
        <f t="shared" si="11"/>
        <v>25090.359540842855</v>
      </c>
      <c r="M50" s="31">
        <v>848.26519756914911</v>
      </c>
      <c r="N50" s="32">
        <f t="shared" si="12"/>
        <v>841.28834199764276</v>
      </c>
      <c r="O50" s="54">
        <v>25079.37652908657</v>
      </c>
      <c r="P50" s="31">
        <v>159626.28892884002</v>
      </c>
      <c r="Q50" s="32">
        <f t="shared" si="13"/>
        <v>129746.89887760144</v>
      </c>
      <c r="R50" s="31">
        <v>1016.7279549607645</v>
      </c>
      <c r="S50" s="32">
        <f t="shared" si="14"/>
        <v>1090.3701627637593</v>
      </c>
      <c r="T50" s="54">
        <v>121861.29941211765</v>
      </c>
      <c r="U50" s="31">
        <v>0</v>
      </c>
      <c r="V50" s="32">
        <f t="shared" si="15"/>
        <v>0</v>
      </c>
      <c r="W50" s="31" t="e">
        <v>#DIV/0!</v>
      </c>
      <c r="X50" s="32" t="e">
        <f t="shared" si="16"/>
        <v>#DIV/0!</v>
      </c>
      <c r="Y50" s="54" t="e">
        <v>#VALUE!</v>
      </c>
      <c r="Z50" s="31">
        <v>0</v>
      </c>
      <c r="AA50" s="32">
        <f t="shared" si="17"/>
        <v>0</v>
      </c>
      <c r="AB50" s="31" t="e">
        <v>#DIV/0!</v>
      </c>
      <c r="AC50" s="32" t="e">
        <f t="shared" si="18"/>
        <v>#DIV/0!</v>
      </c>
      <c r="AD50" s="54" t="e">
        <v>#VALUE!</v>
      </c>
      <c r="AE50" s="31">
        <v>0</v>
      </c>
      <c r="AF50" s="32">
        <f t="shared" si="19"/>
        <v>0</v>
      </c>
      <c r="AG50" s="31" t="e">
        <v>#DIV/0!</v>
      </c>
      <c r="AH50" s="32" t="e">
        <f t="shared" si="20"/>
        <v>#DIV/0!</v>
      </c>
      <c r="AI50" s="54">
        <v>0</v>
      </c>
      <c r="AJ50" s="31">
        <f t="shared" si="1"/>
        <v>19968.832857219997</v>
      </c>
      <c r="AK50" s="32">
        <f t="shared" si="21"/>
        <v>10826.894846957144</v>
      </c>
      <c r="AL50" s="31">
        <v>834.32051198318015</v>
      </c>
      <c r="AM50" s="50">
        <f t="shared" si="22"/>
        <v>690.4654601611013</v>
      </c>
      <c r="AN50" s="31">
        <f t="shared" si="2"/>
        <v>4205.72428571</v>
      </c>
      <c r="AO50" s="32">
        <f t="shared" si="23"/>
        <v>4311.4709183885716</v>
      </c>
      <c r="AP50" s="31">
        <v>702.87974553204083</v>
      </c>
      <c r="AQ50" s="50">
        <f t="shared" si="24"/>
        <v>1215.4471833020605</v>
      </c>
      <c r="AR50" s="31">
        <f t="shared" si="3"/>
        <v>11390.19857142</v>
      </c>
      <c r="AS50" s="32">
        <f t="shared" si="25"/>
        <v>6036.9797958914287</v>
      </c>
      <c r="AT50" s="31">
        <v>878.57617887871629</v>
      </c>
      <c r="AU50" s="50">
        <f t="shared" si="26"/>
        <v>903.43949381993355</v>
      </c>
      <c r="AV50" s="31">
        <f t="shared" si="4"/>
        <v>4303.7085714000004</v>
      </c>
      <c r="AW50" s="32">
        <f t="shared" si="27"/>
        <v>3915.0139796057142</v>
      </c>
      <c r="AX50" s="31">
        <v>1078.8829866193989</v>
      </c>
      <c r="AY50" s="50">
        <f t="shared" si="28"/>
        <v>997.91776615097638</v>
      </c>
      <c r="AZ50" s="51">
        <f>AJ50/SUM(Table5[[#This Row],[NWP (Standard)]],Table5[[#This Row],[NWP (Plus)]],Table5[[#This Row],[NWP (Essentials)]],Table5[[#This Row],[NWP (Premium)]])</f>
        <v>0.50086787176192704</v>
      </c>
      <c r="BA50" s="51">
        <f>AN50/SUM(Table5[[#This Row],[NWP (Standard)]],Table5[[#This Row],[NWP (Plus)]],Table5[[#This Row],[NWP (Essentials)]],Table5[[#This Row],[NWP (Premium)]])</f>
        <v>0.10548999970418307</v>
      </c>
      <c r="BB50" s="51">
        <f>AR50/SUM(Table5[[#This Row],[NWP (Standard)]],Table5[[#This Row],[NWP (Plus)]],Table5[[#This Row],[NWP (Essentials)]],Table5[[#This Row],[NWP (Premium)]])</f>
        <v>0.28569443984054205</v>
      </c>
      <c r="BC50" s="52">
        <f>AV50/SUM(Table5[[#This Row],[NWP (Standard)]],Table5[[#This Row],[NWP (Plus)]],Table5[[#This Row],[NWP (Essentials)]],Table5[[#This Row],[NWP (Premium)]])</f>
        <v>0.10794768869334793</v>
      </c>
      <c r="BD50" s="51">
        <f t="shared" si="29"/>
        <v>0.42161059124330702</v>
      </c>
      <c r="BE50" s="51">
        <f t="shared" si="29"/>
        <v>0.17110615721957451</v>
      </c>
      <c r="BF50" s="51">
        <f t="shared" si="29"/>
        <v>0.23477963057025661</v>
      </c>
      <c r="BG50" s="52">
        <f t="shared" si="29"/>
        <v>0.17250362096686186</v>
      </c>
      <c r="BH50" s="31">
        <v>0</v>
      </c>
      <c r="BI50" s="32">
        <f t="shared" si="30"/>
        <v>0</v>
      </c>
      <c r="BJ50" s="31">
        <v>0</v>
      </c>
      <c r="BK50" s="50">
        <f t="shared" si="31"/>
        <v>0</v>
      </c>
      <c r="BL50" s="31">
        <v>0</v>
      </c>
      <c r="BM50" s="32">
        <f t="shared" si="32"/>
        <v>0</v>
      </c>
      <c r="BN50" s="31">
        <v>0</v>
      </c>
      <c r="BO50" s="50">
        <f t="shared" si="33"/>
        <v>0</v>
      </c>
      <c r="BP50" s="31">
        <v>0</v>
      </c>
      <c r="BQ50" s="32">
        <f t="shared" si="34"/>
        <v>0</v>
      </c>
      <c r="BR50" s="31">
        <v>0</v>
      </c>
      <c r="BS50" s="50">
        <f t="shared" si="35"/>
        <v>0</v>
      </c>
      <c r="BT50" s="31">
        <v>0</v>
      </c>
      <c r="BU50" s="32">
        <f t="shared" si="36"/>
        <v>0</v>
      </c>
      <c r="BV50" s="31">
        <v>0</v>
      </c>
      <c r="BW50" s="50">
        <f t="shared" si="37"/>
        <v>0</v>
      </c>
      <c r="BX50" s="31">
        <v>19968.832857219997</v>
      </c>
      <c r="BY50" s="32">
        <f t="shared" si="38"/>
        <v>10826.894846957144</v>
      </c>
      <c r="BZ50" s="31">
        <v>834.32051198318015</v>
      </c>
      <c r="CA50" s="50">
        <f t="shared" si="39"/>
        <v>690.4654601611013</v>
      </c>
      <c r="CB50" s="31">
        <v>4205.72428571</v>
      </c>
      <c r="CC50" s="32">
        <f t="shared" si="40"/>
        <v>4311.4709183885716</v>
      </c>
      <c r="CD50" s="31">
        <v>702.87974553204083</v>
      </c>
      <c r="CE50" s="50">
        <f t="shared" si="41"/>
        <v>1215.4471833020605</v>
      </c>
      <c r="CF50" s="31">
        <v>11390.19857142</v>
      </c>
      <c r="CG50" s="32">
        <f t="shared" si="42"/>
        <v>6036.9797958914287</v>
      </c>
      <c r="CH50" s="31">
        <v>878.57617887871629</v>
      </c>
      <c r="CI50" s="50">
        <f t="shared" si="43"/>
        <v>903.43949381993355</v>
      </c>
      <c r="CJ50" s="31">
        <v>4303.7085714000004</v>
      </c>
      <c r="CK50" s="32">
        <f t="shared" si="44"/>
        <v>3915.0139796057142</v>
      </c>
      <c r="CL50" s="31">
        <v>1078.8829866193989</v>
      </c>
      <c r="CM50" s="50">
        <f t="shared" si="45"/>
        <v>997.91776615097638</v>
      </c>
    </row>
    <row r="51" spans="1:91" x14ac:dyDescent="0.25">
      <c r="A51" s="42">
        <f t="shared" si="5"/>
        <v>45810</v>
      </c>
      <c r="B51" s="31">
        <v>148604.71892844999</v>
      </c>
      <c r="C51" s="32">
        <f t="shared" si="7"/>
        <v>157196.42229593568</v>
      </c>
      <c r="D51" s="31">
        <v>993.41982431124734</v>
      </c>
      <c r="E51" s="32">
        <f t="shared" si="8"/>
        <v>1039.3414279827671</v>
      </c>
      <c r="F51" s="54">
        <f t="shared" si="0"/>
        <v>146940.67594120422</v>
      </c>
      <c r="G51" s="32">
        <v>148604.71892844999</v>
      </c>
      <c r="H51" s="32">
        <f t="shared" si="9"/>
        <v>157196.42229593568</v>
      </c>
      <c r="I51" s="32">
        <v>993.41982431124734</v>
      </c>
      <c r="J51" s="50">
        <f t="shared" si="10"/>
        <v>1039.3414279827671</v>
      </c>
      <c r="K51" s="31">
        <v>20895.423214159997</v>
      </c>
      <c r="L51" s="32">
        <f t="shared" si="11"/>
        <v>25046.909336730001</v>
      </c>
      <c r="M51" s="31">
        <v>773.90456348740724</v>
      </c>
      <c r="N51" s="32">
        <f t="shared" si="12"/>
        <v>843.68504166446633</v>
      </c>
      <c r="O51" s="54">
        <v>25079.37652908657</v>
      </c>
      <c r="P51" s="31">
        <v>127709.29571428998</v>
      </c>
      <c r="Q51" s="32">
        <f t="shared" si="13"/>
        <v>132149.51295920572</v>
      </c>
      <c r="R51" s="31">
        <v>1038.2869570267478</v>
      </c>
      <c r="S51" s="32">
        <f t="shared" si="14"/>
        <v>1081.8496330843273</v>
      </c>
      <c r="T51" s="54">
        <v>121861.29941211765</v>
      </c>
      <c r="U51" s="31">
        <v>0</v>
      </c>
      <c r="V51" s="32">
        <f t="shared" si="15"/>
        <v>0</v>
      </c>
      <c r="W51" s="31" t="e">
        <v>#DIV/0!</v>
      </c>
      <c r="X51" s="32" t="e">
        <f t="shared" si="16"/>
        <v>#DIV/0!</v>
      </c>
      <c r="Y51" s="54" t="e">
        <v>#VALUE!</v>
      </c>
      <c r="Z51" s="31">
        <v>0</v>
      </c>
      <c r="AA51" s="32">
        <f t="shared" si="17"/>
        <v>0</v>
      </c>
      <c r="AB51" s="31" t="e">
        <v>#DIV/0!</v>
      </c>
      <c r="AC51" s="32" t="e">
        <f t="shared" si="18"/>
        <v>#DIV/0!</v>
      </c>
      <c r="AD51" s="54" t="e">
        <v>#VALUE!</v>
      </c>
      <c r="AE51" s="31">
        <v>0</v>
      </c>
      <c r="AF51" s="32">
        <f t="shared" si="19"/>
        <v>0</v>
      </c>
      <c r="AG51" s="31" t="e">
        <v>#DIV/0!</v>
      </c>
      <c r="AH51" s="32" t="e">
        <f t="shared" si="20"/>
        <v>#DIV/0!</v>
      </c>
      <c r="AI51" s="54">
        <v>0</v>
      </c>
      <c r="AJ51" s="31">
        <f t="shared" si="1"/>
        <v>8647.4442856099995</v>
      </c>
      <c r="AK51" s="32">
        <f t="shared" si="21"/>
        <v>10145.940816321427</v>
      </c>
      <c r="AL51" s="31">
        <v>722.60008337017803</v>
      </c>
      <c r="AM51" s="50">
        <f t="shared" si="22"/>
        <v>680.66064446960797</v>
      </c>
      <c r="AN51" s="31">
        <f t="shared" si="2"/>
        <v>944.36678571000004</v>
      </c>
      <c r="AO51" s="32">
        <f t="shared" si="23"/>
        <v>4194.3275510399999</v>
      </c>
      <c r="AP51" s="31">
        <v>946.96119993044067</v>
      </c>
      <c r="AQ51" s="50">
        <f t="shared" si="24"/>
        <v>1266.4789009867786</v>
      </c>
      <c r="AR51" s="31">
        <f t="shared" si="3"/>
        <v>7685.8607143099998</v>
      </c>
      <c r="AS51" s="32">
        <f t="shared" si="25"/>
        <v>6805.2071428357149</v>
      </c>
      <c r="AT51" s="31">
        <v>856.33063511785099</v>
      </c>
      <c r="AU51" s="50">
        <f t="shared" si="26"/>
        <v>915.55288527615267</v>
      </c>
      <c r="AV51" s="31">
        <f t="shared" si="4"/>
        <v>3617.7514285300003</v>
      </c>
      <c r="AW51" s="32">
        <f t="shared" si="27"/>
        <v>3901.4338265328574</v>
      </c>
      <c r="AX51" s="31">
        <v>725.53806119624903</v>
      </c>
      <c r="AY51" s="50">
        <f t="shared" si="28"/>
        <v>995.19427391391218</v>
      </c>
      <c r="AZ51" s="51">
        <f>AJ51/SUM(Table5[[#This Row],[NWP (Standard)]],Table5[[#This Row],[NWP (Plus)]],Table5[[#This Row],[NWP (Essentials)]],Table5[[#This Row],[NWP (Premium)]])</f>
        <v>0.41384394070324304</v>
      </c>
      <c r="BA51" s="51">
        <f>AN51/SUM(Table5[[#This Row],[NWP (Standard)]],Table5[[#This Row],[NWP (Plus)]],Table5[[#This Row],[NWP (Essentials)]],Table5[[#This Row],[NWP (Premium)]])</f>
        <v>4.5194910676422201E-2</v>
      </c>
      <c r="BB51" s="51">
        <f>AR51/SUM(Table5[[#This Row],[NWP (Standard)]],Table5[[#This Row],[NWP (Plus)]],Table5[[#This Row],[NWP (Essentials)]],Table5[[#This Row],[NWP (Premium)]])</f>
        <v>0.36782507994868446</v>
      </c>
      <c r="BC51" s="52">
        <f>AV51/SUM(Table5[[#This Row],[NWP (Standard)]],Table5[[#This Row],[NWP (Plus)]],Table5[[#This Row],[NWP (Essentials)]],Table5[[#This Row],[NWP (Premium)]])</f>
        <v>0.17313606867165024</v>
      </c>
      <c r="BD51" s="51">
        <f t="shared" si="29"/>
        <v>0.39033767949355347</v>
      </c>
      <c r="BE51" s="51">
        <f t="shared" si="29"/>
        <v>0.16567304635793173</v>
      </c>
      <c r="BF51" s="51">
        <f t="shared" si="29"/>
        <v>0.27177138323292976</v>
      </c>
      <c r="BG51" s="52">
        <f t="shared" si="29"/>
        <v>0.17221789091558515</v>
      </c>
      <c r="BH51" s="31">
        <v>0</v>
      </c>
      <c r="BI51" s="32">
        <f t="shared" si="30"/>
        <v>0</v>
      </c>
      <c r="BJ51" s="31">
        <v>0</v>
      </c>
      <c r="BK51" s="50">
        <f t="shared" si="31"/>
        <v>0</v>
      </c>
      <c r="BL51" s="31">
        <v>0</v>
      </c>
      <c r="BM51" s="32">
        <f t="shared" si="32"/>
        <v>0</v>
      </c>
      <c r="BN51" s="31">
        <v>0</v>
      </c>
      <c r="BO51" s="50">
        <f t="shared" si="33"/>
        <v>0</v>
      </c>
      <c r="BP51" s="31">
        <v>0</v>
      </c>
      <c r="BQ51" s="32">
        <f t="shared" si="34"/>
        <v>0</v>
      </c>
      <c r="BR51" s="31">
        <v>0</v>
      </c>
      <c r="BS51" s="50">
        <f t="shared" si="35"/>
        <v>0</v>
      </c>
      <c r="BT51" s="31">
        <v>0</v>
      </c>
      <c r="BU51" s="32">
        <f t="shared" si="36"/>
        <v>0</v>
      </c>
      <c r="BV51" s="31">
        <v>0</v>
      </c>
      <c r="BW51" s="50">
        <f t="shared" si="37"/>
        <v>0</v>
      </c>
      <c r="BX51" s="31">
        <v>8647.4442856099995</v>
      </c>
      <c r="BY51" s="32">
        <f t="shared" si="38"/>
        <v>10145.940816321427</v>
      </c>
      <c r="BZ51" s="31">
        <v>722.60008337017803</v>
      </c>
      <c r="CA51" s="50">
        <f t="shared" si="39"/>
        <v>680.66064446960797</v>
      </c>
      <c r="CB51" s="31">
        <v>944.36678571000004</v>
      </c>
      <c r="CC51" s="32">
        <f t="shared" si="40"/>
        <v>4194.3275510399999</v>
      </c>
      <c r="CD51" s="31">
        <v>946.96119993044067</v>
      </c>
      <c r="CE51" s="50">
        <f t="shared" si="41"/>
        <v>1266.4789009867786</v>
      </c>
      <c r="CF51" s="31">
        <v>7685.8607143099998</v>
      </c>
      <c r="CG51" s="32">
        <f t="shared" si="42"/>
        <v>6805.2071428357149</v>
      </c>
      <c r="CH51" s="31">
        <v>856.33063511785099</v>
      </c>
      <c r="CI51" s="50">
        <f t="shared" si="43"/>
        <v>915.55288527615267</v>
      </c>
      <c r="CJ51" s="31">
        <v>3617.7514285300003</v>
      </c>
      <c r="CK51" s="32">
        <f t="shared" si="44"/>
        <v>3901.4338265328574</v>
      </c>
      <c r="CL51" s="31">
        <v>725.53806119624903</v>
      </c>
      <c r="CM51" s="50">
        <f t="shared" si="45"/>
        <v>995.19427391391218</v>
      </c>
    </row>
    <row r="52" spans="1:91" x14ac:dyDescent="0.25">
      <c r="A52" s="42">
        <f t="shared" si="5"/>
        <v>45811</v>
      </c>
      <c r="B52" s="31">
        <v>114509.66892875999</v>
      </c>
      <c r="C52" s="32">
        <f t="shared" si="7"/>
        <v>155404.54321429858</v>
      </c>
      <c r="D52" s="31">
        <v>1114.7986012442434</v>
      </c>
      <c r="E52" s="32">
        <f t="shared" si="8"/>
        <v>1054.1518078516954</v>
      </c>
      <c r="F52" s="54">
        <f t="shared" si="0"/>
        <v>146940.67594120422</v>
      </c>
      <c r="G52" s="32">
        <v>114509.66892875999</v>
      </c>
      <c r="H52" s="32">
        <f t="shared" si="9"/>
        <v>155404.54321429858</v>
      </c>
      <c r="I52" s="32">
        <v>1114.7986012442434</v>
      </c>
      <c r="J52" s="50">
        <f t="shared" si="10"/>
        <v>1054.1518078516954</v>
      </c>
      <c r="K52" s="31">
        <v>25364.930714369999</v>
      </c>
      <c r="L52" s="32">
        <f t="shared" si="11"/>
        <v>25637.667551011429</v>
      </c>
      <c r="M52" s="31">
        <v>1334.9963533878947</v>
      </c>
      <c r="N52" s="32">
        <f t="shared" si="12"/>
        <v>908.03200158654647</v>
      </c>
      <c r="O52" s="54">
        <v>25079.37652908657</v>
      </c>
      <c r="P52" s="31">
        <v>89144.738214389989</v>
      </c>
      <c r="Q52" s="32">
        <f t="shared" si="13"/>
        <v>129766.87566328714</v>
      </c>
      <c r="R52" s="31">
        <v>1061.2468835046427</v>
      </c>
      <c r="S52" s="32">
        <f t="shared" si="14"/>
        <v>1085.2445670222173</v>
      </c>
      <c r="T52" s="54">
        <v>121861.29941211765</v>
      </c>
      <c r="U52" s="31">
        <v>0</v>
      </c>
      <c r="V52" s="32">
        <f t="shared" si="15"/>
        <v>0</v>
      </c>
      <c r="W52" s="31" t="e">
        <v>#DIV/0!</v>
      </c>
      <c r="X52" s="32" t="e">
        <f t="shared" si="16"/>
        <v>#DIV/0!</v>
      </c>
      <c r="Y52" s="54" t="e">
        <v>#VALUE!</v>
      </c>
      <c r="Z52" s="31">
        <v>0</v>
      </c>
      <c r="AA52" s="32">
        <f t="shared" si="17"/>
        <v>0</v>
      </c>
      <c r="AB52" s="31" t="e">
        <v>#DIV/0!</v>
      </c>
      <c r="AC52" s="32" t="e">
        <f t="shared" si="18"/>
        <v>#DIV/0!</v>
      </c>
      <c r="AD52" s="54" t="e">
        <v>#VALUE!</v>
      </c>
      <c r="AE52" s="31">
        <v>0</v>
      </c>
      <c r="AF52" s="32">
        <f t="shared" si="19"/>
        <v>0</v>
      </c>
      <c r="AG52" s="31" t="e">
        <v>#DIV/0!</v>
      </c>
      <c r="AH52" s="32" t="e">
        <f t="shared" si="20"/>
        <v>#DIV/0!</v>
      </c>
      <c r="AI52" s="54">
        <v>0</v>
      </c>
      <c r="AJ52" s="31">
        <f t="shared" si="1"/>
        <v>11811.058214299999</v>
      </c>
      <c r="AK52" s="32">
        <f t="shared" si="21"/>
        <v>11015.477040807144</v>
      </c>
      <c r="AL52" s="31">
        <v>1184.3506176101828</v>
      </c>
      <c r="AM52" s="50">
        <f t="shared" si="22"/>
        <v>767.85315049393944</v>
      </c>
      <c r="AN52" s="31">
        <f t="shared" si="2"/>
        <v>6414.2357142999999</v>
      </c>
      <c r="AO52" s="32">
        <f t="shared" si="23"/>
        <v>4735.0827551171433</v>
      </c>
      <c r="AP52" s="31">
        <v>6431.8572408109385</v>
      </c>
      <c r="AQ52" s="50">
        <f t="shared" si="24"/>
        <v>1997.0176729715363</v>
      </c>
      <c r="AR52" s="31">
        <f t="shared" si="3"/>
        <v>5806.4010714900005</v>
      </c>
      <c r="AS52" s="32">
        <f t="shared" si="25"/>
        <v>6847.7379591757135</v>
      </c>
      <c r="AT52" s="31">
        <v>970.39212043755799</v>
      </c>
      <c r="AU52" s="50">
        <f t="shared" si="26"/>
        <v>922.66082848296298</v>
      </c>
      <c r="AV52" s="31">
        <f t="shared" si="4"/>
        <v>1333.2357142799999</v>
      </c>
      <c r="AW52" s="32">
        <f t="shared" si="27"/>
        <v>3039.3697959114284</v>
      </c>
      <c r="AX52" s="31">
        <v>668.44922486103155</v>
      </c>
      <c r="AY52" s="50">
        <f t="shared" si="28"/>
        <v>914.78404845737248</v>
      </c>
      <c r="AZ52" s="51">
        <f>AJ52/SUM(Table5[[#This Row],[NWP (Standard)]],Table5[[#This Row],[NWP (Plus)]],Table5[[#This Row],[NWP (Essentials)]],Table5[[#This Row],[NWP (Premium)]])</f>
        <v>0.46564519916502978</v>
      </c>
      <c r="BA52" s="51">
        <f>AN52/SUM(Table5[[#This Row],[NWP (Standard)]],Table5[[#This Row],[NWP (Plus)]],Table5[[#This Row],[NWP (Essentials)]],Table5[[#This Row],[NWP (Premium)]])</f>
        <v>0.25287810901317154</v>
      </c>
      <c r="BB52" s="51">
        <f>AR52/SUM(Table5[[#This Row],[NWP (Standard)]],Table5[[#This Row],[NWP (Plus)]],Table5[[#This Row],[NWP (Essentials)]],Table5[[#This Row],[NWP (Premium)]])</f>
        <v>0.22891452521100319</v>
      </c>
      <c r="BC52" s="52">
        <f>AV52/SUM(Table5[[#This Row],[NWP (Standard)]],Table5[[#This Row],[NWP (Plus)]],Table5[[#This Row],[NWP (Essentials)]],Table5[[#This Row],[NWP (Premium)]])</f>
        <v>5.2562166610795498E-2</v>
      </c>
      <c r="BD52" s="51">
        <f t="shared" si="29"/>
        <v>0.41833876515272067</v>
      </c>
      <c r="BE52" s="51">
        <f t="shared" si="29"/>
        <v>0.18410791823545966</v>
      </c>
      <c r="BF52" s="51">
        <f t="shared" si="29"/>
        <v>0.26740473391181258</v>
      </c>
      <c r="BG52" s="52">
        <f t="shared" si="29"/>
        <v>0.13014858270000704</v>
      </c>
      <c r="BH52" s="31">
        <v>0</v>
      </c>
      <c r="BI52" s="32">
        <f t="shared" si="30"/>
        <v>0</v>
      </c>
      <c r="BJ52" s="31">
        <v>0</v>
      </c>
      <c r="BK52" s="50">
        <f t="shared" si="31"/>
        <v>0</v>
      </c>
      <c r="BL52" s="31">
        <v>0</v>
      </c>
      <c r="BM52" s="32">
        <f t="shared" si="32"/>
        <v>0</v>
      </c>
      <c r="BN52" s="31">
        <v>0</v>
      </c>
      <c r="BO52" s="50">
        <f t="shared" si="33"/>
        <v>0</v>
      </c>
      <c r="BP52" s="31">
        <v>0</v>
      </c>
      <c r="BQ52" s="32">
        <f t="shared" si="34"/>
        <v>0</v>
      </c>
      <c r="BR52" s="31">
        <v>0</v>
      </c>
      <c r="BS52" s="50">
        <f t="shared" si="35"/>
        <v>0</v>
      </c>
      <c r="BT52" s="31">
        <v>0</v>
      </c>
      <c r="BU52" s="32">
        <f t="shared" si="36"/>
        <v>0</v>
      </c>
      <c r="BV52" s="31">
        <v>0</v>
      </c>
      <c r="BW52" s="50">
        <f t="shared" si="37"/>
        <v>0</v>
      </c>
      <c r="BX52" s="31">
        <v>11811.058214299999</v>
      </c>
      <c r="BY52" s="32">
        <f t="shared" si="38"/>
        <v>11015.477040807144</v>
      </c>
      <c r="BZ52" s="31">
        <v>1184.3506176101828</v>
      </c>
      <c r="CA52" s="50">
        <f t="shared" si="39"/>
        <v>767.85315049393944</v>
      </c>
      <c r="CB52" s="31">
        <v>6414.2357142999999</v>
      </c>
      <c r="CC52" s="32">
        <f t="shared" si="40"/>
        <v>4735.0827551171433</v>
      </c>
      <c r="CD52" s="31">
        <v>6431.8572408109385</v>
      </c>
      <c r="CE52" s="50">
        <f t="shared" si="41"/>
        <v>1997.0176729715363</v>
      </c>
      <c r="CF52" s="31">
        <v>5806.4010714900005</v>
      </c>
      <c r="CG52" s="32">
        <f t="shared" si="42"/>
        <v>6847.7379591757135</v>
      </c>
      <c r="CH52" s="31">
        <v>970.39212043755799</v>
      </c>
      <c r="CI52" s="50">
        <f t="shared" si="43"/>
        <v>922.66082848296298</v>
      </c>
      <c r="CJ52" s="31">
        <v>1333.2357142799999</v>
      </c>
      <c r="CK52" s="32">
        <f t="shared" si="44"/>
        <v>3039.3697959114284</v>
      </c>
      <c r="CL52" s="31">
        <v>668.44922486103155</v>
      </c>
      <c r="CM52" s="50">
        <f t="shared" si="45"/>
        <v>914.78404845737248</v>
      </c>
    </row>
    <row r="53" spans="1:91" x14ac:dyDescent="0.25">
      <c r="A53" s="42">
        <f t="shared" si="5"/>
        <v>45812</v>
      </c>
      <c r="B53" s="31">
        <v>128064.19857112999</v>
      </c>
      <c r="C53" s="32">
        <f t="shared" si="7"/>
        <v>151653.85020407714</v>
      </c>
      <c r="D53" s="31">
        <v>1097.5728486235159</v>
      </c>
      <c r="E53" s="32">
        <f t="shared" si="8"/>
        <v>1049.5892188943531</v>
      </c>
      <c r="F53" s="54">
        <f t="shared" si="0"/>
        <v>146940.67594120422</v>
      </c>
      <c r="G53" s="32">
        <v>128064.19857112999</v>
      </c>
      <c r="H53" s="32">
        <f t="shared" si="9"/>
        <v>151653.85020407714</v>
      </c>
      <c r="I53" s="32">
        <v>1097.5728486235159</v>
      </c>
      <c r="J53" s="50">
        <f t="shared" si="10"/>
        <v>1049.5892188943531</v>
      </c>
      <c r="K53" s="31">
        <v>24526.612857120002</v>
      </c>
      <c r="L53" s="32">
        <f t="shared" si="11"/>
        <v>25850.477244888574</v>
      </c>
      <c r="M53" s="31">
        <v>943.33126373538471</v>
      </c>
      <c r="N53" s="32">
        <f t="shared" si="12"/>
        <v>920.90501280810929</v>
      </c>
      <c r="O53" s="54">
        <v>25079.37652908657</v>
      </c>
      <c r="P53" s="31">
        <v>103537.58571401</v>
      </c>
      <c r="Q53" s="32">
        <f t="shared" si="13"/>
        <v>125803.37295918858</v>
      </c>
      <c r="R53" s="31">
        <v>1137.7756671869231</v>
      </c>
      <c r="S53" s="32">
        <f t="shared" si="14"/>
        <v>1077.2877082532063</v>
      </c>
      <c r="T53" s="54">
        <v>121861.29941211765</v>
      </c>
      <c r="U53" s="31">
        <v>0</v>
      </c>
      <c r="V53" s="32">
        <f t="shared" si="15"/>
        <v>0</v>
      </c>
      <c r="W53" s="31" t="e">
        <v>#DIV/0!</v>
      </c>
      <c r="X53" s="32" t="e">
        <f t="shared" si="16"/>
        <v>#DIV/0!</v>
      </c>
      <c r="Y53" s="54" t="e">
        <v>#VALUE!</v>
      </c>
      <c r="Z53" s="31">
        <v>0</v>
      </c>
      <c r="AA53" s="32">
        <f t="shared" si="17"/>
        <v>0</v>
      </c>
      <c r="AB53" s="31" t="e">
        <v>#DIV/0!</v>
      </c>
      <c r="AC53" s="32" t="e">
        <f t="shared" si="18"/>
        <v>#DIV/0!</v>
      </c>
      <c r="AD53" s="54" t="e">
        <v>#VALUE!</v>
      </c>
      <c r="AE53" s="31">
        <v>0</v>
      </c>
      <c r="AF53" s="32">
        <f t="shared" si="19"/>
        <v>0</v>
      </c>
      <c r="AG53" s="31" t="e">
        <v>#DIV/0!</v>
      </c>
      <c r="AH53" s="32" t="e">
        <f t="shared" si="20"/>
        <v>#DIV/0!</v>
      </c>
      <c r="AI53" s="54">
        <v>0</v>
      </c>
      <c r="AJ53" s="31">
        <f t="shared" si="1"/>
        <v>13719.165000009998</v>
      </c>
      <c r="AK53" s="32">
        <f t="shared" si="21"/>
        <v>11542.750816319998</v>
      </c>
      <c r="AL53" s="31">
        <v>809.22676549225616</v>
      </c>
      <c r="AM53" s="50">
        <f t="shared" si="22"/>
        <v>787.68746266348353</v>
      </c>
      <c r="AN53" s="31">
        <f t="shared" si="2"/>
        <v>2185.48035716</v>
      </c>
      <c r="AO53" s="32">
        <f t="shared" si="23"/>
        <v>4683.6183163400001</v>
      </c>
      <c r="AP53" s="31">
        <v>1095.7422120075346</v>
      </c>
      <c r="AQ53" s="50">
        <f t="shared" si="24"/>
        <v>1788.8772466596326</v>
      </c>
      <c r="AR53" s="31">
        <f t="shared" si="3"/>
        <v>4084.2521428499999</v>
      </c>
      <c r="AS53" s="32">
        <f t="shared" si="25"/>
        <v>6110.4740816299991</v>
      </c>
      <c r="AT53" s="31">
        <v>819.09452313148097</v>
      </c>
      <c r="AU53" s="50">
        <f t="shared" si="26"/>
        <v>892.52357131402368</v>
      </c>
      <c r="AV53" s="31">
        <f t="shared" si="4"/>
        <v>4537.7153570999999</v>
      </c>
      <c r="AW53" s="32">
        <f t="shared" si="27"/>
        <v>3513.6340305985714</v>
      </c>
      <c r="AX53" s="31">
        <v>2275.0908039780197</v>
      </c>
      <c r="AY53" s="50">
        <f t="shared" si="28"/>
        <v>1152.5676276552454</v>
      </c>
      <c r="AZ53" s="51">
        <f>AJ53/SUM(Table5[[#This Row],[NWP (Standard)]],Table5[[#This Row],[NWP (Plus)]],Table5[[#This Row],[NWP (Essentials)]],Table5[[#This Row],[NWP (Premium)]])</f>
        <v>0.55935832150697362</v>
      </c>
      <c r="BA53" s="51">
        <f>AN53/SUM(Table5[[#This Row],[NWP (Standard)]],Table5[[#This Row],[NWP (Plus)]],Table5[[#This Row],[NWP (Essentials)]],Table5[[#This Row],[NWP (Premium)]])</f>
        <v>8.9106488934755715E-2</v>
      </c>
      <c r="BB53" s="51">
        <f>AR53/SUM(Table5[[#This Row],[NWP (Standard)]],Table5[[#This Row],[NWP (Plus)]],Table5[[#This Row],[NWP (Essentials)]],Table5[[#This Row],[NWP (Premium)]])</f>
        <v>0.16652328499833416</v>
      </c>
      <c r="BC53" s="52">
        <f>AV53/SUM(Table5[[#This Row],[NWP (Standard)]],Table5[[#This Row],[NWP (Plus)]],Table5[[#This Row],[NWP (Essentials)]],Table5[[#This Row],[NWP (Premium)]])</f>
        <v>0.18501190455993666</v>
      </c>
      <c r="BD53" s="51">
        <f t="shared" si="29"/>
        <v>0.43605973042592339</v>
      </c>
      <c r="BE53" s="51">
        <f t="shared" si="29"/>
        <v>0.1810507783495123</v>
      </c>
      <c r="BF53" s="51">
        <f t="shared" si="29"/>
        <v>0.23386288854775514</v>
      </c>
      <c r="BG53" s="52">
        <f t="shared" si="29"/>
        <v>0.1490266026768092</v>
      </c>
      <c r="BH53" s="31">
        <v>0</v>
      </c>
      <c r="BI53" s="32">
        <f t="shared" si="30"/>
        <v>0</v>
      </c>
      <c r="BJ53" s="31">
        <v>0</v>
      </c>
      <c r="BK53" s="50">
        <f t="shared" si="31"/>
        <v>0</v>
      </c>
      <c r="BL53" s="31">
        <v>0</v>
      </c>
      <c r="BM53" s="32">
        <f t="shared" si="32"/>
        <v>0</v>
      </c>
      <c r="BN53" s="31">
        <v>0</v>
      </c>
      <c r="BO53" s="50">
        <f t="shared" si="33"/>
        <v>0</v>
      </c>
      <c r="BP53" s="31">
        <v>0</v>
      </c>
      <c r="BQ53" s="32">
        <f t="shared" si="34"/>
        <v>0</v>
      </c>
      <c r="BR53" s="31">
        <v>0</v>
      </c>
      <c r="BS53" s="50">
        <f t="shared" si="35"/>
        <v>0</v>
      </c>
      <c r="BT53" s="31">
        <v>0</v>
      </c>
      <c r="BU53" s="32">
        <f t="shared" si="36"/>
        <v>0</v>
      </c>
      <c r="BV53" s="31">
        <v>0</v>
      </c>
      <c r="BW53" s="50">
        <f t="shared" si="37"/>
        <v>0</v>
      </c>
      <c r="BX53" s="31">
        <v>13719.165000009998</v>
      </c>
      <c r="BY53" s="32">
        <f t="shared" si="38"/>
        <v>11542.750816319998</v>
      </c>
      <c r="BZ53" s="31">
        <v>809.22676549225616</v>
      </c>
      <c r="CA53" s="50">
        <f t="shared" si="39"/>
        <v>787.68746266348353</v>
      </c>
      <c r="CB53" s="31">
        <v>2185.48035716</v>
      </c>
      <c r="CC53" s="32">
        <f t="shared" si="40"/>
        <v>4683.6183163400001</v>
      </c>
      <c r="CD53" s="31">
        <v>1095.7422120075346</v>
      </c>
      <c r="CE53" s="50">
        <f t="shared" si="41"/>
        <v>1788.8772466596326</v>
      </c>
      <c r="CF53" s="31">
        <v>4084.2521428499999</v>
      </c>
      <c r="CG53" s="32">
        <f t="shared" si="42"/>
        <v>6110.4740816299991</v>
      </c>
      <c r="CH53" s="31">
        <v>819.09452313148097</v>
      </c>
      <c r="CI53" s="50">
        <f t="shared" si="43"/>
        <v>892.52357131402368</v>
      </c>
      <c r="CJ53" s="31">
        <v>4537.7153570999999</v>
      </c>
      <c r="CK53" s="32">
        <f t="shared" si="44"/>
        <v>3513.6340305985714</v>
      </c>
      <c r="CL53" s="31">
        <v>2275.0908039780197</v>
      </c>
      <c r="CM53" s="50">
        <f t="shared" si="45"/>
        <v>1152.5676276552454</v>
      </c>
    </row>
    <row r="54" spans="1:91" x14ac:dyDescent="0.25">
      <c r="A54" s="42">
        <f t="shared" si="5"/>
        <v>45813</v>
      </c>
      <c r="B54" s="31">
        <v>131786.67964295999</v>
      </c>
      <c r="C54" s="32">
        <f t="shared" si="7"/>
        <v>153440.42816325143</v>
      </c>
      <c r="D54" s="31">
        <v>971.68184527227947</v>
      </c>
      <c r="E54" s="32">
        <f t="shared" si="8"/>
        <v>1033.0654201998618</v>
      </c>
      <c r="F54" s="54">
        <f t="shared" si="0"/>
        <v>146940.67594120422</v>
      </c>
      <c r="G54" s="32">
        <v>131786.67964295999</v>
      </c>
      <c r="H54" s="32">
        <f t="shared" si="9"/>
        <v>153440.42816325143</v>
      </c>
      <c r="I54" s="32">
        <v>971.68184527227947</v>
      </c>
      <c r="J54" s="50">
        <f t="shared" si="10"/>
        <v>1033.0654201998618</v>
      </c>
      <c r="K54" s="31">
        <v>20292.733214309999</v>
      </c>
      <c r="L54" s="32">
        <f t="shared" si="11"/>
        <v>25889.240204072852</v>
      </c>
      <c r="M54" s="31">
        <v>724.74047193964282</v>
      </c>
      <c r="N54" s="32">
        <f t="shared" si="12"/>
        <v>894.43032373442202</v>
      </c>
      <c r="O54" s="54">
        <v>25079.37652908657</v>
      </c>
      <c r="P54" s="31">
        <v>111493.94642865</v>
      </c>
      <c r="Q54" s="32">
        <f t="shared" si="13"/>
        <v>127551.18795917858</v>
      </c>
      <c r="R54" s="31">
        <v>1032.3513558208333</v>
      </c>
      <c r="S54" s="32">
        <f t="shared" si="14"/>
        <v>1063.6313411809879</v>
      </c>
      <c r="T54" s="54">
        <v>121861.29941211765</v>
      </c>
      <c r="U54" s="31">
        <v>0</v>
      </c>
      <c r="V54" s="32">
        <f t="shared" si="15"/>
        <v>0</v>
      </c>
      <c r="W54" s="31" t="e">
        <v>#DIV/0!</v>
      </c>
      <c r="X54" s="32" t="e">
        <f t="shared" si="16"/>
        <v>#DIV/0!</v>
      </c>
      <c r="Y54" s="54" t="e">
        <v>#VALUE!</v>
      </c>
      <c r="Z54" s="31">
        <v>0</v>
      </c>
      <c r="AA54" s="32">
        <f t="shared" si="17"/>
        <v>0</v>
      </c>
      <c r="AB54" s="31" t="e">
        <v>#DIV/0!</v>
      </c>
      <c r="AC54" s="32" t="e">
        <f t="shared" si="18"/>
        <v>#DIV/0!</v>
      </c>
      <c r="AD54" s="54" t="e">
        <v>#VALUE!</v>
      </c>
      <c r="AE54" s="31">
        <v>0</v>
      </c>
      <c r="AF54" s="32">
        <f t="shared" si="19"/>
        <v>0</v>
      </c>
      <c r="AG54" s="31" t="e">
        <v>#DIV/0!</v>
      </c>
      <c r="AH54" s="32" t="e">
        <f t="shared" si="20"/>
        <v>#DIV/0!</v>
      </c>
      <c r="AI54" s="54">
        <v>0</v>
      </c>
      <c r="AJ54" s="31">
        <f t="shared" si="1"/>
        <v>10944.416071420001</v>
      </c>
      <c r="AK54" s="32">
        <f t="shared" si="21"/>
        <v>12070.61841835857</v>
      </c>
      <c r="AL54" s="31">
        <v>685.90519676486178</v>
      </c>
      <c r="AM54" s="50">
        <f t="shared" si="22"/>
        <v>805.79195633285531</v>
      </c>
      <c r="AN54" s="31">
        <f t="shared" si="2"/>
        <v>0</v>
      </c>
      <c r="AO54" s="32">
        <f t="shared" si="23"/>
        <v>3868.6331122585716</v>
      </c>
      <c r="AP54" s="31">
        <v>0</v>
      </c>
      <c r="AQ54" s="50">
        <f t="shared" si="24"/>
        <v>1584.5712030596676</v>
      </c>
      <c r="AR54" s="31">
        <f t="shared" si="3"/>
        <v>4682.1210714700001</v>
      </c>
      <c r="AS54" s="32">
        <f t="shared" si="25"/>
        <v>6525.3922959257134</v>
      </c>
      <c r="AT54" s="31">
        <v>782.49734021959716</v>
      </c>
      <c r="AU54" s="50">
        <f t="shared" si="26"/>
        <v>876.98195242404984</v>
      </c>
      <c r="AV54" s="31">
        <f t="shared" si="4"/>
        <v>4666.1960714199995</v>
      </c>
      <c r="AW54" s="32">
        <f t="shared" si="27"/>
        <v>3424.5963775299997</v>
      </c>
      <c r="AX54" s="31">
        <v>779.83588187798068</v>
      </c>
      <c r="AY54" s="50">
        <f t="shared" si="28"/>
        <v>1011.4017476716366</v>
      </c>
      <c r="AZ54" s="51">
        <f>AJ54/SUM(Table5[[#This Row],[NWP (Standard)]],Table5[[#This Row],[NWP (Plus)]],Table5[[#This Row],[NWP (Essentials)]],Table5[[#This Row],[NWP (Premium)]])</f>
        <v>0.53932685931642932</v>
      </c>
      <c r="BA54" s="51">
        <f>AN54/SUM(Table5[[#This Row],[NWP (Standard)]],Table5[[#This Row],[NWP (Plus)]],Table5[[#This Row],[NWP (Essentials)]],Table5[[#This Row],[NWP (Premium)]])</f>
        <v>0</v>
      </c>
      <c r="BB54" s="51">
        <f>AR54/SUM(Table5[[#This Row],[NWP (Standard)]],Table5[[#This Row],[NWP (Plus)]],Table5[[#This Row],[NWP (Essentials)]],Table5[[#This Row],[NWP (Premium)]])</f>
        <v>0.2307289521831524</v>
      </c>
      <c r="BC54" s="52">
        <f>AV54/SUM(Table5[[#This Row],[NWP (Standard)]],Table5[[#This Row],[NWP (Plus)]],Table5[[#This Row],[NWP (Essentials)]],Table5[[#This Row],[NWP (Premium)]])</f>
        <v>0.22994418850041839</v>
      </c>
      <c r="BD54" s="51">
        <f t="shared" si="29"/>
        <v>0.46138073130053253</v>
      </c>
      <c r="BE54" s="51">
        <f t="shared" si="29"/>
        <v>0.14034505800160871</v>
      </c>
      <c r="BF54" s="51">
        <f t="shared" si="29"/>
        <v>0.25413992359110693</v>
      </c>
      <c r="BG54" s="52">
        <f t="shared" si="29"/>
        <v>0.14413428710675188</v>
      </c>
      <c r="BH54" s="31">
        <v>0</v>
      </c>
      <c r="BI54" s="32">
        <f t="shared" si="30"/>
        <v>0</v>
      </c>
      <c r="BJ54" s="31">
        <v>0</v>
      </c>
      <c r="BK54" s="50">
        <f t="shared" si="31"/>
        <v>0</v>
      </c>
      <c r="BL54" s="31">
        <v>0</v>
      </c>
      <c r="BM54" s="32">
        <f t="shared" si="32"/>
        <v>0</v>
      </c>
      <c r="BN54" s="31">
        <v>0</v>
      </c>
      <c r="BO54" s="50">
        <f t="shared" si="33"/>
        <v>0</v>
      </c>
      <c r="BP54" s="31">
        <v>0</v>
      </c>
      <c r="BQ54" s="32">
        <f t="shared" si="34"/>
        <v>0</v>
      </c>
      <c r="BR54" s="31">
        <v>0</v>
      </c>
      <c r="BS54" s="50">
        <f t="shared" si="35"/>
        <v>0</v>
      </c>
      <c r="BT54" s="31">
        <v>0</v>
      </c>
      <c r="BU54" s="32">
        <f t="shared" si="36"/>
        <v>0</v>
      </c>
      <c r="BV54" s="31">
        <v>0</v>
      </c>
      <c r="BW54" s="50">
        <f t="shared" si="37"/>
        <v>0</v>
      </c>
      <c r="BX54" s="31">
        <v>10944.416071420001</v>
      </c>
      <c r="BY54" s="32">
        <f t="shared" si="38"/>
        <v>12070.61841835857</v>
      </c>
      <c r="BZ54" s="31">
        <v>685.90519676486178</v>
      </c>
      <c r="CA54" s="50">
        <f t="shared" si="39"/>
        <v>805.79195633285531</v>
      </c>
      <c r="CB54" s="31">
        <v>0</v>
      </c>
      <c r="CC54" s="32">
        <f t="shared" si="40"/>
        <v>3868.6331122585716</v>
      </c>
      <c r="CD54" s="31">
        <v>0</v>
      </c>
      <c r="CE54" s="50">
        <f t="shared" si="41"/>
        <v>1584.5712030596676</v>
      </c>
      <c r="CF54" s="31">
        <v>4682.1210714700001</v>
      </c>
      <c r="CG54" s="32">
        <f t="shared" si="42"/>
        <v>6525.3922959257134</v>
      </c>
      <c r="CH54" s="31">
        <v>782.49734021959716</v>
      </c>
      <c r="CI54" s="50">
        <f t="shared" si="43"/>
        <v>876.98195242404984</v>
      </c>
      <c r="CJ54" s="31">
        <v>4666.1960714199995</v>
      </c>
      <c r="CK54" s="32">
        <f t="shared" si="44"/>
        <v>3424.5963775299997</v>
      </c>
      <c r="CL54" s="31">
        <v>779.83588187798068</v>
      </c>
      <c r="CM54" s="50">
        <f t="shared" si="45"/>
        <v>1011.4017476716366</v>
      </c>
    </row>
    <row r="55" spans="1:91" x14ac:dyDescent="0.25">
      <c r="A55" s="42">
        <f t="shared" si="5"/>
        <v>45814</v>
      </c>
      <c r="B55" s="31">
        <v>145086.35071459998</v>
      </c>
      <c r="C55" s="32">
        <f t="shared" si="7"/>
        <v>144088.17744907428</v>
      </c>
      <c r="D55" s="31">
        <v>1093.8717262119753</v>
      </c>
      <c r="E55" s="32">
        <f t="shared" si="8"/>
        <v>1035.4475723708861</v>
      </c>
      <c r="F55" s="54">
        <f t="shared" si="0"/>
        <v>146940.67594120422</v>
      </c>
      <c r="G55" s="32">
        <v>145086.35071459998</v>
      </c>
      <c r="H55" s="32">
        <f t="shared" si="9"/>
        <v>144088.17744907428</v>
      </c>
      <c r="I55" s="32">
        <v>1093.8717262119753</v>
      </c>
      <c r="J55" s="50">
        <f t="shared" si="10"/>
        <v>1035.4475723708861</v>
      </c>
      <c r="K55" s="31">
        <v>13679.98642868</v>
      </c>
      <c r="L55" s="32">
        <f t="shared" si="11"/>
        <v>25140.98255102857</v>
      </c>
      <c r="M55" s="31">
        <v>683.99932143399997</v>
      </c>
      <c r="N55" s="32">
        <f t="shared" si="12"/>
        <v>879.53861965362444</v>
      </c>
      <c r="O55" s="54">
        <v>25079.37652908657</v>
      </c>
      <c r="P55" s="31">
        <v>131406.36428591999</v>
      </c>
      <c r="Q55" s="32">
        <f t="shared" si="13"/>
        <v>118947.19489804572</v>
      </c>
      <c r="R55" s="31">
        <v>1162.8881795214159</v>
      </c>
      <c r="S55" s="32">
        <f t="shared" si="14"/>
        <v>1070.5935099217133</v>
      </c>
      <c r="T55" s="54">
        <v>121861.29941211765</v>
      </c>
      <c r="U55" s="31">
        <v>0</v>
      </c>
      <c r="V55" s="32">
        <f t="shared" si="15"/>
        <v>0</v>
      </c>
      <c r="W55" s="31" t="e">
        <v>#DIV/0!</v>
      </c>
      <c r="X55" s="32" t="e">
        <f t="shared" si="16"/>
        <v>#DIV/0!</v>
      </c>
      <c r="Y55" s="54" t="e">
        <v>#VALUE!</v>
      </c>
      <c r="Z55" s="31">
        <v>0</v>
      </c>
      <c r="AA55" s="32">
        <f t="shared" si="17"/>
        <v>0</v>
      </c>
      <c r="AB55" s="31" t="e">
        <v>#DIV/0!</v>
      </c>
      <c r="AC55" s="32" t="e">
        <f t="shared" si="18"/>
        <v>#DIV/0!</v>
      </c>
      <c r="AD55" s="54" t="e">
        <v>#VALUE!</v>
      </c>
      <c r="AE55" s="31">
        <v>0</v>
      </c>
      <c r="AF55" s="32">
        <f t="shared" si="19"/>
        <v>0</v>
      </c>
      <c r="AG55" s="31" t="e">
        <v>#DIV/0!</v>
      </c>
      <c r="AH55" s="32" t="e">
        <f t="shared" si="20"/>
        <v>#DIV/0!</v>
      </c>
      <c r="AI55" s="54">
        <v>0</v>
      </c>
      <c r="AJ55" s="31">
        <f t="shared" si="1"/>
        <v>7913.4603571899997</v>
      </c>
      <c r="AK55" s="32">
        <f t="shared" si="21"/>
        <v>12302.831530607142</v>
      </c>
      <c r="AL55" s="31">
        <v>610.40004866758193</v>
      </c>
      <c r="AM55" s="50">
        <f t="shared" si="22"/>
        <v>802.91706028237661</v>
      </c>
      <c r="AN55" s="31">
        <f t="shared" si="2"/>
        <v>2495.50178572</v>
      </c>
      <c r="AO55" s="32">
        <f t="shared" si="23"/>
        <v>3784.7688775614288</v>
      </c>
      <c r="AP55" s="31">
        <v>625.58938994696189</v>
      </c>
      <c r="AQ55" s="50">
        <f t="shared" si="24"/>
        <v>1563.5475453236672</v>
      </c>
      <c r="AR55" s="31">
        <f t="shared" si="3"/>
        <v>1674.1271428699999</v>
      </c>
      <c r="AS55" s="32">
        <f t="shared" si="25"/>
        <v>5976.3816836885699</v>
      </c>
      <c r="AT55" s="31">
        <v>839.36319660819061</v>
      </c>
      <c r="AU55" s="50">
        <f t="shared" si="26"/>
        <v>838.82359264922877</v>
      </c>
      <c r="AV55" s="31">
        <f t="shared" si="4"/>
        <v>1596.8971429000001</v>
      </c>
      <c r="AW55" s="32">
        <f t="shared" si="27"/>
        <v>3077.0004591714282</v>
      </c>
      <c r="AX55" s="31">
        <v>1601.2842229189209</v>
      </c>
      <c r="AY55" s="50">
        <f t="shared" si="28"/>
        <v>1124.6954884242425</v>
      </c>
      <c r="AZ55" s="51">
        <f>AJ55/SUM(Table5[[#This Row],[NWP (Standard)]],Table5[[#This Row],[NWP (Plus)]],Table5[[#This Row],[NWP (Essentials)]],Table5[[#This Row],[NWP (Premium)]])</f>
        <v>0.5784698982302704</v>
      </c>
      <c r="BA55" s="51">
        <f>AN55/SUM(Table5[[#This Row],[NWP (Standard)]],Table5[[#This Row],[NWP (Plus)]],Table5[[#This Row],[NWP (Essentials)]],Table5[[#This Row],[NWP (Premium)]])</f>
        <v>0.18241990214903994</v>
      </c>
      <c r="BB55" s="51">
        <f>AR55/SUM(Table5[[#This Row],[NWP (Standard)]],Table5[[#This Row],[NWP (Plus)]],Table5[[#This Row],[NWP (Essentials)]],Table5[[#This Row],[NWP (Premium)]])</f>
        <v>0.12237783652768862</v>
      </c>
      <c r="BC55" s="52">
        <f>AV55/SUM(Table5[[#This Row],[NWP (Standard)]],Table5[[#This Row],[NWP (Plus)]],Table5[[#This Row],[NWP (Essentials)]],Table5[[#This Row],[NWP (Premium)]])</f>
        <v>0.11673236309300102</v>
      </c>
      <c r="BD55" s="51">
        <f t="shared" si="29"/>
        <v>0.49653587577858582</v>
      </c>
      <c r="BE55" s="51">
        <f t="shared" si="29"/>
        <v>0.14312724625686971</v>
      </c>
      <c r="BF55" s="51">
        <f t="shared" si="29"/>
        <v>0.2299594849937581</v>
      </c>
      <c r="BG55" s="52">
        <f t="shared" si="29"/>
        <v>0.1303773929707864</v>
      </c>
      <c r="BH55" s="31">
        <v>0</v>
      </c>
      <c r="BI55" s="32">
        <f t="shared" si="30"/>
        <v>0</v>
      </c>
      <c r="BJ55" s="31">
        <v>0</v>
      </c>
      <c r="BK55" s="50">
        <f t="shared" si="31"/>
        <v>0</v>
      </c>
      <c r="BL55" s="31">
        <v>0</v>
      </c>
      <c r="BM55" s="32">
        <f t="shared" si="32"/>
        <v>0</v>
      </c>
      <c r="BN55" s="31">
        <v>0</v>
      </c>
      <c r="BO55" s="50">
        <f t="shared" si="33"/>
        <v>0</v>
      </c>
      <c r="BP55" s="31">
        <v>0</v>
      </c>
      <c r="BQ55" s="32">
        <f t="shared" si="34"/>
        <v>0</v>
      </c>
      <c r="BR55" s="31">
        <v>0</v>
      </c>
      <c r="BS55" s="50">
        <f t="shared" si="35"/>
        <v>0</v>
      </c>
      <c r="BT55" s="31">
        <v>0</v>
      </c>
      <c r="BU55" s="32">
        <f t="shared" si="36"/>
        <v>0</v>
      </c>
      <c r="BV55" s="31">
        <v>0</v>
      </c>
      <c r="BW55" s="50">
        <f t="shared" si="37"/>
        <v>0</v>
      </c>
      <c r="BX55" s="31">
        <v>7913.4603571899997</v>
      </c>
      <c r="BY55" s="32">
        <f t="shared" si="38"/>
        <v>12302.831530607142</v>
      </c>
      <c r="BZ55" s="31">
        <v>610.40004866758193</v>
      </c>
      <c r="CA55" s="50">
        <f t="shared" si="39"/>
        <v>802.91706028237661</v>
      </c>
      <c r="CB55" s="31">
        <v>2495.50178572</v>
      </c>
      <c r="CC55" s="32">
        <f t="shared" si="40"/>
        <v>3784.7688775614288</v>
      </c>
      <c r="CD55" s="31">
        <v>625.58938994696189</v>
      </c>
      <c r="CE55" s="50">
        <f t="shared" si="41"/>
        <v>1563.5475453236672</v>
      </c>
      <c r="CF55" s="31">
        <v>1674.1271428699999</v>
      </c>
      <c r="CG55" s="32">
        <f t="shared" si="42"/>
        <v>5976.3816836885699</v>
      </c>
      <c r="CH55" s="31">
        <v>839.36319660819061</v>
      </c>
      <c r="CI55" s="50">
        <f t="shared" si="43"/>
        <v>838.82359264922877</v>
      </c>
      <c r="CJ55" s="31">
        <v>1596.8971429000001</v>
      </c>
      <c r="CK55" s="32">
        <f t="shared" si="44"/>
        <v>3077.0004591714282</v>
      </c>
      <c r="CL55" s="31">
        <v>1601.2842229189209</v>
      </c>
      <c r="CM55" s="50">
        <f t="shared" si="45"/>
        <v>1124.6954884242425</v>
      </c>
    </row>
    <row r="56" spans="1:91" x14ac:dyDescent="0.25">
      <c r="A56" s="42">
        <f t="shared" si="5"/>
        <v>45815</v>
      </c>
      <c r="B56" s="31">
        <v>159245.29142867003</v>
      </c>
      <c r="C56" s="32">
        <f t="shared" si="7"/>
        <v>146684.52306130857</v>
      </c>
      <c r="D56" s="31">
        <v>1093.7176608811483</v>
      </c>
      <c r="E56" s="32">
        <f t="shared" si="8"/>
        <v>1049.3806491967682</v>
      </c>
      <c r="F56" s="54">
        <f t="shared" si="0"/>
        <v>146940.67594120422</v>
      </c>
      <c r="G56" s="32">
        <v>159245.29142867003</v>
      </c>
      <c r="H56" s="32">
        <f t="shared" si="9"/>
        <v>146684.52306130857</v>
      </c>
      <c r="I56" s="32">
        <v>1093.7176608811483</v>
      </c>
      <c r="J56" s="50">
        <f t="shared" si="10"/>
        <v>1049.3806491967682</v>
      </c>
      <c r="K56" s="31">
        <v>27563.019285709997</v>
      </c>
      <c r="L56" s="32">
        <f t="shared" si="11"/>
        <v>24598.738571442856</v>
      </c>
      <c r="M56" s="31">
        <v>918.76730952366654</v>
      </c>
      <c r="N56" s="32">
        <f t="shared" si="12"/>
        <v>889.71492586816373</v>
      </c>
      <c r="O56" s="54">
        <v>25079.37652908657</v>
      </c>
      <c r="P56" s="31">
        <v>131682.27214296002</v>
      </c>
      <c r="Q56" s="32">
        <f t="shared" si="13"/>
        <v>122085.78448986572</v>
      </c>
      <c r="R56" s="31">
        <v>1135.192001232414</v>
      </c>
      <c r="S56" s="32">
        <f t="shared" si="14"/>
        <v>1083.4955713219629</v>
      </c>
      <c r="T56" s="54">
        <v>121861.29941211765</v>
      </c>
      <c r="U56" s="31">
        <v>0</v>
      </c>
      <c r="V56" s="32">
        <f t="shared" si="15"/>
        <v>0</v>
      </c>
      <c r="W56" s="31" t="e">
        <v>#DIV/0!</v>
      </c>
      <c r="X56" s="32" t="e">
        <f t="shared" si="16"/>
        <v>#DIV/0!</v>
      </c>
      <c r="Y56" s="54" t="e">
        <v>#VALUE!</v>
      </c>
      <c r="Z56" s="31">
        <v>0</v>
      </c>
      <c r="AA56" s="32">
        <f t="shared" si="17"/>
        <v>0</v>
      </c>
      <c r="AB56" s="31" t="e">
        <v>#DIV/0!</v>
      </c>
      <c r="AC56" s="32" t="e">
        <f t="shared" si="18"/>
        <v>#DIV/0!</v>
      </c>
      <c r="AD56" s="54" t="e">
        <v>#VALUE!</v>
      </c>
      <c r="AE56" s="31">
        <v>0</v>
      </c>
      <c r="AF56" s="32">
        <f t="shared" si="19"/>
        <v>0</v>
      </c>
      <c r="AG56" s="31" t="e">
        <v>#DIV/0!</v>
      </c>
      <c r="AH56" s="32" t="e">
        <f t="shared" si="20"/>
        <v>#DIV/0!</v>
      </c>
      <c r="AI56" s="54">
        <v>0</v>
      </c>
      <c r="AJ56" s="31">
        <f t="shared" si="1"/>
        <v>15023.267500029999</v>
      </c>
      <c r="AK56" s="32">
        <f t="shared" si="21"/>
        <v>12575.377755111427</v>
      </c>
      <c r="AL56" s="31">
        <v>1004.3026808352206</v>
      </c>
      <c r="AM56" s="50">
        <f t="shared" si="22"/>
        <v>835.87227210335175</v>
      </c>
      <c r="AN56" s="31">
        <f t="shared" si="2"/>
        <v>2878.88964283</v>
      </c>
      <c r="AO56" s="32">
        <f t="shared" si="23"/>
        <v>2732.0283673471431</v>
      </c>
      <c r="AP56" s="31">
        <v>962.2662267436649</v>
      </c>
      <c r="AQ56" s="50">
        <f t="shared" si="24"/>
        <v>1537.8994307102257</v>
      </c>
      <c r="AR56" s="31">
        <f t="shared" si="3"/>
        <v>5877.5221428100003</v>
      </c>
      <c r="AS56" s="32">
        <f t="shared" si="25"/>
        <v>5885.7832653171427</v>
      </c>
      <c r="AT56" s="31">
        <v>736.70864768774493</v>
      </c>
      <c r="AU56" s="50">
        <f t="shared" si="26"/>
        <v>840.42323458301973</v>
      </c>
      <c r="AV56" s="31">
        <f t="shared" si="4"/>
        <v>3783.3400000399997</v>
      </c>
      <c r="AW56" s="32">
        <f t="shared" si="27"/>
        <v>3405.5491836671426</v>
      </c>
      <c r="AX56" s="31">
        <v>948.43344778616938</v>
      </c>
      <c r="AY56" s="50">
        <f t="shared" si="28"/>
        <v>1153.9306613196816</v>
      </c>
      <c r="AZ56" s="51">
        <f>AJ56/SUM(Table5[[#This Row],[NWP (Standard)]],Table5[[#This Row],[NWP (Plus)]],Table5[[#This Row],[NWP (Essentials)]],Table5[[#This Row],[NWP (Premium)]])</f>
        <v>0.54505159047720098</v>
      </c>
      <c r="BA56" s="51">
        <f>AN56/SUM(Table5[[#This Row],[NWP (Standard)]],Table5[[#This Row],[NWP (Plus)]],Table5[[#This Row],[NWP (Essentials)]],Table5[[#This Row],[NWP (Premium)]])</f>
        <v>0.10444754302815278</v>
      </c>
      <c r="BB56" s="51">
        <f>AR56/SUM(Table5[[#This Row],[NWP (Standard)]],Table5[[#This Row],[NWP (Plus)]],Table5[[#This Row],[NWP (Essentials)]],Table5[[#This Row],[NWP (Premium)]])</f>
        <v>0.21323941625862416</v>
      </c>
      <c r="BC56" s="52">
        <f>AV56/SUM(Table5[[#This Row],[NWP (Standard)]],Table5[[#This Row],[NWP (Plus)]],Table5[[#This Row],[NWP (Essentials)]],Table5[[#This Row],[NWP (Premium)]])</f>
        <v>0.13726145023602207</v>
      </c>
      <c r="BD56" s="51">
        <f t="shared" si="29"/>
        <v>0.51465195445158207</v>
      </c>
      <c r="BE56" s="51">
        <f t="shared" si="29"/>
        <v>0.1113624219293893</v>
      </c>
      <c r="BF56" s="51">
        <f t="shared" si="29"/>
        <v>0.2307576478525756</v>
      </c>
      <c r="BG56" s="52">
        <f t="shared" si="29"/>
        <v>0.14322797576645313</v>
      </c>
      <c r="BH56" s="31">
        <v>0</v>
      </c>
      <c r="BI56" s="32">
        <f t="shared" si="30"/>
        <v>0</v>
      </c>
      <c r="BJ56" s="31">
        <v>0</v>
      </c>
      <c r="BK56" s="50">
        <f t="shared" si="31"/>
        <v>0</v>
      </c>
      <c r="BL56" s="31">
        <v>0</v>
      </c>
      <c r="BM56" s="32">
        <f t="shared" si="32"/>
        <v>0</v>
      </c>
      <c r="BN56" s="31">
        <v>0</v>
      </c>
      <c r="BO56" s="50">
        <f t="shared" si="33"/>
        <v>0</v>
      </c>
      <c r="BP56" s="31">
        <v>0</v>
      </c>
      <c r="BQ56" s="32">
        <f t="shared" si="34"/>
        <v>0</v>
      </c>
      <c r="BR56" s="31">
        <v>0</v>
      </c>
      <c r="BS56" s="50">
        <f t="shared" si="35"/>
        <v>0</v>
      </c>
      <c r="BT56" s="31">
        <v>0</v>
      </c>
      <c r="BU56" s="32">
        <f t="shared" si="36"/>
        <v>0</v>
      </c>
      <c r="BV56" s="31">
        <v>0</v>
      </c>
      <c r="BW56" s="50">
        <f t="shared" si="37"/>
        <v>0</v>
      </c>
      <c r="BX56" s="31">
        <v>15023.267500029999</v>
      </c>
      <c r="BY56" s="32">
        <f t="shared" si="38"/>
        <v>12575.377755111427</v>
      </c>
      <c r="BZ56" s="31">
        <v>1004.3026808352206</v>
      </c>
      <c r="CA56" s="50">
        <f t="shared" si="39"/>
        <v>835.87227210335175</v>
      </c>
      <c r="CB56" s="31">
        <v>2878.88964283</v>
      </c>
      <c r="CC56" s="32">
        <f t="shared" si="40"/>
        <v>2732.0283673471431</v>
      </c>
      <c r="CD56" s="31">
        <v>962.2662267436649</v>
      </c>
      <c r="CE56" s="50">
        <f t="shared" si="41"/>
        <v>1537.8994307102257</v>
      </c>
      <c r="CF56" s="31">
        <v>5877.5221428100003</v>
      </c>
      <c r="CG56" s="32">
        <f t="shared" si="42"/>
        <v>5885.7832653171427</v>
      </c>
      <c r="CH56" s="31">
        <v>736.70864768774493</v>
      </c>
      <c r="CI56" s="50">
        <f t="shared" si="43"/>
        <v>840.42323458301973</v>
      </c>
      <c r="CJ56" s="31">
        <v>3783.3400000399997</v>
      </c>
      <c r="CK56" s="32">
        <f t="shared" si="44"/>
        <v>3405.5491836671426</v>
      </c>
      <c r="CL56" s="31">
        <v>948.43344778616938</v>
      </c>
      <c r="CM56" s="50">
        <f t="shared" si="45"/>
        <v>1153.9306613196816</v>
      </c>
    </row>
    <row r="57" spans="1:91" x14ac:dyDescent="0.25">
      <c r="A57" s="42">
        <f t="shared" si="5"/>
        <v>45816</v>
      </c>
      <c r="B57" s="31">
        <v>89471.625000139989</v>
      </c>
      <c r="C57" s="32">
        <f t="shared" si="7"/>
        <v>130966.93331638713</v>
      </c>
      <c r="D57" s="31">
        <v>996.86029072508938</v>
      </c>
      <c r="E57" s="32">
        <f t="shared" si="8"/>
        <v>1051.7032567527856</v>
      </c>
      <c r="F57" s="54">
        <f t="shared" si="0"/>
        <v>146940.67594120422</v>
      </c>
      <c r="G57" s="32">
        <v>89471.625000139989</v>
      </c>
      <c r="H57" s="32">
        <f t="shared" si="9"/>
        <v>130966.93331638713</v>
      </c>
      <c r="I57" s="32">
        <v>996.86029072508938</v>
      </c>
      <c r="J57" s="50">
        <f t="shared" si="10"/>
        <v>1051.7032567527856</v>
      </c>
      <c r="K57" s="31">
        <v>19407.788928639999</v>
      </c>
      <c r="L57" s="32">
        <f t="shared" si="11"/>
        <v>21675.784948998567</v>
      </c>
      <c r="M57" s="31">
        <v>1021.4625751915788</v>
      </c>
      <c r="N57" s="32">
        <f t="shared" si="12"/>
        <v>914.45740838565359</v>
      </c>
      <c r="O57" s="54">
        <v>25079.37652908657</v>
      </c>
      <c r="P57" s="31">
        <v>70063.836071500002</v>
      </c>
      <c r="Q57" s="32">
        <f t="shared" si="13"/>
        <v>109291.14836738855</v>
      </c>
      <c r="R57" s="31">
        <v>986.81459255633808</v>
      </c>
      <c r="S57" s="32">
        <f t="shared" si="14"/>
        <v>1079.2222338356164</v>
      </c>
      <c r="T57" s="54">
        <v>121861.29941211765</v>
      </c>
      <c r="U57" s="31">
        <v>0</v>
      </c>
      <c r="V57" s="32">
        <f t="shared" si="15"/>
        <v>0</v>
      </c>
      <c r="W57" s="31" t="e">
        <v>#DIV/0!</v>
      </c>
      <c r="X57" s="32" t="e">
        <f t="shared" si="16"/>
        <v>#DIV/0!</v>
      </c>
      <c r="Y57" s="54" t="e">
        <v>#VALUE!</v>
      </c>
      <c r="Z57" s="31">
        <v>0</v>
      </c>
      <c r="AA57" s="32">
        <f t="shared" si="17"/>
        <v>0</v>
      </c>
      <c r="AB57" s="31" t="e">
        <v>#DIV/0!</v>
      </c>
      <c r="AC57" s="32" t="e">
        <f t="shared" si="18"/>
        <v>#DIV/0!</v>
      </c>
      <c r="AD57" s="54" t="e">
        <v>#VALUE!</v>
      </c>
      <c r="AE57" s="31">
        <v>0</v>
      </c>
      <c r="AF57" s="32">
        <f t="shared" si="19"/>
        <v>0</v>
      </c>
      <c r="AG57" s="31" t="e">
        <v>#DIV/0!</v>
      </c>
      <c r="AH57" s="32" t="e">
        <f t="shared" si="20"/>
        <v>#DIV/0!</v>
      </c>
      <c r="AI57" s="54">
        <v>0</v>
      </c>
      <c r="AJ57" s="31">
        <f t="shared" si="1"/>
        <v>7021.9964285999995</v>
      </c>
      <c r="AK57" s="32">
        <f t="shared" si="21"/>
        <v>10725.829693880001</v>
      </c>
      <c r="AL57" s="31">
        <v>782.36529193180309</v>
      </c>
      <c r="AM57" s="50">
        <f t="shared" si="22"/>
        <v>828.45009781029773</v>
      </c>
      <c r="AN57" s="31">
        <f t="shared" si="2"/>
        <v>4122.0142857400006</v>
      </c>
      <c r="AO57" s="32">
        <f t="shared" si="23"/>
        <v>2720.0697959228573</v>
      </c>
      <c r="AP57" s="31">
        <v>1033.3346251742905</v>
      </c>
      <c r="AQ57" s="50">
        <f t="shared" si="24"/>
        <v>1585.1072706591185</v>
      </c>
      <c r="AR57" s="31">
        <f t="shared" si="3"/>
        <v>5362.0214285599995</v>
      </c>
      <c r="AS57" s="32">
        <f t="shared" si="25"/>
        <v>5024.6151020514289</v>
      </c>
      <c r="AT57" s="31">
        <v>1792.2507521709088</v>
      </c>
      <c r="AU57" s="50">
        <f t="shared" si="26"/>
        <v>970.94817362476158</v>
      </c>
      <c r="AV57" s="31">
        <f t="shared" si="4"/>
        <v>2901.7567857399999</v>
      </c>
      <c r="AW57" s="32">
        <f t="shared" si="27"/>
        <v>3205.2703571442858</v>
      </c>
      <c r="AX57" s="31">
        <v>969.90954832051534</v>
      </c>
      <c r="AY57" s="50">
        <f t="shared" si="28"/>
        <v>1138.3630272769838</v>
      </c>
      <c r="AZ57" s="51">
        <f>AJ57/SUM(Table5[[#This Row],[NWP (Standard)]],Table5[[#This Row],[NWP (Plus)]],Table5[[#This Row],[NWP (Essentials)]],Table5[[#This Row],[NWP (Premium)]])</f>
        <v>0.36181331394415911</v>
      </c>
      <c r="BA57" s="51">
        <f>AN57/SUM(Table5[[#This Row],[NWP (Standard)]],Table5[[#This Row],[NWP (Plus)]],Table5[[#This Row],[NWP (Essentials)]],Table5[[#This Row],[NWP (Premium)]])</f>
        <v>0.21238969059773521</v>
      </c>
      <c r="BB57" s="51">
        <f>AR57/SUM(Table5[[#This Row],[NWP (Standard)]],Table5[[#This Row],[NWP (Plus)]],Table5[[#This Row],[NWP (Essentials)]],Table5[[#This Row],[NWP (Premium)]])</f>
        <v>0.2762819323868102</v>
      </c>
      <c r="BC57" s="52">
        <f>AV57/SUM(Table5[[#This Row],[NWP (Standard)]],Table5[[#This Row],[NWP (Plus)]],Table5[[#This Row],[NWP (Essentials)]],Table5[[#This Row],[NWP (Premium)]])</f>
        <v>0.1495150630712955</v>
      </c>
      <c r="BD57" s="51">
        <f t="shared" si="29"/>
        <v>0.49478701762047234</v>
      </c>
      <c r="BE57" s="51">
        <f t="shared" si="29"/>
        <v>0.1266338063427539</v>
      </c>
      <c r="BF57" s="51">
        <f t="shared" si="29"/>
        <v>0.22941300393061387</v>
      </c>
      <c r="BG57" s="52">
        <f t="shared" si="29"/>
        <v>0.14916617210615993</v>
      </c>
      <c r="BH57" s="31">
        <v>0</v>
      </c>
      <c r="BI57" s="32">
        <f t="shared" si="30"/>
        <v>0</v>
      </c>
      <c r="BJ57" s="31">
        <v>0</v>
      </c>
      <c r="BK57" s="50">
        <f t="shared" si="31"/>
        <v>0</v>
      </c>
      <c r="BL57" s="31">
        <v>0</v>
      </c>
      <c r="BM57" s="32">
        <f t="shared" si="32"/>
        <v>0</v>
      </c>
      <c r="BN57" s="31">
        <v>0</v>
      </c>
      <c r="BO57" s="50">
        <f t="shared" si="33"/>
        <v>0</v>
      </c>
      <c r="BP57" s="31">
        <v>0</v>
      </c>
      <c r="BQ57" s="32">
        <f t="shared" si="34"/>
        <v>0</v>
      </c>
      <c r="BR57" s="31">
        <v>0</v>
      </c>
      <c r="BS57" s="50">
        <f t="shared" si="35"/>
        <v>0</v>
      </c>
      <c r="BT57" s="31">
        <v>0</v>
      </c>
      <c r="BU57" s="32">
        <f t="shared" si="36"/>
        <v>0</v>
      </c>
      <c r="BV57" s="31">
        <v>0</v>
      </c>
      <c r="BW57" s="50">
        <f t="shared" si="37"/>
        <v>0</v>
      </c>
      <c r="BX57" s="31">
        <v>7021.9964285999995</v>
      </c>
      <c r="BY57" s="32">
        <f t="shared" si="38"/>
        <v>10725.829693880001</v>
      </c>
      <c r="BZ57" s="31">
        <v>782.36529193180309</v>
      </c>
      <c r="CA57" s="50">
        <f t="shared" si="39"/>
        <v>828.45009781029773</v>
      </c>
      <c r="CB57" s="31">
        <v>4122.0142857400006</v>
      </c>
      <c r="CC57" s="32">
        <f t="shared" si="40"/>
        <v>2720.0697959228573</v>
      </c>
      <c r="CD57" s="31">
        <v>1033.3346251742905</v>
      </c>
      <c r="CE57" s="50">
        <f t="shared" si="41"/>
        <v>1585.1072706591185</v>
      </c>
      <c r="CF57" s="31">
        <v>5362.0214285599995</v>
      </c>
      <c r="CG57" s="32">
        <f t="shared" si="42"/>
        <v>5024.6151020514289</v>
      </c>
      <c r="CH57" s="31">
        <v>1792.2507521709088</v>
      </c>
      <c r="CI57" s="50">
        <f t="shared" si="43"/>
        <v>970.94817362476158</v>
      </c>
      <c r="CJ57" s="31">
        <v>2901.7567857399999</v>
      </c>
      <c r="CK57" s="32">
        <f t="shared" si="44"/>
        <v>3205.2703571442858</v>
      </c>
      <c r="CL57" s="31">
        <v>969.90954832051534</v>
      </c>
      <c r="CM57" s="50">
        <f t="shared" si="45"/>
        <v>1138.3630272769838</v>
      </c>
    </row>
    <row r="58" spans="1:91" x14ac:dyDescent="0.25">
      <c r="A58" s="42">
        <f t="shared" si="5"/>
        <v>45817</v>
      </c>
      <c r="B58" s="31">
        <v>138416.81428597998</v>
      </c>
      <c r="C58" s="32">
        <f t="shared" si="7"/>
        <v>129511.51836746284</v>
      </c>
      <c r="D58" s="31">
        <v>1147.0833078965293</v>
      </c>
      <c r="E58" s="32">
        <f t="shared" si="8"/>
        <v>1073.6551829792545</v>
      </c>
      <c r="F58" s="54">
        <f t="shared" si="0"/>
        <v>146940.67594120422</v>
      </c>
      <c r="G58" s="32">
        <v>138416.81428597998</v>
      </c>
      <c r="H58" s="32">
        <f t="shared" si="9"/>
        <v>129511.51836746284</v>
      </c>
      <c r="I58" s="32">
        <v>1147.0833078965293</v>
      </c>
      <c r="J58" s="50">
        <f t="shared" si="10"/>
        <v>1073.6551829792545</v>
      </c>
      <c r="K58" s="31">
        <v>20581.70750008</v>
      </c>
      <c r="L58" s="32">
        <f t="shared" si="11"/>
        <v>21630.968418415716</v>
      </c>
      <c r="M58" s="31">
        <v>791.60413461846156</v>
      </c>
      <c r="N58" s="32">
        <f t="shared" si="12"/>
        <v>916.98591854723293</v>
      </c>
      <c r="O58" s="54">
        <v>25079.37652908657</v>
      </c>
      <c r="P58" s="31">
        <v>117835.10678589999</v>
      </c>
      <c r="Q58" s="32">
        <f t="shared" si="13"/>
        <v>107880.54994904714</v>
      </c>
      <c r="R58" s="31">
        <v>1240.3695451147366</v>
      </c>
      <c r="S58" s="32">
        <f t="shared" si="14"/>
        <v>1108.0911749910435</v>
      </c>
      <c r="T58" s="54">
        <v>121861.29941211765</v>
      </c>
      <c r="U58" s="31">
        <v>0</v>
      </c>
      <c r="V58" s="32">
        <f t="shared" si="15"/>
        <v>0</v>
      </c>
      <c r="W58" s="31" t="e">
        <v>#DIV/0!</v>
      </c>
      <c r="X58" s="32" t="e">
        <f t="shared" si="16"/>
        <v>#DIV/0!</v>
      </c>
      <c r="Y58" s="54" t="e">
        <v>#VALUE!</v>
      </c>
      <c r="Z58" s="31">
        <v>0</v>
      </c>
      <c r="AA58" s="32">
        <f t="shared" si="17"/>
        <v>0</v>
      </c>
      <c r="AB58" s="31" t="e">
        <v>#DIV/0!</v>
      </c>
      <c r="AC58" s="32" t="e">
        <f t="shared" si="18"/>
        <v>#DIV/0!</v>
      </c>
      <c r="AD58" s="54" t="e">
        <v>#VALUE!</v>
      </c>
      <c r="AE58" s="31">
        <v>0</v>
      </c>
      <c r="AF58" s="32">
        <f t="shared" si="19"/>
        <v>0</v>
      </c>
      <c r="AG58" s="31" t="e">
        <v>#DIV/0!</v>
      </c>
      <c r="AH58" s="32" t="e">
        <f t="shared" si="20"/>
        <v>#DIV/0!</v>
      </c>
      <c r="AI58" s="54">
        <v>0</v>
      </c>
      <c r="AJ58" s="31">
        <f t="shared" si="1"/>
        <v>10160.7839286</v>
      </c>
      <c r="AK58" s="32">
        <f t="shared" si="21"/>
        <v>10942.021071449999</v>
      </c>
      <c r="AL58" s="31">
        <v>727.76415499158418</v>
      </c>
      <c r="AM58" s="50">
        <f t="shared" si="22"/>
        <v>829.18782232764147</v>
      </c>
      <c r="AN58" s="31">
        <f t="shared" si="2"/>
        <v>2262.6503571399999</v>
      </c>
      <c r="AO58" s="32">
        <f t="shared" si="23"/>
        <v>2908.3960204128571</v>
      </c>
      <c r="AP58" s="31">
        <v>453.77328589747879</v>
      </c>
      <c r="AQ58" s="50">
        <f t="shared" si="24"/>
        <v>1514.6518543686957</v>
      </c>
      <c r="AR58" s="31">
        <f t="shared" si="3"/>
        <v>1681.5010714099999</v>
      </c>
      <c r="AS58" s="32">
        <f t="shared" si="25"/>
        <v>4166.8494387800001</v>
      </c>
      <c r="AT58" s="31">
        <v>843.06028990080881</v>
      </c>
      <c r="AU58" s="50">
        <f t="shared" si="26"/>
        <v>969.05241002232708</v>
      </c>
      <c r="AV58" s="31">
        <f t="shared" si="4"/>
        <v>6476.77214293</v>
      </c>
      <c r="AW58" s="32">
        <f t="shared" si="27"/>
        <v>3613.7018877728574</v>
      </c>
      <c r="AX58" s="31">
        <v>1298.9130945629145</v>
      </c>
      <c r="AY58" s="50">
        <f t="shared" si="28"/>
        <v>1220.2737463293647</v>
      </c>
      <c r="AZ58" s="51">
        <f>AJ58/SUM(Table5[[#This Row],[NWP (Standard)]],Table5[[#This Row],[NWP (Plus)]],Table5[[#This Row],[NWP (Essentials)]],Table5[[#This Row],[NWP (Premium)]])</f>
        <v>0.49368031921357863</v>
      </c>
      <c r="BA58" s="51">
        <f>AN58/SUM(Table5[[#This Row],[NWP (Standard)]],Table5[[#This Row],[NWP (Plus)]],Table5[[#This Row],[NWP (Essentials)]],Table5[[#This Row],[NWP (Premium)]])</f>
        <v>0.10993501667105147</v>
      </c>
      <c r="BB58" s="51">
        <f>AR58/SUM(Table5[[#This Row],[NWP (Standard)]],Table5[[#This Row],[NWP (Plus)]],Table5[[#This Row],[NWP (Essentials)]],Table5[[#This Row],[NWP (Premium)]])</f>
        <v>8.169881295822827E-2</v>
      </c>
      <c r="BC58" s="52">
        <f>AV58/SUM(Table5[[#This Row],[NWP (Standard)]],Table5[[#This Row],[NWP (Plus)]],Table5[[#This Row],[NWP (Essentials)]],Table5[[#This Row],[NWP (Premium)]])</f>
        <v>0.31468585115714159</v>
      </c>
      <c r="BD58" s="51">
        <f t="shared" si="29"/>
        <v>0.50619221455052021</v>
      </c>
      <c r="BE58" s="51">
        <f t="shared" si="29"/>
        <v>0.13588239291341522</v>
      </c>
      <c r="BF58" s="51">
        <f t="shared" si="29"/>
        <v>0.18853782293197732</v>
      </c>
      <c r="BG58" s="52">
        <f t="shared" si="29"/>
        <v>0.16938756960408724</v>
      </c>
      <c r="BH58" s="31">
        <v>0</v>
      </c>
      <c r="BI58" s="32">
        <f t="shared" si="30"/>
        <v>0</v>
      </c>
      <c r="BJ58" s="31">
        <v>0</v>
      </c>
      <c r="BK58" s="50">
        <f t="shared" si="31"/>
        <v>0</v>
      </c>
      <c r="BL58" s="31">
        <v>0</v>
      </c>
      <c r="BM58" s="32">
        <f t="shared" si="32"/>
        <v>0</v>
      </c>
      <c r="BN58" s="31">
        <v>0</v>
      </c>
      <c r="BO58" s="50">
        <f t="shared" si="33"/>
        <v>0</v>
      </c>
      <c r="BP58" s="31">
        <v>0</v>
      </c>
      <c r="BQ58" s="32">
        <f t="shared" si="34"/>
        <v>0</v>
      </c>
      <c r="BR58" s="31">
        <v>0</v>
      </c>
      <c r="BS58" s="50">
        <f t="shared" si="35"/>
        <v>0</v>
      </c>
      <c r="BT58" s="31">
        <v>0</v>
      </c>
      <c r="BU58" s="32">
        <f t="shared" si="36"/>
        <v>0</v>
      </c>
      <c r="BV58" s="31">
        <v>0</v>
      </c>
      <c r="BW58" s="50">
        <f t="shared" si="37"/>
        <v>0</v>
      </c>
      <c r="BX58" s="31">
        <v>10160.7839286</v>
      </c>
      <c r="BY58" s="32">
        <f t="shared" si="38"/>
        <v>10942.021071449999</v>
      </c>
      <c r="BZ58" s="31">
        <v>727.76415499158418</v>
      </c>
      <c r="CA58" s="50">
        <f t="shared" si="39"/>
        <v>829.18782232764147</v>
      </c>
      <c r="CB58" s="31">
        <v>2262.6503571399999</v>
      </c>
      <c r="CC58" s="32">
        <f t="shared" si="40"/>
        <v>2908.3960204128571</v>
      </c>
      <c r="CD58" s="31">
        <v>453.77328589747879</v>
      </c>
      <c r="CE58" s="50">
        <f t="shared" si="41"/>
        <v>1514.6518543686957</v>
      </c>
      <c r="CF58" s="31">
        <v>1681.5010714099999</v>
      </c>
      <c r="CG58" s="32">
        <f t="shared" si="42"/>
        <v>4166.8494387800001</v>
      </c>
      <c r="CH58" s="31">
        <v>843.06028990080881</v>
      </c>
      <c r="CI58" s="50">
        <f t="shared" si="43"/>
        <v>969.05241002232708</v>
      </c>
      <c r="CJ58" s="31">
        <v>6476.77214293</v>
      </c>
      <c r="CK58" s="32">
        <f t="shared" si="44"/>
        <v>3613.7018877728574</v>
      </c>
      <c r="CL58" s="31">
        <v>1298.9130945629145</v>
      </c>
      <c r="CM58" s="50">
        <f t="shared" si="45"/>
        <v>1220.2737463293647</v>
      </c>
    </row>
    <row r="59" spans="1:91" x14ac:dyDescent="0.25">
      <c r="A59" s="42">
        <f t="shared" si="5"/>
        <v>45818</v>
      </c>
      <c r="B59" s="31">
        <v>156469.30964314</v>
      </c>
      <c r="C59" s="32">
        <f t="shared" si="7"/>
        <v>135505.75275523143</v>
      </c>
      <c r="D59" s="31">
        <v>1082.0632439972933</v>
      </c>
      <c r="E59" s="32">
        <f t="shared" si="8"/>
        <v>1068.9787033725472</v>
      </c>
      <c r="F59" s="54">
        <f t="shared" si="0"/>
        <v>146940.67594120422</v>
      </c>
      <c r="G59" s="32">
        <v>156469.30964314</v>
      </c>
      <c r="H59" s="32">
        <f t="shared" si="9"/>
        <v>135505.75275523143</v>
      </c>
      <c r="I59" s="32">
        <v>1082.0632439972933</v>
      </c>
      <c r="J59" s="50">
        <f t="shared" si="10"/>
        <v>1068.9787033725472</v>
      </c>
      <c r="K59" s="31">
        <v>34582.872142969994</v>
      </c>
      <c r="L59" s="32">
        <f t="shared" si="11"/>
        <v>22947.817193930001</v>
      </c>
      <c r="M59" s="31">
        <v>988.08206122771412</v>
      </c>
      <c r="N59" s="32">
        <f t="shared" si="12"/>
        <v>867.42673395292115</v>
      </c>
      <c r="O59" s="54">
        <v>25079.37652908657</v>
      </c>
      <c r="P59" s="31">
        <v>121886.43750017001</v>
      </c>
      <c r="Q59" s="32">
        <f t="shared" si="13"/>
        <v>112557.93556130142</v>
      </c>
      <c r="R59" s="31">
        <v>1108.0585227288182</v>
      </c>
      <c r="S59" s="32">
        <f t="shared" si="14"/>
        <v>1114.7785520230684</v>
      </c>
      <c r="T59" s="54">
        <v>121861.29941211765</v>
      </c>
      <c r="U59" s="31">
        <v>0</v>
      </c>
      <c r="V59" s="32">
        <f t="shared" si="15"/>
        <v>0</v>
      </c>
      <c r="W59" s="31" t="e">
        <v>#DIV/0!</v>
      </c>
      <c r="X59" s="32" t="e">
        <f t="shared" si="16"/>
        <v>#DIV/0!</v>
      </c>
      <c r="Y59" s="54" t="e">
        <v>#VALUE!</v>
      </c>
      <c r="Z59" s="31">
        <v>0</v>
      </c>
      <c r="AA59" s="32">
        <f t="shared" si="17"/>
        <v>0</v>
      </c>
      <c r="AB59" s="31" t="e">
        <v>#DIV/0!</v>
      </c>
      <c r="AC59" s="32" t="e">
        <f t="shared" si="18"/>
        <v>#DIV/0!</v>
      </c>
      <c r="AD59" s="54" t="e">
        <v>#VALUE!</v>
      </c>
      <c r="AE59" s="31">
        <v>0</v>
      </c>
      <c r="AF59" s="32">
        <f t="shared" si="19"/>
        <v>0</v>
      </c>
      <c r="AG59" s="31" t="e">
        <v>#DIV/0!</v>
      </c>
      <c r="AH59" s="32" t="e">
        <f t="shared" si="20"/>
        <v>#DIV/0!</v>
      </c>
      <c r="AI59" s="54">
        <v>0</v>
      </c>
      <c r="AJ59" s="31">
        <f t="shared" si="1"/>
        <v>24271.35571439</v>
      </c>
      <c r="AK59" s="32">
        <f t="shared" si="21"/>
        <v>12722.063571462857</v>
      </c>
      <c r="AL59" s="31">
        <v>1058.1754461907515</v>
      </c>
      <c r="AM59" s="50">
        <f t="shared" si="22"/>
        <v>811.16279783915138</v>
      </c>
      <c r="AN59" s="31">
        <f t="shared" si="2"/>
        <v>1634.6478571499999</v>
      </c>
      <c r="AO59" s="32">
        <f t="shared" si="23"/>
        <v>2225.597755105714</v>
      </c>
      <c r="AP59" s="31">
        <v>819.56932396065747</v>
      </c>
      <c r="AQ59" s="50">
        <f t="shared" si="24"/>
        <v>712.89643767579832</v>
      </c>
      <c r="AR59" s="31">
        <f t="shared" si="3"/>
        <v>6336.7617857099995</v>
      </c>
      <c r="AS59" s="32">
        <f t="shared" si="25"/>
        <v>4242.6152550971428</v>
      </c>
      <c r="AT59" s="31">
        <v>907.73863882284456</v>
      </c>
      <c r="AU59" s="50">
        <f t="shared" si="26"/>
        <v>960.10191264879654</v>
      </c>
      <c r="AV59" s="31">
        <f t="shared" si="4"/>
        <v>2340.1067857200001</v>
      </c>
      <c r="AW59" s="32">
        <f t="shared" si="27"/>
        <v>3757.5406122642853</v>
      </c>
      <c r="AX59" s="31">
        <v>782.17855015048963</v>
      </c>
      <c r="AY59" s="50">
        <f t="shared" si="28"/>
        <v>1236.5207927992872</v>
      </c>
      <c r="AZ59" s="51">
        <f>AJ59/SUM(Table5[[#This Row],[NWP (Standard)]],Table5[[#This Row],[NWP (Plus)]],Table5[[#This Row],[NWP (Essentials)]],Table5[[#This Row],[NWP (Premium)]])</f>
        <v>0.70183169327432149</v>
      </c>
      <c r="BA59" s="51">
        <f>AN59/SUM(Table5[[#This Row],[NWP (Standard)]],Table5[[#This Row],[NWP (Plus)]],Table5[[#This Row],[NWP (Essentials)]],Table5[[#This Row],[NWP (Premium)]])</f>
        <v>4.7267556332283717E-2</v>
      </c>
      <c r="BB59" s="51">
        <f>AR59/SUM(Table5[[#This Row],[NWP (Standard)]],Table5[[#This Row],[NWP (Plus)]],Table5[[#This Row],[NWP (Essentials)]],Table5[[#This Row],[NWP (Premium)]])</f>
        <v>0.18323410963418593</v>
      </c>
      <c r="BC59" s="52">
        <f>AV59/SUM(Table5[[#This Row],[NWP (Standard)]],Table5[[#This Row],[NWP (Plus)]],Table5[[#This Row],[NWP (Essentials)]],Table5[[#This Row],[NWP (Premium)]])</f>
        <v>6.7666640759208793E-2</v>
      </c>
      <c r="BD59" s="51">
        <f t="shared" si="29"/>
        <v>0.53993314228041911</v>
      </c>
      <c r="BE59" s="51">
        <f t="shared" si="29"/>
        <v>0.10650945681614556</v>
      </c>
      <c r="BF59" s="51">
        <f t="shared" si="29"/>
        <v>0.18201204927814627</v>
      </c>
      <c r="BG59" s="52">
        <f t="shared" si="29"/>
        <v>0.17154535162528917</v>
      </c>
      <c r="BH59" s="31">
        <v>0</v>
      </c>
      <c r="BI59" s="32">
        <f t="shared" si="30"/>
        <v>0</v>
      </c>
      <c r="BJ59" s="31">
        <v>0</v>
      </c>
      <c r="BK59" s="50">
        <f t="shared" si="31"/>
        <v>0</v>
      </c>
      <c r="BL59" s="31">
        <v>0</v>
      </c>
      <c r="BM59" s="32">
        <f t="shared" si="32"/>
        <v>0</v>
      </c>
      <c r="BN59" s="31">
        <v>0</v>
      </c>
      <c r="BO59" s="50">
        <f t="shared" si="33"/>
        <v>0</v>
      </c>
      <c r="BP59" s="31">
        <v>0</v>
      </c>
      <c r="BQ59" s="32">
        <f t="shared" si="34"/>
        <v>0</v>
      </c>
      <c r="BR59" s="31">
        <v>0</v>
      </c>
      <c r="BS59" s="50">
        <f t="shared" si="35"/>
        <v>0</v>
      </c>
      <c r="BT59" s="31">
        <v>0</v>
      </c>
      <c r="BU59" s="32">
        <f t="shared" si="36"/>
        <v>0</v>
      </c>
      <c r="BV59" s="31">
        <v>0</v>
      </c>
      <c r="BW59" s="50">
        <f t="shared" si="37"/>
        <v>0</v>
      </c>
      <c r="BX59" s="31">
        <v>24271.35571439</v>
      </c>
      <c r="BY59" s="32">
        <f t="shared" si="38"/>
        <v>12722.063571462857</v>
      </c>
      <c r="BZ59" s="31">
        <v>1058.1754461907515</v>
      </c>
      <c r="CA59" s="50">
        <f t="shared" si="39"/>
        <v>811.16279783915138</v>
      </c>
      <c r="CB59" s="31">
        <v>1634.6478571499999</v>
      </c>
      <c r="CC59" s="32">
        <f t="shared" si="40"/>
        <v>2225.597755105714</v>
      </c>
      <c r="CD59" s="31">
        <v>819.56932396065747</v>
      </c>
      <c r="CE59" s="50">
        <f t="shared" si="41"/>
        <v>712.89643767579832</v>
      </c>
      <c r="CF59" s="31">
        <v>6336.7617857099995</v>
      </c>
      <c r="CG59" s="32">
        <f t="shared" si="42"/>
        <v>4242.6152550971428</v>
      </c>
      <c r="CH59" s="31">
        <v>907.73863882284456</v>
      </c>
      <c r="CI59" s="50">
        <f t="shared" si="43"/>
        <v>960.10191264879654</v>
      </c>
      <c r="CJ59" s="31">
        <v>2340.1067857200001</v>
      </c>
      <c r="CK59" s="32">
        <f t="shared" si="44"/>
        <v>3757.5406122642853</v>
      </c>
      <c r="CL59" s="31">
        <v>782.17855015048963</v>
      </c>
      <c r="CM59" s="50">
        <f t="shared" si="45"/>
        <v>1236.5207927992872</v>
      </c>
    </row>
    <row r="60" spans="1:91" x14ac:dyDescent="0.25">
      <c r="A60" s="42">
        <f t="shared" si="5"/>
        <v>45819</v>
      </c>
      <c r="B60" s="31">
        <v>108363.38178572</v>
      </c>
      <c r="C60" s="32">
        <f t="shared" si="7"/>
        <v>132691.35035731568</v>
      </c>
      <c r="D60" s="31">
        <v>970.18824447363602</v>
      </c>
      <c r="E60" s="32">
        <f t="shared" si="8"/>
        <v>1050.7809027797073</v>
      </c>
      <c r="F60" s="54">
        <f t="shared" si="0"/>
        <v>146940.67594120422</v>
      </c>
      <c r="G60" s="32">
        <v>108363.38178572</v>
      </c>
      <c r="H60" s="32">
        <f t="shared" si="9"/>
        <v>132691.35035731568</v>
      </c>
      <c r="I60" s="32">
        <v>970.18824447363602</v>
      </c>
      <c r="J60" s="50">
        <f t="shared" si="10"/>
        <v>1050.7809027797073</v>
      </c>
      <c r="K60" s="31">
        <v>24765.858928529997</v>
      </c>
      <c r="L60" s="32">
        <f t="shared" si="11"/>
        <v>22981.995204131428</v>
      </c>
      <c r="M60" s="31">
        <v>952.53303571269214</v>
      </c>
      <c r="N60" s="32">
        <f t="shared" si="12"/>
        <v>868.74127280682217</v>
      </c>
      <c r="O60" s="54">
        <v>25079.37652908657</v>
      </c>
      <c r="P60" s="31">
        <v>83597.522857190008</v>
      </c>
      <c r="Q60" s="32">
        <f t="shared" si="13"/>
        <v>109709.35515318427</v>
      </c>
      <c r="R60" s="31">
        <v>972.06421926965129</v>
      </c>
      <c r="S60" s="32">
        <f t="shared" si="14"/>
        <v>1091.1054880348868</v>
      </c>
      <c r="T60" s="54">
        <v>121861.29941211765</v>
      </c>
      <c r="U60" s="31">
        <v>0</v>
      </c>
      <c r="V60" s="32">
        <f t="shared" si="15"/>
        <v>0</v>
      </c>
      <c r="W60" s="31" t="e">
        <v>#DIV/0!</v>
      </c>
      <c r="X60" s="32" t="e">
        <f t="shared" si="16"/>
        <v>#DIV/0!</v>
      </c>
      <c r="Y60" s="54" t="e">
        <v>#VALUE!</v>
      </c>
      <c r="Z60" s="31">
        <v>0</v>
      </c>
      <c r="AA60" s="32">
        <f t="shared" si="17"/>
        <v>0</v>
      </c>
      <c r="AB60" s="31" t="e">
        <v>#DIV/0!</v>
      </c>
      <c r="AC60" s="32" t="e">
        <f t="shared" si="18"/>
        <v>#DIV/0!</v>
      </c>
      <c r="AD60" s="54" t="e">
        <v>#VALUE!</v>
      </c>
      <c r="AE60" s="31">
        <v>0</v>
      </c>
      <c r="AF60" s="32">
        <f t="shared" si="19"/>
        <v>0</v>
      </c>
      <c r="AG60" s="31" t="e">
        <v>#DIV/0!</v>
      </c>
      <c r="AH60" s="32" t="e">
        <f t="shared" si="20"/>
        <v>#DIV/0!</v>
      </c>
      <c r="AI60" s="54">
        <v>0</v>
      </c>
      <c r="AJ60" s="31">
        <f t="shared" si="1"/>
        <v>15803.0342857</v>
      </c>
      <c r="AK60" s="32">
        <f t="shared" si="21"/>
        <v>13019.759183704287</v>
      </c>
      <c r="AL60" s="31">
        <v>1056.4299476413985</v>
      </c>
      <c r="AM60" s="50">
        <f t="shared" si="22"/>
        <v>846.47753814617158</v>
      </c>
      <c r="AN60" s="31">
        <f t="shared" si="2"/>
        <v>818.11357142999998</v>
      </c>
      <c r="AO60" s="32">
        <f t="shared" si="23"/>
        <v>2030.2596428585714</v>
      </c>
      <c r="AP60" s="31">
        <v>410.18056808206921</v>
      </c>
      <c r="AQ60" s="50">
        <f t="shared" si="24"/>
        <v>614.95905997216039</v>
      </c>
      <c r="AR60" s="31">
        <f t="shared" si="3"/>
        <v>3619.9160714099999</v>
      </c>
      <c r="AS60" s="32">
        <f t="shared" si="25"/>
        <v>4176.2815306057146</v>
      </c>
      <c r="AT60" s="31">
        <v>907.46522392057102</v>
      </c>
      <c r="AU60" s="50">
        <f t="shared" si="26"/>
        <v>972.72629847580924</v>
      </c>
      <c r="AV60" s="31">
        <f t="shared" si="4"/>
        <v>4524.7949999900002</v>
      </c>
      <c r="AW60" s="32">
        <f t="shared" si="27"/>
        <v>3755.6948469628574</v>
      </c>
      <c r="AX60" s="31">
        <v>907.44515107196594</v>
      </c>
      <c r="AY60" s="50">
        <f t="shared" si="28"/>
        <v>1041.1428423841367</v>
      </c>
      <c r="AZ60" s="51">
        <f>AJ60/SUM(Table5[[#This Row],[NWP (Standard)]],Table5[[#This Row],[NWP (Plus)]],Table5[[#This Row],[NWP (Essentials)]],Table5[[#This Row],[NWP (Premium)]])</f>
        <v>0.63809756533398787</v>
      </c>
      <c r="BA60" s="51">
        <f>AN60/SUM(Table5[[#This Row],[NWP (Standard)]],Table5[[#This Row],[NWP (Plus)]],Table5[[#This Row],[NWP (Essentials)]],Table5[[#This Row],[NWP (Premium)]])</f>
        <v>3.303392681800113E-2</v>
      </c>
      <c r="BB60" s="51">
        <f>AR60/SUM(Table5[[#This Row],[NWP (Standard)]],Table5[[#This Row],[NWP (Plus)]],Table5[[#This Row],[NWP (Essentials)]],Table5[[#This Row],[NWP (Premium)]])</f>
        <v>0.14616557745307576</v>
      </c>
      <c r="BC60" s="52">
        <f>AV60/SUM(Table5[[#This Row],[NWP (Standard)]],Table5[[#This Row],[NWP (Plus)]],Table5[[#This Row],[NWP (Essentials)]],Table5[[#This Row],[NWP (Premium)]])</f>
        <v>0.18270293039493515</v>
      </c>
      <c r="BD60" s="51">
        <f t="shared" si="29"/>
        <v>0.55118160568427821</v>
      </c>
      <c r="BE60" s="51">
        <f t="shared" si="29"/>
        <v>9.849909079946631E-2</v>
      </c>
      <c r="BF60" s="51">
        <f t="shared" si="29"/>
        <v>0.17910380534310932</v>
      </c>
      <c r="BG60" s="52">
        <f t="shared" si="29"/>
        <v>0.1712154981731461</v>
      </c>
      <c r="BH60" s="31">
        <v>0</v>
      </c>
      <c r="BI60" s="32">
        <f t="shared" si="30"/>
        <v>0</v>
      </c>
      <c r="BJ60" s="31">
        <v>0</v>
      </c>
      <c r="BK60" s="50">
        <f t="shared" si="31"/>
        <v>0</v>
      </c>
      <c r="BL60" s="31">
        <v>0</v>
      </c>
      <c r="BM60" s="32">
        <f t="shared" si="32"/>
        <v>0</v>
      </c>
      <c r="BN60" s="31">
        <v>0</v>
      </c>
      <c r="BO60" s="50">
        <f t="shared" si="33"/>
        <v>0</v>
      </c>
      <c r="BP60" s="31">
        <v>0</v>
      </c>
      <c r="BQ60" s="32">
        <f t="shared" si="34"/>
        <v>0</v>
      </c>
      <c r="BR60" s="31">
        <v>0</v>
      </c>
      <c r="BS60" s="50">
        <f t="shared" si="35"/>
        <v>0</v>
      </c>
      <c r="BT60" s="31">
        <v>0</v>
      </c>
      <c r="BU60" s="32">
        <f t="shared" si="36"/>
        <v>0</v>
      </c>
      <c r="BV60" s="31">
        <v>0</v>
      </c>
      <c r="BW60" s="50">
        <f t="shared" si="37"/>
        <v>0</v>
      </c>
      <c r="BX60" s="31">
        <v>15803.0342857</v>
      </c>
      <c r="BY60" s="32">
        <f t="shared" si="38"/>
        <v>13019.759183704287</v>
      </c>
      <c r="BZ60" s="31">
        <v>1056.4299476413985</v>
      </c>
      <c r="CA60" s="50">
        <f t="shared" si="39"/>
        <v>846.47753814617158</v>
      </c>
      <c r="CB60" s="31">
        <v>818.11357142999998</v>
      </c>
      <c r="CC60" s="32">
        <f t="shared" si="40"/>
        <v>2030.2596428585714</v>
      </c>
      <c r="CD60" s="31">
        <v>410.18056808206921</v>
      </c>
      <c r="CE60" s="50">
        <f t="shared" si="41"/>
        <v>614.95905997216039</v>
      </c>
      <c r="CF60" s="31">
        <v>3619.9160714099999</v>
      </c>
      <c r="CG60" s="32">
        <f t="shared" si="42"/>
        <v>4176.2815306057146</v>
      </c>
      <c r="CH60" s="31">
        <v>907.46522392057102</v>
      </c>
      <c r="CI60" s="50">
        <f t="shared" si="43"/>
        <v>972.72629847580924</v>
      </c>
      <c r="CJ60" s="31">
        <v>4524.7949999900002</v>
      </c>
      <c r="CK60" s="32">
        <f t="shared" si="44"/>
        <v>3755.6948469628574</v>
      </c>
      <c r="CL60" s="31">
        <v>907.44515107196594</v>
      </c>
      <c r="CM60" s="50">
        <f t="shared" si="45"/>
        <v>1041.1428423841367</v>
      </c>
    </row>
    <row r="61" spans="1:91" x14ac:dyDescent="0.25">
      <c r="A61" s="42">
        <f t="shared" si="5"/>
        <v>45820</v>
      </c>
      <c r="B61" s="31">
        <v>136284.67714297</v>
      </c>
      <c r="C61" s="32">
        <f t="shared" si="7"/>
        <v>133333.92142874573</v>
      </c>
      <c r="D61" s="31">
        <v>1067.649106194571</v>
      </c>
      <c r="E61" s="32">
        <f t="shared" si="8"/>
        <v>1064.4905114828919</v>
      </c>
      <c r="F61" s="54">
        <f t="shared" si="0"/>
        <v>146940.67594120422</v>
      </c>
      <c r="G61" s="32">
        <v>136284.67714297</v>
      </c>
      <c r="H61" s="32">
        <f t="shared" si="9"/>
        <v>133333.92142874573</v>
      </c>
      <c r="I61" s="32">
        <v>1067.649106194571</v>
      </c>
      <c r="J61" s="50">
        <f t="shared" si="10"/>
        <v>1064.4905114828919</v>
      </c>
      <c r="K61" s="31">
        <v>16539.234285750001</v>
      </c>
      <c r="L61" s="32">
        <f t="shared" si="11"/>
        <v>22445.781071479993</v>
      </c>
      <c r="M61" s="31">
        <v>918.84634920833332</v>
      </c>
      <c r="N61" s="32">
        <f t="shared" si="12"/>
        <v>896.47068384520674</v>
      </c>
      <c r="O61" s="54">
        <v>25079.37652908657</v>
      </c>
      <c r="P61" s="31">
        <v>119745.44285722001</v>
      </c>
      <c r="Q61" s="32">
        <f t="shared" si="13"/>
        <v>110888.14035726571</v>
      </c>
      <c r="R61" s="31">
        <v>1088.5949350656365</v>
      </c>
      <c r="S61" s="32">
        <f t="shared" si="14"/>
        <v>1099.1402850698587</v>
      </c>
      <c r="T61" s="54">
        <v>121861.29941211765</v>
      </c>
      <c r="U61" s="31">
        <v>0</v>
      </c>
      <c r="V61" s="32">
        <f t="shared" si="15"/>
        <v>0</v>
      </c>
      <c r="W61" s="31" t="e">
        <v>#DIV/0!</v>
      </c>
      <c r="X61" s="32" t="e">
        <f t="shared" si="16"/>
        <v>#DIV/0!</v>
      </c>
      <c r="Y61" s="54" t="e">
        <v>#VALUE!</v>
      </c>
      <c r="Z61" s="31">
        <v>0</v>
      </c>
      <c r="AA61" s="32">
        <f t="shared" si="17"/>
        <v>0</v>
      </c>
      <c r="AB61" s="31" t="e">
        <v>#DIV/0!</v>
      </c>
      <c r="AC61" s="32" t="e">
        <f t="shared" si="18"/>
        <v>#DIV/0!</v>
      </c>
      <c r="AD61" s="54" t="e">
        <v>#VALUE!</v>
      </c>
      <c r="AE61" s="31">
        <v>0</v>
      </c>
      <c r="AF61" s="32">
        <f t="shared" si="19"/>
        <v>0</v>
      </c>
      <c r="AG61" s="31" t="e">
        <v>#DIV/0!</v>
      </c>
      <c r="AH61" s="32" t="e">
        <f t="shared" si="20"/>
        <v>#DIV/0!</v>
      </c>
      <c r="AI61" s="54">
        <v>0</v>
      </c>
      <c r="AJ61" s="31">
        <f t="shared" si="1"/>
        <v>6899.1692856999998</v>
      </c>
      <c r="AK61" s="32">
        <f t="shared" si="21"/>
        <v>12441.866785744287</v>
      </c>
      <c r="AL61" s="31">
        <v>691.81230472838433</v>
      </c>
      <c r="AM61" s="50">
        <f t="shared" si="22"/>
        <v>847.32141071238925</v>
      </c>
      <c r="AN61" s="31">
        <f t="shared" si="2"/>
        <v>0</v>
      </c>
      <c r="AO61" s="32">
        <f t="shared" si="23"/>
        <v>2030.2596428585714</v>
      </c>
      <c r="AP61" s="31">
        <v>0</v>
      </c>
      <c r="AQ61" s="50">
        <f t="shared" si="24"/>
        <v>614.95905997216039</v>
      </c>
      <c r="AR61" s="31">
        <f t="shared" si="3"/>
        <v>6209.8685714499998</v>
      </c>
      <c r="AS61" s="32">
        <f t="shared" si="25"/>
        <v>4394.53117346</v>
      </c>
      <c r="AT61" s="31">
        <v>1037.8214416286542</v>
      </c>
      <c r="AU61" s="50">
        <f t="shared" si="26"/>
        <v>1009.2011701056747</v>
      </c>
      <c r="AV61" s="31">
        <f t="shared" si="4"/>
        <v>3430.1964286000002</v>
      </c>
      <c r="AW61" s="32">
        <f t="shared" si="27"/>
        <v>3579.123469417143</v>
      </c>
      <c r="AX61" s="31">
        <v>1719.8100225337967</v>
      </c>
      <c r="AY61" s="50">
        <f t="shared" si="28"/>
        <v>1175.4248624778247</v>
      </c>
      <c r="AZ61" s="51">
        <f>AJ61/SUM(Table5[[#This Row],[NWP (Standard)]],Table5[[#This Row],[NWP (Plus)]],Table5[[#This Row],[NWP (Essentials)]],Table5[[#This Row],[NWP (Premium)]])</f>
        <v>0.4171395825527569</v>
      </c>
      <c r="BA61" s="51">
        <f>AN61/SUM(Table5[[#This Row],[NWP (Standard)]],Table5[[#This Row],[NWP (Plus)]],Table5[[#This Row],[NWP (Essentials)]],Table5[[#This Row],[NWP (Premium)]])</f>
        <v>0</v>
      </c>
      <c r="BB61" s="51">
        <f>AR61/SUM(Table5[[#This Row],[NWP (Standard)]],Table5[[#This Row],[NWP (Plus)]],Table5[[#This Row],[NWP (Essentials)]],Table5[[#This Row],[NWP (Premium)]])</f>
        <v>0.37546288202715317</v>
      </c>
      <c r="BC61" s="52">
        <f>AV61/SUM(Table5[[#This Row],[NWP (Standard)]],Table5[[#This Row],[NWP (Plus)]],Table5[[#This Row],[NWP (Essentials)]],Table5[[#This Row],[NWP (Premium)]])</f>
        <v>0.20739753542008985</v>
      </c>
      <c r="BD61" s="51">
        <f t="shared" si="29"/>
        <v>0.53372628043232495</v>
      </c>
      <c r="BE61" s="51">
        <f t="shared" si="29"/>
        <v>9.849909079946631E-2</v>
      </c>
      <c r="BF61" s="51">
        <f t="shared" si="29"/>
        <v>0.19978008103510941</v>
      </c>
      <c r="BG61" s="52">
        <f t="shared" si="29"/>
        <v>0.16799454773309913</v>
      </c>
      <c r="BH61" s="31">
        <v>0</v>
      </c>
      <c r="BI61" s="32">
        <f t="shared" si="30"/>
        <v>0</v>
      </c>
      <c r="BJ61" s="31">
        <v>0</v>
      </c>
      <c r="BK61" s="50">
        <f t="shared" si="31"/>
        <v>0</v>
      </c>
      <c r="BL61" s="31">
        <v>0</v>
      </c>
      <c r="BM61" s="32">
        <f t="shared" si="32"/>
        <v>0</v>
      </c>
      <c r="BN61" s="31">
        <v>0</v>
      </c>
      <c r="BO61" s="50">
        <f t="shared" si="33"/>
        <v>0</v>
      </c>
      <c r="BP61" s="31">
        <v>0</v>
      </c>
      <c r="BQ61" s="32">
        <f t="shared" si="34"/>
        <v>0</v>
      </c>
      <c r="BR61" s="31">
        <v>0</v>
      </c>
      <c r="BS61" s="50">
        <f t="shared" si="35"/>
        <v>0</v>
      </c>
      <c r="BT61" s="31">
        <v>0</v>
      </c>
      <c r="BU61" s="32">
        <f t="shared" si="36"/>
        <v>0</v>
      </c>
      <c r="BV61" s="31">
        <v>0</v>
      </c>
      <c r="BW61" s="50">
        <f t="shared" si="37"/>
        <v>0</v>
      </c>
      <c r="BX61" s="31">
        <v>6899.1692856999998</v>
      </c>
      <c r="BY61" s="32">
        <f t="shared" si="38"/>
        <v>12441.866785744287</v>
      </c>
      <c r="BZ61" s="31">
        <v>691.81230472838433</v>
      </c>
      <c r="CA61" s="50">
        <f t="shared" si="39"/>
        <v>847.32141071238925</v>
      </c>
      <c r="CB61" s="31">
        <v>0</v>
      </c>
      <c r="CC61" s="32">
        <f t="shared" si="40"/>
        <v>2030.2596428585714</v>
      </c>
      <c r="CD61" s="31">
        <v>0</v>
      </c>
      <c r="CE61" s="50">
        <f t="shared" si="41"/>
        <v>614.95905997216039</v>
      </c>
      <c r="CF61" s="31">
        <v>6209.8685714499998</v>
      </c>
      <c r="CG61" s="32">
        <f t="shared" si="42"/>
        <v>4394.53117346</v>
      </c>
      <c r="CH61" s="31">
        <v>1037.8214416286542</v>
      </c>
      <c r="CI61" s="50">
        <f t="shared" si="43"/>
        <v>1009.2011701056747</v>
      </c>
      <c r="CJ61" s="31">
        <v>3430.1964286000002</v>
      </c>
      <c r="CK61" s="32">
        <f t="shared" si="44"/>
        <v>3579.123469417143</v>
      </c>
      <c r="CL61" s="31">
        <v>1719.8100225337967</v>
      </c>
      <c r="CM61" s="50">
        <f t="shared" si="45"/>
        <v>1175.4248624778247</v>
      </c>
    </row>
    <row r="62" spans="1:91" x14ac:dyDescent="0.25">
      <c r="A62" s="42">
        <f t="shared" si="5"/>
        <v>45821</v>
      </c>
      <c r="B62" s="31">
        <v>153278.06142848</v>
      </c>
      <c r="C62" s="32">
        <f t="shared" si="7"/>
        <v>134504.16581644287</v>
      </c>
      <c r="D62" s="31">
        <v>1155.6327443579733</v>
      </c>
      <c r="E62" s="32">
        <f t="shared" si="8"/>
        <v>1073.313514075177</v>
      </c>
      <c r="F62" s="54">
        <f t="shared" si="0"/>
        <v>146940.67594120422</v>
      </c>
      <c r="G62" s="32">
        <v>153278.06142848</v>
      </c>
      <c r="H62" s="32">
        <f t="shared" si="9"/>
        <v>134504.16581644287</v>
      </c>
      <c r="I62" s="32">
        <v>1155.6327443579733</v>
      </c>
      <c r="J62" s="50">
        <f t="shared" si="10"/>
        <v>1073.313514075177</v>
      </c>
      <c r="K62" s="31">
        <v>14351.198214360002</v>
      </c>
      <c r="L62" s="32">
        <f t="shared" si="11"/>
        <v>22541.66846943428</v>
      </c>
      <c r="M62" s="31">
        <v>797.28878968666675</v>
      </c>
      <c r="N62" s="32">
        <f t="shared" si="12"/>
        <v>912.65489359558762</v>
      </c>
      <c r="O62" s="54">
        <v>25079.37652908657</v>
      </c>
      <c r="P62" s="31">
        <v>138926.86321412001</v>
      </c>
      <c r="Q62" s="32">
        <f t="shared" si="13"/>
        <v>111962.4973470086</v>
      </c>
      <c r="R62" s="31">
        <v>1208.0596801227828</v>
      </c>
      <c r="S62" s="32">
        <f t="shared" si="14"/>
        <v>1105.5933565843397</v>
      </c>
      <c r="T62" s="54">
        <v>121861.29941211765</v>
      </c>
      <c r="U62" s="31">
        <v>0</v>
      </c>
      <c r="V62" s="32">
        <f t="shared" si="15"/>
        <v>0</v>
      </c>
      <c r="W62" s="31" t="e">
        <v>#DIV/0!</v>
      </c>
      <c r="X62" s="32" t="e">
        <f t="shared" si="16"/>
        <v>#DIV/0!</v>
      </c>
      <c r="Y62" s="54" t="e">
        <v>#VALUE!</v>
      </c>
      <c r="Z62" s="31">
        <v>0</v>
      </c>
      <c r="AA62" s="32">
        <f t="shared" si="17"/>
        <v>0</v>
      </c>
      <c r="AB62" s="31" t="e">
        <v>#DIV/0!</v>
      </c>
      <c r="AC62" s="32" t="e">
        <f t="shared" si="18"/>
        <v>#DIV/0!</v>
      </c>
      <c r="AD62" s="54" t="e">
        <v>#VALUE!</v>
      </c>
      <c r="AE62" s="31">
        <v>0</v>
      </c>
      <c r="AF62" s="32">
        <f t="shared" si="19"/>
        <v>0</v>
      </c>
      <c r="AG62" s="31" t="e">
        <v>#DIV/0!</v>
      </c>
      <c r="AH62" s="32" t="e">
        <f t="shared" si="20"/>
        <v>#DIV/0!</v>
      </c>
      <c r="AI62" s="54">
        <v>0</v>
      </c>
      <c r="AJ62" s="31">
        <f t="shared" si="1"/>
        <v>4162.5332142799998</v>
      </c>
      <c r="AK62" s="32">
        <f t="shared" si="21"/>
        <v>11906.020051042859</v>
      </c>
      <c r="AL62" s="31">
        <v>521.74609312172402</v>
      </c>
      <c r="AM62" s="50">
        <f t="shared" si="22"/>
        <v>834.65655992012364</v>
      </c>
      <c r="AN62" s="31">
        <f t="shared" si="2"/>
        <v>373.36178570999999</v>
      </c>
      <c r="AO62" s="32">
        <f t="shared" si="23"/>
        <v>1727.0967857142857</v>
      </c>
      <c r="AP62" s="31">
        <v>374.3875048912256</v>
      </c>
      <c r="AQ62" s="50">
        <f t="shared" si="24"/>
        <v>579.07307639276951</v>
      </c>
      <c r="AR62" s="31">
        <f t="shared" si="3"/>
        <v>6518.93857149</v>
      </c>
      <c r="AS62" s="32">
        <f t="shared" si="25"/>
        <v>5086.6470918342848</v>
      </c>
      <c r="AT62" s="31">
        <v>1307.3695486420229</v>
      </c>
      <c r="AU62" s="50">
        <f t="shared" si="26"/>
        <v>1076.0592203962219</v>
      </c>
      <c r="AV62" s="31">
        <f t="shared" si="4"/>
        <v>3296.3646428800002</v>
      </c>
      <c r="AW62" s="32">
        <f t="shared" si="27"/>
        <v>3821.9045408428574</v>
      </c>
      <c r="AX62" s="31">
        <v>826.35514740257281</v>
      </c>
      <c r="AY62" s="50">
        <f t="shared" si="28"/>
        <v>1064.720708832632</v>
      </c>
      <c r="AZ62" s="51">
        <f>AJ62/SUM(Table5[[#This Row],[NWP (Standard)]],Table5[[#This Row],[NWP (Plus)]],Table5[[#This Row],[NWP (Essentials)]],Table5[[#This Row],[NWP (Premium)]])</f>
        <v>0.29004778222036637</v>
      </c>
      <c r="BA62" s="51">
        <f>AN62/SUM(Table5[[#This Row],[NWP (Standard)]],Table5[[#This Row],[NWP (Plus)]],Table5[[#This Row],[NWP (Essentials)]],Table5[[#This Row],[NWP (Premium)]])</f>
        <v>2.6016070584016407E-2</v>
      </c>
      <c r="BB62" s="51">
        <f>AR62/SUM(Table5[[#This Row],[NWP (Standard)]],Table5[[#This Row],[NWP (Plus)]],Table5[[#This Row],[NWP (Essentials)]],Table5[[#This Row],[NWP (Premium)]])</f>
        <v>0.45424350455748452</v>
      </c>
      <c r="BC62" s="52">
        <f>AV62/SUM(Table5[[#This Row],[NWP (Standard)]],Table5[[#This Row],[NWP (Plus)]],Table5[[#This Row],[NWP (Essentials)]],Table5[[#This Row],[NWP (Premium)]])</f>
        <v>0.22969264263813274</v>
      </c>
      <c r="BD62" s="51">
        <f t="shared" si="29"/>
        <v>0.49252312100233869</v>
      </c>
      <c r="BE62" s="51">
        <f t="shared" si="29"/>
        <v>7.6155686290177244E-2</v>
      </c>
      <c r="BF62" s="51">
        <f t="shared" si="29"/>
        <v>0.24718946218222312</v>
      </c>
      <c r="BG62" s="52">
        <f t="shared" si="29"/>
        <v>0.1841317305252608</v>
      </c>
      <c r="BH62" s="31">
        <v>0</v>
      </c>
      <c r="BI62" s="32">
        <f t="shared" si="30"/>
        <v>0</v>
      </c>
      <c r="BJ62" s="31">
        <v>0</v>
      </c>
      <c r="BK62" s="50">
        <f t="shared" si="31"/>
        <v>0</v>
      </c>
      <c r="BL62" s="31">
        <v>0</v>
      </c>
      <c r="BM62" s="32">
        <f t="shared" si="32"/>
        <v>0</v>
      </c>
      <c r="BN62" s="31">
        <v>0</v>
      </c>
      <c r="BO62" s="50">
        <f t="shared" si="33"/>
        <v>0</v>
      </c>
      <c r="BP62" s="31">
        <v>0</v>
      </c>
      <c r="BQ62" s="32">
        <f t="shared" si="34"/>
        <v>0</v>
      </c>
      <c r="BR62" s="31">
        <v>0</v>
      </c>
      <c r="BS62" s="50">
        <f t="shared" si="35"/>
        <v>0</v>
      </c>
      <c r="BT62" s="31">
        <v>0</v>
      </c>
      <c r="BU62" s="32">
        <f t="shared" si="36"/>
        <v>0</v>
      </c>
      <c r="BV62" s="31">
        <v>0</v>
      </c>
      <c r="BW62" s="50">
        <f t="shared" si="37"/>
        <v>0</v>
      </c>
      <c r="BX62" s="31">
        <v>4162.5332142799998</v>
      </c>
      <c r="BY62" s="32">
        <f t="shared" si="38"/>
        <v>11906.020051042859</v>
      </c>
      <c r="BZ62" s="31">
        <v>521.74609312172402</v>
      </c>
      <c r="CA62" s="50">
        <f t="shared" si="39"/>
        <v>834.65655992012364</v>
      </c>
      <c r="CB62" s="31">
        <v>373.36178570999999</v>
      </c>
      <c r="CC62" s="32">
        <f t="shared" si="40"/>
        <v>1727.0967857142857</v>
      </c>
      <c r="CD62" s="31">
        <v>374.3875048912256</v>
      </c>
      <c r="CE62" s="50">
        <f t="shared" si="41"/>
        <v>579.07307639276951</v>
      </c>
      <c r="CF62" s="31">
        <v>6518.93857149</v>
      </c>
      <c r="CG62" s="32">
        <f t="shared" si="42"/>
        <v>5086.6470918342848</v>
      </c>
      <c r="CH62" s="31">
        <v>1307.3695486420229</v>
      </c>
      <c r="CI62" s="50">
        <f t="shared" si="43"/>
        <v>1076.0592203962219</v>
      </c>
      <c r="CJ62" s="31">
        <v>3296.3646428800002</v>
      </c>
      <c r="CK62" s="32">
        <f t="shared" si="44"/>
        <v>3821.9045408428574</v>
      </c>
      <c r="CL62" s="31">
        <v>826.35514740257281</v>
      </c>
      <c r="CM62" s="50">
        <f t="shared" si="45"/>
        <v>1064.720708832632</v>
      </c>
    </row>
    <row r="63" spans="1:91" x14ac:dyDescent="0.25">
      <c r="A63" s="42">
        <f t="shared" si="5"/>
        <v>45822</v>
      </c>
      <c r="B63" s="31">
        <v>119081.61892871998</v>
      </c>
      <c r="C63" s="32">
        <f t="shared" si="7"/>
        <v>128766.49831645</v>
      </c>
      <c r="D63" s="31">
        <v>1011.9386968660067</v>
      </c>
      <c r="E63" s="32">
        <f t="shared" si="8"/>
        <v>1061.6308049301567</v>
      </c>
      <c r="F63" s="54">
        <f t="shared" si="0"/>
        <v>146940.67594120422</v>
      </c>
      <c r="G63" s="32">
        <v>119081.61892871998</v>
      </c>
      <c r="H63" s="32">
        <f t="shared" si="9"/>
        <v>128766.49831645</v>
      </c>
      <c r="I63" s="32">
        <v>1011.9386968660067</v>
      </c>
      <c r="J63" s="50">
        <f t="shared" si="10"/>
        <v>1061.6308049301567</v>
      </c>
      <c r="K63" s="31">
        <v>13693.807142909998</v>
      </c>
      <c r="L63" s="32">
        <f t="shared" si="11"/>
        <v>20560.352449034286</v>
      </c>
      <c r="M63" s="31">
        <v>855.86294643187489</v>
      </c>
      <c r="N63" s="32">
        <f t="shared" si="12"/>
        <v>903.66855601104601</v>
      </c>
      <c r="O63" s="54">
        <v>25079.37652908657</v>
      </c>
      <c r="P63" s="31">
        <v>105387.81178580999</v>
      </c>
      <c r="Q63" s="32">
        <f t="shared" si="13"/>
        <v>108206.1458674157</v>
      </c>
      <c r="R63" s="31">
        <v>1033.2138410373527</v>
      </c>
      <c r="S63" s="32">
        <f t="shared" si="14"/>
        <v>1091.0250479850451</v>
      </c>
      <c r="T63" s="54">
        <v>121861.29941211765</v>
      </c>
      <c r="U63" s="31">
        <v>0</v>
      </c>
      <c r="V63" s="32">
        <f t="shared" si="15"/>
        <v>0</v>
      </c>
      <c r="W63" s="31" t="e">
        <v>#DIV/0!</v>
      </c>
      <c r="X63" s="32" t="e">
        <f t="shared" si="16"/>
        <v>#DIV/0!</v>
      </c>
      <c r="Y63" s="54" t="e">
        <v>#VALUE!</v>
      </c>
      <c r="Z63" s="31">
        <v>0</v>
      </c>
      <c r="AA63" s="32">
        <f t="shared" si="17"/>
        <v>0</v>
      </c>
      <c r="AB63" s="31" t="e">
        <v>#DIV/0!</v>
      </c>
      <c r="AC63" s="32" t="e">
        <f t="shared" si="18"/>
        <v>#DIV/0!</v>
      </c>
      <c r="AD63" s="54" t="e">
        <v>#VALUE!</v>
      </c>
      <c r="AE63" s="31">
        <v>0</v>
      </c>
      <c r="AF63" s="32">
        <f t="shared" si="19"/>
        <v>0</v>
      </c>
      <c r="AG63" s="31" t="e">
        <v>#DIV/0!</v>
      </c>
      <c r="AH63" s="32" t="e">
        <f t="shared" si="20"/>
        <v>#DIV/0!</v>
      </c>
      <c r="AI63" s="54">
        <v>0</v>
      </c>
      <c r="AJ63" s="31">
        <f t="shared" si="1"/>
        <v>4429.25464285</v>
      </c>
      <c r="AK63" s="32">
        <f t="shared" si="21"/>
        <v>10392.589642874285</v>
      </c>
      <c r="AL63" s="31">
        <v>555.17786558922933</v>
      </c>
      <c r="AM63" s="50">
        <f t="shared" si="22"/>
        <v>770.49587202783914</v>
      </c>
      <c r="AN63" s="31">
        <f t="shared" si="2"/>
        <v>1088.6689286000001</v>
      </c>
      <c r="AO63" s="32">
        <f t="shared" si="23"/>
        <v>1471.3509693957144</v>
      </c>
      <c r="AP63" s="31">
        <v>1091.6597772749544</v>
      </c>
      <c r="AQ63" s="50">
        <f t="shared" si="24"/>
        <v>597.55786932581088</v>
      </c>
      <c r="AR63" s="31">
        <f t="shared" si="3"/>
        <v>3833.4050000400002</v>
      </c>
      <c r="AS63" s="32">
        <f t="shared" si="25"/>
        <v>4794.630357152857</v>
      </c>
      <c r="AT63" s="31">
        <v>1281.31211078403</v>
      </c>
      <c r="AU63" s="50">
        <f t="shared" si="26"/>
        <v>1153.8597151242629</v>
      </c>
      <c r="AV63" s="31">
        <f t="shared" si="4"/>
        <v>4342.4785714199998</v>
      </c>
      <c r="AW63" s="32">
        <f t="shared" si="27"/>
        <v>3901.7814796114289</v>
      </c>
      <c r="AX63" s="31">
        <v>1088.6021143713983</v>
      </c>
      <c r="AY63" s="50">
        <f t="shared" si="28"/>
        <v>1084.7448040590932</v>
      </c>
      <c r="AZ63" s="51">
        <f>AJ63/SUM(Table5[[#This Row],[NWP (Standard)]],Table5[[#This Row],[NWP (Plus)]],Table5[[#This Row],[NWP (Essentials)]],Table5[[#This Row],[NWP (Premium)]])</f>
        <v>0.32344946855361961</v>
      </c>
      <c r="BA63" s="51">
        <f>AN63/SUM(Table5[[#This Row],[NWP (Standard)]],Table5[[#This Row],[NWP (Plus)]],Table5[[#This Row],[NWP (Essentials)]],Table5[[#This Row],[NWP (Premium)]])</f>
        <v>7.950082232344427E-2</v>
      </c>
      <c r="BB63" s="51">
        <f>AR63/SUM(Table5[[#This Row],[NWP (Standard)]],Table5[[#This Row],[NWP (Plus)]],Table5[[#This Row],[NWP (Essentials)]],Table5[[#This Row],[NWP (Premium)]])</f>
        <v>0.27993712486485206</v>
      </c>
      <c r="BC63" s="52">
        <f>AV63/SUM(Table5[[#This Row],[NWP (Standard)]],Table5[[#This Row],[NWP (Plus)]],Table5[[#This Row],[NWP (Essentials)]],Table5[[#This Row],[NWP (Premium)]])</f>
        <v>0.31711258425808397</v>
      </c>
      <c r="BD63" s="51">
        <f t="shared" si="29"/>
        <v>0.46086567501325565</v>
      </c>
      <c r="BE63" s="51">
        <f t="shared" si="29"/>
        <v>7.2591869046647467E-2</v>
      </c>
      <c r="BF63" s="51">
        <f t="shared" si="29"/>
        <v>0.25671770626882712</v>
      </c>
      <c r="BG63" s="52">
        <f t="shared" si="29"/>
        <v>0.20982474967126968</v>
      </c>
      <c r="BH63" s="31">
        <v>0</v>
      </c>
      <c r="BI63" s="32">
        <f t="shared" si="30"/>
        <v>0</v>
      </c>
      <c r="BJ63" s="31">
        <v>0</v>
      </c>
      <c r="BK63" s="50">
        <f t="shared" si="31"/>
        <v>0</v>
      </c>
      <c r="BL63" s="31">
        <v>0</v>
      </c>
      <c r="BM63" s="32">
        <f t="shared" si="32"/>
        <v>0</v>
      </c>
      <c r="BN63" s="31">
        <v>0</v>
      </c>
      <c r="BO63" s="50">
        <f t="shared" si="33"/>
        <v>0</v>
      </c>
      <c r="BP63" s="31">
        <v>0</v>
      </c>
      <c r="BQ63" s="32">
        <f t="shared" si="34"/>
        <v>0</v>
      </c>
      <c r="BR63" s="31">
        <v>0</v>
      </c>
      <c r="BS63" s="50">
        <f t="shared" si="35"/>
        <v>0</v>
      </c>
      <c r="BT63" s="31">
        <v>0</v>
      </c>
      <c r="BU63" s="32">
        <f t="shared" si="36"/>
        <v>0</v>
      </c>
      <c r="BV63" s="31">
        <v>0</v>
      </c>
      <c r="BW63" s="50">
        <f t="shared" si="37"/>
        <v>0</v>
      </c>
      <c r="BX63" s="31">
        <v>4429.25464285</v>
      </c>
      <c r="BY63" s="32">
        <f t="shared" si="38"/>
        <v>10392.589642874285</v>
      </c>
      <c r="BZ63" s="31">
        <v>555.17786558922933</v>
      </c>
      <c r="CA63" s="50">
        <f t="shared" si="39"/>
        <v>770.49587202783914</v>
      </c>
      <c r="CB63" s="31">
        <v>1088.6689286000001</v>
      </c>
      <c r="CC63" s="32">
        <f t="shared" si="40"/>
        <v>1471.3509693957144</v>
      </c>
      <c r="CD63" s="31">
        <v>1091.6597772749544</v>
      </c>
      <c r="CE63" s="50">
        <f t="shared" si="41"/>
        <v>597.55786932581088</v>
      </c>
      <c r="CF63" s="31">
        <v>3833.4050000400002</v>
      </c>
      <c r="CG63" s="32">
        <f t="shared" si="42"/>
        <v>4794.630357152857</v>
      </c>
      <c r="CH63" s="31">
        <v>1281.31211078403</v>
      </c>
      <c r="CI63" s="50">
        <f t="shared" si="43"/>
        <v>1153.8597151242629</v>
      </c>
      <c r="CJ63" s="31">
        <v>4342.4785714199998</v>
      </c>
      <c r="CK63" s="32">
        <f t="shared" si="44"/>
        <v>3901.7814796114289</v>
      </c>
      <c r="CL63" s="31">
        <v>1088.6021143713983</v>
      </c>
      <c r="CM63" s="50">
        <f t="shared" si="45"/>
        <v>1084.7448040590932</v>
      </c>
    </row>
    <row r="64" spans="1:91" x14ac:dyDescent="0.25">
      <c r="A64" s="42">
        <f t="shared" si="5"/>
        <v>45823</v>
      </c>
      <c r="B64" s="31">
        <v>92945.467143069996</v>
      </c>
      <c r="C64" s="32">
        <f t="shared" si="7"/>
        <v>129262.76147972571</v>
      </c>
      <c r="D64" s="31">
        <v>862.97047991169484</v>
      </c>
      <c r="E64" s="32">
        <f t="shared" si="8"/>
        <v>1042.5036890996721</v>
      </c>
      <c r="F64" s="54">
        <f t="shared" si="0"/>
        <v>146940.67594120422</v>
      </c>
      <c r="G64" s="32">
        <v>92945.467143069996</v>
      </c>
      <c r="H64" s="32">
        <f t="shared" si="9"/>
        <v>129262.76147972571</v>
      </c>
      <c r="I64" s="32">
        <v>862.97047991169484</v>
      </c>
      <c r="J64" s="50">
        <f t="shared" si="10"/>
        <v>1042.5036890996721</v>
      </c>
      <c r="K64" s="31">
        <v>26891.21428579</v>
      </c>
      <c r="L64" s="32">
        <f t="shared" si="11"/>
        <v>21629.413214341424</v>
      </c>
      <c r="M64" s="31">
        <v>746.97817460527779</v>
      </c>
      <c r="N64" s="32">
        <f t="shared" si="12"/>
        <v>864.45649878443146</v>
      </c>
      <c r="O64" s="54">
        <v>25079.37652908657</v>
      </c>
      <c r="P64" s="31">
        <v>66054.252857280007</v>
      </c>
      <c r="Q64" s="32">
        <f t="shared" si="13"/>
        <v>107633.34826538429</v>
      </c>
      <c r="R64" s="31">
        <v>917.42017857333349</v>
      </c>
      <c r="S64" s="32">
        <f t="shared" si="14"/>
        <v>1081.1115602731875</v>
      </c>
      <c r="T64" s="54">
        <v>121861.29941211765</v>
      </c>
      <c r="U64" s="31">
        <v>0</v>
      </c>
      <c r="V64" s="32">
        <f t="shared" si="15"/>
        <v>0</v>
      </c>
      <c r="W64" s="31" t="e">
        <v>#DIV/0!</v>
      </c>
      <c r="X64" s="32" t="e">
        <f t="shared" si="16"/>
        <v>#DIV/0!</v>
      </c>
      <c r="Y64" s="54" t="e">
        <v>#VALUE!</v>
      </c>
      <c r="Z64" s="31">
        <v>0</v>
      </c>
      <c r="AA64" s="32">
        <f t="shared" si="17"/>
        <v>0</v>
      </c>
      <c r="AB64" s="31" t="e">
        <v>#DIV/0!</v>
      </c>
      <c r="AC64" s="32" t="e">
        <f t="shared" si="18"/>
        <v>#DIV/0!</v>
      </c>
      <c r="AD64" s="54" t="e">
        <v>#VALUE!</v>
      </c>
      <c r="AE64" s="31">
        <v>0</v>
      </c>
      <c r="AF64" s="32">
        <f t="shared" si="19"/>
        <v>0</v>
      </c>
      <c r="AG64" s="31" t="e">
        <v>#DIV/0!</v>
      </c>
      <c r="AH64" s="32" t="e">
        <f t="shared" si="20"/>
        <v>#DIV/0!</v>
      </c>
      <c r="AI64" s="54">
        <v>0</v>
      </c>
      <c r="AJ64" s="31">
        <f t="shared" si="1"/>
        <v>12582.865714299998</v>
      </c>
      <c r="AK64" s="32">
        <f t="shared" si="21"/>
        <v>11186.99954083143</v>
      </c>
      <c r="AL64" s="31">
        <v>664.07547507133097</v>
      </c>
      <c r="AM64" s="50">
        <f t="shared" si="22"/>
        <v>753.59732676205761</v>
      </c>
      <c r="AN64" s="31">
        <f t="shared" si="2"/>
        <v>5237.2132143500003</v>
      </c>
      <c r="AO64" s="32">
        <f t="shared" si="23"/>
        <v>1630.6651020542856</v>
      </c>
      <c r="AP64" s="31">
        <v>1050.3202325193595</v>
      </c>
      <c r="AQ64" s="50">
        <f t="shared" si="24"/>
        <v>599.98438466082075</v>
      </c>
      <c r="AR64" s="31">
        <f t="shared" si="3"/>
        <v>5138.2542857500002</v>
      </c>
      <c r="AS64" s="32">
        <f t="shared" si="25"/>
        <v>4762.6636224657141</v>
      </c>
      <c r="AT64" s="31">
        <v>736.05290983015163</v>
      </c>
      <c r="AU64" s="50">
        <f t="shared" si="26"/>
        <v>1002.9743090755832</v>
      </c>
      <c r="AV64" s="31">
        <f t="shared" si="4"/>
        <v>3932.8810713900002</v>
      </c>
      <c r="AW64" s="32">
        <f t="shared" si="27"/>
        <v>4049.0849489900002</v>
      </c>
      <c r="AX64" s="31">
        <v>788.73713792193041</v>
      </c>
      <c r="AY64" s="50">
        <f t="shared" si="28"/>
        <v>1058.8630311450097</v>
      </c>
      <c r="AZ64" s="51">
        <f>AJ64/SUM(Table5[[#This Row],[NWP (Standard)]],Table5[[#This Row],[NWP (Plus)]],Table5[[#This Row],[NWP (Essentials)]],Table5[[#This Row],[NWP (Premium)]])</f>
        <v>0.46791734953185443</v>
      </c>
      <c r="BA64" s="51">
        <f>AN64/SUM(Table5[[#This Row],[NWP (Standard)]],Table5[[#This Row],[NWP (Plus)]],Table5[[#This Row],[NWP (Essentials)]],Table5[[#This Row],[NWP (Premium)]])</f>
        <v>0.19475554947764021</v>
      </c>
      <c r="BB64" s="51">
        <f>AR64/SUM(Table5[[#This Row],[NWP (Standard)]],Table5[[#This Row],[NWP (Plus)]],Table5[[#This Row],[NWP (Essentials)]],Table5[[#This Row],[NWP (Premium)]])</f>
        <v>0.19107557699486941</v>
      </c>
      <c r="BC64" s="52">
        <f>AV64/SUM(Table5[[#This Row],[NWP (Standard)]],Table5[[#This Row],[NWP (Plus)]],Table5[[#This Row],[NWP (Essentials)]],Table5[[#This Row],[NWP (Premium)]])</f>
        <v>0.14625152399563576</v>
      </c>
      <c r="BD64" s="51">
        <f t="shared" si="29"/>
        <v>0.47602339438292646</v>
      </c>
      <c r="BE64" s="51">
        <f t="shared" si="29"/>
        <v>7.0072706029491019E-2</v>
      </c>
      <c r="BF64" s="51">
        <f t="shared" si="29"/>
        <v>0.24454536978426417</v>
      </c>
      <c r="BG64" s="52">
        <f t="shared" si="29"/>
        <v>0.20935852980331826</v>
      </c>
      <c r="BH64" s="31">
        <v>0</v>
      </c>
      <c r="BI64" s="32">
        <f t="shared" si="30"/>
        <v>0</v>
      </c>
      <c r="BJ64" s="31">
        <v>0</v>
      </c>
      <c r="BK64" s="50">
        <f t="shared" si="31"/>
        <v>0</v>
      </c>
      <c r="BL64" s="31">
        <v>0</v>
      </c>
      <c r="BM64" s="32">
        <f t="shared" si="32"/>
        <v>0</v>
      </c>
      <c r="BN64" s="31">
        <v>0</v>
      </c>
      <c r="BO64" s="50">
        <f t="shared" si="33"/>
        <v>0</v>
      </c>
      <c r="BP64" s="31">
        <v>0</v>
      </c>
      <c r="BQ64" s="32">
        <f t="shared" si="34"/>
        <v>0</v>
      </c>
      <c r="BR64" s="31">
        <v>0</v>
      </c>
      <c r="BS64" s="50">
        <f t="shared" si="35"/>
        <v>0</v>
      </c>
      <c r="BT64" s="31">
        <v>0</v>
      </c>
      <c r="BU64" s="32">
        <f t="shared" si="36"/>
        <v>0</v>
      </c>
      <c r="BV64" s="31">
        <v>0</v>
      </c>
      <c r="BW64" s="50">
        <f t="shared" si="37"/>
        <v>0</v>
      </c>
      <c r="BX64" s="31">
        <v>12582.865714299998</v>
      </c>
      <c r="BY64" s="32">
        <f t="shared" si="38"/>
        <v>11186.99954083143</v>
      </c>
      <c r="BZ64" s="31">
        <v>664.07547507133097</v>
      </c>
      <c r="CA64" s="50">
        <f t="shared" si="39"/>
        <v>753.59732676205761</v>
      </c>
      <c r="CB64" s="31">
        <v>5237.2132143500003</v>
      </c>
      <c r="CC64" s="32">
        <f t="shared" si="40"/>
        <v>1630.6651020542856</v>
      </c>
      <c r="CD64" s="31">
        <v>1050.3202325193595</v>
      </c>
      <c r="CE64" s="50">
        <f t="shared" si="41"/>
        <v>599.98438466082075</v>
      </c>
      <c r="CF64" s="31">
        <v>5138.2542857500002</v>
      </c>
      <c r="CG64" s="32">
        <f t="shared" si="42"/>
        <v>4762.6636224657141</v>
      </c>
      <c r="CH64" s="31">
        <v>736.05290983015163</v>
      </c>
      <c r="CI64" s="50">
        <f t="shared" si="43"/>
        <v>1002.9743090755832</v>
      </c>
      <c r="CJ64" s="31">
        <v>3932.8810713900002</v>
      </c>
      <c r="CK64" s="32">
        <f t="shared" si="44"/>
        <v>4049.0849489900002</v>
      </c>
      <c r="CL64" s="31">
        <v>788.73713792193041</v>
      </c>
      <c r="CM64" s="50">
        <f t="shared" si="45"/>
        <v>1058.8630311450097</v>
      </c>
    </row>
    <row r="65" spans="1:91" x14ac:dyDescent="0.25">
      <c r="A65" s="42">
        <f t="shared" si="5"/>
        <v>45824</v>
      </c>
      <c r="B65" s="31">
        <v>132841.02571405002</v>
      </c>
      <c r="C65" s="32">
        <f t="shared" si="7"/>
        <v>128466.22025516428</v>
      </c>
      <c r="D65" s="31">
        <v>1128.8641829087401</v>
      </c>
      <c r="E65" s="32">
        <f t="shared" si="8"/>
        <v>1039.9009569585592</v>
      </c>
      <c r="F65" s="54">
        <f t="shared" si="0"/>
        <v>146940.67594120422</v>
      </c>
      <c r="G65" s="32">
        <v>132841.02571405002</v>
      </c>
      <c r="H65" s="32">
        <f t="shared" si="9"/>
        <v>128466.22025516428</v>
      </c>
      <c r="I65" s="32">
        <v>1128.8641829087401</v>
      </c>
      <c r="J65" s="50">
        <f t="shared" si="10"/>
        <v>1039.9009569585592</v>
      </c>
      <c r="K65" s="31">
        <v>20055.328928440002</v>
      </c>
      <c r="L65" s="32">
        <f t="shared" si="11"/>
        <v>21554.216275535717</v>
      </c>
      <c r="M65" s="31">
        <v>871.97082297565225</v>
      </c>
      <c r="N65" s="32">
        <f t="shared" si="12"/>
        <v>875.93745426403018</v>
      </c>
      <c r="O65" s="54">
        <v>25079.37652908657</v>
      </c>
      <c r="P65" s="31">
        <v>112785.69678560999</v>
      </c>
      <c r="Q65" s="32">
        <f t="shared" si="13"/>
        <v>106912.00397962857</v>
      </c>
      <c r="R65" s="31">
        <v>1187.2178609011578</v>
      </c>
      <c r="S65" s="32">
        <f t="shared" si="14"/>
        <v>1073.5184625283903</v>
      </c>
      <c r="T65" s="54">
        <v>121861.29941211765</v>
      </c>
      <c r="U65" s="31">
        <v>0</v>
      </c>
      <c r="V65" s="32">
        <f t="shared" si="15"/>
        <v>0</v>
      </c>
      <c r="W65" s="31" t="e">
        <v>#DIV/0!</v>
      </c>
      <c r="X65" s="32" t="e">
        <f t="shared" si="16"/>
        <v>#DIV/0!</v>
      </c>
      <c r="Y65" s="54" t="e">
        <v>#VALUE!</v>
      </c>
      <c r="Z65" s="31">
        <v>0</v>
      </c>
      <c r="AA65" s="32">
        <f t="shared" si="17"/>
        <v>0</v>
      </c>
      <c r="AB65" s="31" t="e">
        <v>#DIV/0!</v>
      </c>
      <c r="AC65" s="32" t="e">
        <f t="shared" si="18"/>
        <v>#DIV/0!</v>
      </c>
      <c r="AD65" s="54" t="e">
        <v>#VALUE!</v>
      </c>
      <c r="AE65" s="31">
        <v>0</v>
      </c>
      <c r="AF65" s="32">
        <f t="shared" si="19"/>
        <v>0</v>
      </c>
      <c r="AG65" s="31" t="e">
        <v>#DIV/0!</v>
      </c>
      <c r="AH65" s="32" t="e">
        <f t="shared" si="20"/>
        <v>#DIV/0!</v>
      </c>
      <c r="AI65" s="54">
        <v>0</v>
      </c>
      <c r="AJ65" s="31">
        <f t="shared" si="1"/>
        <v>6843.2853570300003</v>
      </c>
      <c r="AK65" s="32">
        <f t="shared" si="21"/>
        <v>10713.071173464286</v>
      </c>
      <c r="AL65" s="31">
        <v>762.45395459320196</v>
      </c>
      <c r="AM65" s="50">
        <f t="shared" si="22"/>
        <v>758.55301241943164</v>
      </c>
      <c r="AN65" s="31">
        <f t="shared" si="2"/>
        <v>3653.79821429</v>
      </c>
      <c r="AO65" s="32">
        <f t="shared" si="23"/>
        <v>1829.4005102185713</v>
      </c>
      <c r="AP65" s="31">
        <v>1221.2787071238201</v>
      </c>
      <c r="AQ65" s="50">
        <f t="shared" si="24"/>
        <v>709.62801626458372</v>
      </c>
      <c r="AR65" s="31">
        <f t="shared" si="3"/>
        <v>5554.8714285200003</v>
      </c>
      <c r="AS65" s="32">
        <f t="shared" si="25"/>
        <v>5316.0022449100006</v>
      </c>
      <c r="AT65" s="31">
        <v>795.73315202280185</v>
      </c>
      <c r="AU65" s="50">
        <f t="shared" si="26"/>
        <v>996.21328937872499</v>
      </c>
      <c r="AV65" s="31">
        <f t="shared" si="4"/>
        <v>4003.3739286</v>
      </c>
      <c r="AW65" s="32">
        <f t="shared" si="27"/>
        <v>3695.7423469428572</v>
      </c>
      <c r="AX65" s="31">
        <v>1003.5930521283354</v>
      </c>
      <c r="AY65" s="50">
        <f t="shared" si="28"/>
        <v>1016.6744536543555</v>
      </c>
      <c r="AZ65" s="51">
        <f>AJ65/SUM(Table5[[#This Row],[NWP (Standard)]],Table5[[#This Row],[NWP (Plus)]],Table5[[#This Row],[NWP (Essentials)]],Table5[[#This Row],[NWP (Premium)]])</f>
        <v>0.34122030017297272</v>
      </c>
      <c r="BA65" s="51">
        <f>AN65/SUM(Table5[[#This Row],[NWP (Standard)]],Table5[[#This Row],[NWP (Plus)]],Table5[[#This Row],[NWP (Essentials)]],Table5[[#This Row],[NWP (Premium)]])</f>
        <v>0.18218590317452399</v>
      </c>
      <c r="BB65" s="51">
        <f>AR65/SUM(Table5[[#This Row],[NWP (Standard)]],Table5[[#This Row],[NWP (Plus)]],Table5[[#This Row],[NWP (Essentials)]],Table5[[#This Row],[NWP (Premium)]])</f>
        <v>0.27697732848663303</v>
      </c>
      <c r="BC65" s="52">
        <f>AV65/SUM(Table5[[#This Row],[NWP (Standard)]],Table5[[#This Row],[NWP (Plus)]],Table5[[#This Row],[NWP (Essentials)]],Table5[[#This Row],[NWP (Premium)]])</f>
        <v>0.19961646816587023</v>
      </c>
      <c r="BD65" s="51">
        <f t="shared" si="29"/>
        <v>0.45424339166283989</v>
      </c>
      <c r="BE65" s="51">
        <f t="shared" si="29"/>
        <v>8.0394261244272819E-2</v>
      </c>
      <c r="BF65" s="51">
        <f t="shared" si="29"/>
        <v>0.27244230057403623</v>
      </c>
      <c r="BG65" s="52">
        <f t="shared" si="29"/>
        <v>0.19292004651885092</v>
      </c>
      <c r="BH65" s="31">
        <v>0</v>
      </c>
      <c r="BI65" s="32">
        <f t="shared" si="30"/>
        <v>0</v>
      </c>
      <c r="BJ65" s="31">
        <v>0</v>
      </c>
      <c r="BK65" s="50">
        <f t="shared" si="31"/>
        <v>0</v>
      </c>
      <c r="BL65" s="31">
        <v>0</v>
      </c>
      <c r="BM65" s="32">
        <f t="shared" si="32"/>
        <v>0</v>
      </c>
      <c r="BN65" s="31">
        <v>0</v>
      </c>
      <c r="BO65" s="50">
        <f t="shared" si="33"/>
        <v>0</v>
      </c>
      <c r="BP65" s="31">
        <v>0</v>
      </c>
      <c r="BQ65" s="32">
        <f t="shared" si="34"/>
        <v>0</v>
      </c>
      <c r="BR65" s="31">
        <v>0</v>
      </c>
      <c r="BS65" s="50">
        <f t="shared" si="35"/>
        <v>0</v>
      </c>
      <c r="BT65" s="31">
        <v>0</v>
      </c>
      <c r="BU65" s="32">
        <f t="shared" si="36"/>
        <v>0</v>
      </c>
      <c r="BV65" s="31">
        <v>0</v>
      </c>
      <c r="BW65" s="50">
        <f t="shared" si="37"/>
        <v>0</v>
      </c>
      <c r="BX65" s="31">
        <v>6843.2853570300003</v>
      </c>
      <c r="BY65" s="32">
        <f t="shared" si="38"/>
        <v>10713.071173464286</v>
      </c>
      <c r="BZ65" s="31">
        <v>762.45395459320196</v>
      </c>
      <c r="CA65" s="50">
        <f t="shared" si="39"/>
        <v>758.55301241943164</v>
      </c>
      <c r="CB65" s="31">
        <v>3653.79821429</v>
      </c>
      <c r="CC65" s="32">
        <f t="shared" si="40"/>
        <v>1829.4005102185713</v>
      </c>
      <c r="CD65" s="31">
        <v>1221.2787071238201</v>
      </c>
      <c r="CE65" s="50">
        <f t="shared" si="41"/>
        <v>709.62801626458372</v>
      </c>
      <c r="CF65" s="31">
        <v>5554.8714285200003</v>
      </c>
      <c r="CG65" s="32">
        <f t="shared" si="42"/>
        <v>5316.0022449100006</v>
      </c>
      <c r="CH65" s="31">
        <v>795.73315202280185</v>
      </c>
      <c r="CI65" s="50">
        <f t="shared" si="43"/>
        <v>996.21328937872499</v>
      </c>
      <c r="CJ65" s="31">
        <v>4003.3739286</v>
      </c>
      <c r="CK65" s="32">
        <f t="shared" si="44"/>
        <v>3695.7423469428572</v>
      </c>
      <c r="CL65" s="31">
        <v>1003.5930521283354</v>
      </c>
      <c r="CM65" s="50">
        <f t="shared" si="45"/>
        <v>1016.6744536543555</v>
      </c>
    </row>
    <row r="66" spans="1:91" x14ac:dyDescent="0.25">
      <c r="A66" s="42">
        <f t="shared" si="5"/>
        <v>45825</v>
      </c>
      <c r="B66" s="31">
        <v>117931.5660717</v>
      </c>
      <c r="C66" s="32">
        <f t="shared" si="7"/>
        <v>122960.82831638714</v>
      </c>
      <c r="D66" s="31">
        <v>1094.9588322900884</v>
      </c>
      <c r="E66" s="32">
        <f t="shared" si="8"/>
        <v>1041.7431838575301</v>
      </c>
      <c r="F66" s="54">
        <f t="shared" si="0"/>
        <v>146940.67594120422</v>
      </c>
      <c r="G66" s="32">
        <v>117931.5660717</v>
      </c>
      <c r="H66" s="32">
        <f t="shared" si="9"/>
        <v>122960.82831638714</v>
      </c>
      <c r="I66" s="32">
        <v>1094.9588322900884</v>
      </c>
      <c r="J66" s="50">
        <f t="shared" si="10"/>
        <v>1041.7431838575301</v>
      </c>
      <c r="K66" s="31">
        <v>20334.760357220002</v>
      </c>
      <c r="L66" s="32">
        <f t="shared" si="11"/>
        <v>19518.771734714283</v>
      </c>
      <c r="M66" s="31">
        <v>847.28168155083347</v>
      </c>
      <c r="N66" s="32">
        <f t="shared" si="12"/>
        <v>855.82311431019014</v>
      </c>
      <c r="O66" s="54">
        <v>25079.37652908657</v>
      </c>
      <c r="P66" s="31">
        <v>97596.805714479997</v>
      </c>
      <c r="Q66" s="32">
        <f t="shared" si="13"/>
        <v>103442.05658167286</v>
      </c>
      <c r="R66" s="31">
        <v>1161.8667346961904</v>
      </c>
      <c r="S66" s="32">
        <f t="shared" si="14"/>
        <v>1081.2053499523006</v>
      </c>
      <c r="T66" s="54">
        <v>121861.29941211765</v>
      </c>
      <c r="U66" s="31">
        <v>0</v>
      </c>
      <c r="V66" s="32">
        <f t="shared" si="15"/>
        <v>0</v>
      </c>
      <c r="W66" s="31" t="e">
        <v>#DIV/0!</v>
      </c>
      <c r="X66" s="32" t="e">
        <f t="shared" si="16"/>
        <v>#DIV/0!</v>
      </c>
      <c r="Y66" s="54" t="e">
        <v>#VALUE!</v>
      </c>
      <c r="Z66" s="31">
        <v>0</v>
      </c>
      <c r="AA66" s="32">
        <f t="shared" si="17"/>
        <v>0</v>
      </c>
      <c r="AB66" s="31" t="e">
        <v>#DIV/0!</v>
      </c>
      <c r="AC66" s="32" t="e">
        <f t="shared" si="18"/>
        <v>#DIV/0!</v>
      </c>
      <c r="AD66" s="54" t="e">
        <v>#VALUE!</v>
      </c>
      <c r="AE66" s="31">
        <v>0</v>
      </c>
      <c r="AF66" s="32">
        <f t="shared" si="19"/>
        <v>0</v>
      </c>
      <c r="AG66" s="31" t="e">
        <v>#DIV/0!</v>
      </c>
      <c r="AH66" s="32" t="e">
        <f t="shared" si="20"/>
        <v>#DIV/0!</v>
      </c>
      <c r="AI66" s="54">
        <v>0</v>
      </c>
      <c r="AJ66" s="31">
        <f t="shared" si="1"/>
        <v>8841.9450001000005</v>
      </c>
      <c r="AK66" s="32">
        <f t="shared" si="21"/>
        <v>8508.8696428514286</v>
      </c>
      <c r="AL66" s="31">
        <v>738.85300479575039</v>
      </c>
      <c r="AM66" s="50">
        <f t="shared" si="22"/>
        <v>712.93552079157416</v>
      </c>
      <c r="AN66" s="31">
        <f t="shared" si="2"/>
        <v>3172.4553571500001</v>
      </c>
      <c r="AO66" s="32">
        <f t="shared" si="23"/>
        <v>2049.0872959328572</v>
      </c>
      <c r="AP66" s="31">
        <v>636.23417875161454</v>
      </c>
      <c r="AQ66" s="50">
        <f t="shared" si="24"/>
        <v>683.43728123472044</v>
      </c>
      <c r="AR66" s="31">
        <f t="shared" si="3"/>
        <v>5171.3732142999997</v>
      </c>
      <c r="AS66" s="32">
        <f t="shared" si="25"/>
        <v>5149.5181632800004</v>
      </c>
      <c r="AT66" s="31">
        <v>1728.5267611425313</v>
      </c>
      <c r="AU66" s="50">
        <f t="shared" si="26"/>
        <v>1113.4687354243947</v>
      </c>
      <c r="AV66" s="31">
        <f t="shared" si="4"/>
        <v>3148.9867856700002</v>
      </c>
      <c r="AW66" s="32">
        <f t="shared" si="27"/>
        <v>3811.2966326499995</v>
      </c>
      <c r="AX66" s="31">
        <v>789.40946204531167</v>
      </c>
      <c r="AY66" s="50">
        <f t="shared" si="28"/>
        <v>1017.7074410679015</v>
      </c>
      <c r="AZ66" s="51">
        <f>AJ66/SUM(Table5[[#This Row],[NWP (Standard)]],Table5[[#This Row],[NWP (Plus)]],Table5[[#This Row],[NWP (Essentials)]],Table5[[#This Row],[NWP (Premium)]])</f>
        <v>0.43481923783579796</v>
      </c>
      <c r="BA66" s="51">
        <f>AN66/SUM(Table5[[#This Row],[NWP (Standard)]],Table5[[#This Row],[NWP (Plus)]],Table5[[#This Row],[NWP (Essentials)]],Table5[[#This Row],[NWP (Premium)]])</f>
        <v>0.15601144549626311</v>
      </c>
      <c r="BB66" s="51">
        <f>AR66/SUM(Table5[[#This Row],[NWP (Standard)]],Table5[[#This Row],[NWP (Plus)]],Table5[[#This Row],[NWP (Essentials)]],Table5[[#This Row],[NWP (Premium)]])</f>
        <v>0.25431198221442852</v>
      </c>
      <c r="BC66" s="52">
        <f>AV66/SUM(Table5[[#This Row],[NWP (Standard)]],Table5[[#This Row],[NWP (Plus)]],Table5[[#This Row],[NWP (Essentials)]],Table5[[#This Row],[NWP (Premium)]])</f>
        <v>0.1548573344535103</v>
      </c>
      <c r="BD66" s="51">
        <f t="shared" si="29"/>
        <v>0.41609875517162226</v>
      </c>
      <c r="BE66" s="51">
        <f t="shared" si="29"/>
        <v>9.5929102553412721E-2</v>
      </c>
      <c r="BF66" s="51">
        <f t="shared" si="29"/>
        <v>0.28259628237121376</v>
      </c>
      <c r="BG66" s="52">
        <f t="shared" si="29"/>
        <v>0.20537585990375115</v>
      </c>
      <c r="BH66" s="31">
        <v>0</v>
      </c>
      <c r="BI66" s="32">
        <f t="shared" si="30"/>
        <v>0</v>
      </c>
      <c r="BJ66" s="31">
        <v>0</v>
      </c>
      <c r="BK66" s="50">
        <f t="shared" si="31"/>
        <v>0</v>
      </c>
      <c r="BL66" s="31">
        <v>0</v>
      </c>
      <c r="BM66" s="32">
        <f t="shared" si="32"/>
        <v>0</v>
      </c>
      <c r="BN66" s="31">
        <v>0</v>
      </c>
      <c r="BO66" s="50">
        <f t="shared" si="33"/>
        <v>0</v>
      </c>
      <c r="BP66" s="31">
        <v>0</v>
      </c>
      <c r="BQ66" s="32">
        <f t="shared" si="34"/>
        <v>0</v>
      </c>
      <c r="BR66" s="31">
        <v>0</v>
      </c>
      <c r="BS66" s="50">
        <f t="shared" si="35"/>
        <v>0</v>
      </c>
      <c r="BT66" s="31">
        <v>0</v>
      </c>
      <c r="BU66" s="32">
        <f t="shared" si="36"/>
        <v>0</v>
      </c>
      <c r="BV66" s="31">
        <v>0</v>
      </c>
      <c r="BW66" s="50">
        <f t="shared" si="37"/>
        <v>0</v>
      </c>
      <c r="BX66" s="31">
        <v>8841.9450001000005</v>
      </c>
      <c r="BY66" s="32">
        <f t="shared" si="38"/>
        <v>8508.8696428514286</v>
      </c>
      <c r="BZ66" s="31">
        <v>738.85300479575039</v>
      </c>
      <c r="CA66" s="50">
        <f t="shared" si="39"/>
        <v>712.93552079157416</v>
      </c>
      <c r="CB66" s="31">
        <v>3172.4553571500001</v>
      </c>
      <c r="CC66" s="32">
        <f t="shared" si="40"/>
        <v>2049.0872959328572</v>
      </c>
      <c r="CD66" s="31">
        <v>636.23417875161454</v>
      </c>
      <c r="CE66" s="50">
        <f t="shared" si="41"/>
        <v>683.43728123472044</v>
      </c>
      <c r="CF66" s="31">
        <v>5171.3732142999997</v>
      </c>
      <c r="CG66" s="32">
        <f t="shared" si="42"/>
        <v>5149.5181632800004</v>
      </c>
      <c r="CH66" s="31">
        <v>1728.5267611425313</v>
      </c>
      <c r="CI66" s="50">
        <f t="shared" si="43"/>
        <v>1113.4687354243947</v>
      </c>
      <c r="CJ66" s="31">
        <v>3148.9867856700002</v>
      </c>
      <c r="CK66" s="32">
        <f t="shared" si="44"/>
        <v>3811.2966326499995</v>
      </c>
      <c r="CL66" s="31">
        <v>789.40946204531167</v>
      </c>
      <c r="CM66" s="50">
        <f t="shared" si="45"/>
        <v>1017.7074410679015</v>
      </c>
    </row>
    <row r="67" spans="1:91" x14ac:dyDescent="0.25">
      <c r="A67" s="42">
        <f t="shared" si="5"/>
        <v>45826</v>
      </c>
      <c r="B67" s="31">
        <v>116305.26464312999</v>
      </c>
      <c r="C67" s="32">
        <f t="shared" si="7"/>
        <v>124095.38301030286</v>
      </c>
      <c r="D67" s="31">
        <v>955.94085735849853</v>
      </c>
      <c r="E67" s="32">
        <f t="shared" si="8"/>
        <v>1039.7078428410819</v>
      </c>
      <c r="F67" s="54">
        <f t="shared" si="0"/>
        <v>146940.67594120422</v>
      </c>
      <c r="G67" s="32">
        <v>116305.26464312999</v>
      </c>
      <c r="H67" s="32">
        <f t="shared" si="9"/>
        <v>124095.38301030286</v>
      </c>
      <c r="I67" s="32">
        <v>955.94085735849853</v>
      </c>
      <c r="J67" s="50">
        <f t="shared" si="10"/>
        <v>1039.7078428410819</v>
      </c>
      <c r="K67" s="31">
        <v>25936.89571434</v>
      </c>
      <c r="L67" s="32">
        <f t="shared" si="11"/>
        <v>19686.062704115717</v>
      </c>
      <c r="M67" s="31">
        <v>810.52799107312501</v>
      </c>
      <c r="N67" s="32">
        <f t="shared" si="12"/>
        <v>835.53667936168051</v>
      </c>
      <c r="O67" s="54">
        <v>25079.37652908657</v>
      </c>
      <c r="P67" s="31">
        <v>90368.368928789991</v>
      </c>
      <c r="Q67" s="32">
        <f t="shared" si="13"/>
        <v>104409.32030618715</v>
      </c>
      <c r="R67" s="31">
        <v>1004.0929880976665</v>
      </c>
      <c r="S67" s="32">
        <f t="shared" si="14"/>
        <v>1085.780888356303</v>
      </c>
      <c r="T67" s="54">
        <v>121861.29941211765</v>
      </c>
      <c r="U67" s="31">
        <v>0</v>
      </c>
      <c r="V67" s="32">
        <f t="shared" si="15"/>
        <v>0</v>
      </c>
      <c r="W67" s="31" t="e">
        <v>#DIV/0!</v>
      </c>
      <c r="X67" s="32" t="e">
        <f t="shared" si="16"/>
        <v>#DIV/0!</v>
      </c>
      <c r="Y67" s="54" t="e">
        <v>#VALUE!</v>
      </c>
      <c r="Z67" s="31">
        <v>0</v>
      </c>
      <c r="AA67" s="32">
        <f t="shared" si="17"/>
        <v>0</v>
      </c>
      <c r="AB67" s="31" t="e">
        <v>#DIV/0!</v>
      </c>
      <c r="AC67" s="32" t="e">
        <f t="shared" si="18"/>
        <v>#DIV/0!</v>
      </c>
      <c r="AD67" s="54" t="e">
        <v>#VALUE!</v>
      </c>
      <c r="AE67" s="31">
        <v>0</v>
      </c>
      <c r="AF67" s="32">
        <f t="shared" si="19"/>
        <v>0</v>
      </c>
      <c r="AG67" s="31" t="e">
        <v>#DIV/0!</v>
      </c>
      <c r="AH67" s="32" t="e">
        <f t="shared" si="20"/>
        <v>#DIV/0!</v>
      </c>
      <c r="AI67" s="54">
        <v>0</v>
      </c>
      <c r="AJ67" s="31">
        <f t="shared" si="1"/>
        <v>17472.212857139999</v>
      </c>
      <c r="AK67" s="32">
        <f t="shared" si="21"/>
        <v>8747.3237244857137</v>
      </c>
      <c r="AL67" s="31">
        <v>761.7484104970016</v>
      </c>
      <c r="AM67" s="50">
        <f t="shared" si="22"/>
        <v>670.83815834237464</v>
      </c>
      <c r="AN67" s="31">
        <f t="shared" si="2"/>
        <v>1542.53285716</v>
      </c>
      <c r="AO67" s="32">
        <f t="shared" si="23"/>
        <v>2152.575765322857</v>
      </c>
      <c r="AP67" s="31">
        <v>773.38529237353339</v>
      </c>
      <c r="AQ67" s="50">
        <f t="shared" si="24"/>
        <v>735.3236704192152</v>
      </c>
      <c r="AR67" s="31">
        <f t="shared" si="3"/>
        <v>6922.1500000399992</v>
      </c>
      <c r="AS67" s="32">
        <f t="shared" si="25"/>
        <v>5621.2658673699998</v>
      </c>
      <c r="AT67" s="31">
        <v>991.59527077911616</v>
      </c>
      <c r="AU67" s="50">
        <f t="shared" si="26"/>
        <v>1125.4873135470441</v>
      </c>
      <c r="AV67" s="31">
        <f t="shared" si="4"/>
        <v>0</v>
      </c>
      <c r="AW67" s="32">
        <f t="shared" si="27"/>
        <v>3164.8973469371426</v>
      </c>
      <c r="AX67" s="31">
        <v>0</v>
      </c>
      <c r="AY67" s="50">
        <f t="shared" si="28"/>
        <v>888.07241948619219</v>
      </c>
      <c r="AZ67" s="51">
        <f>AJ67/SUM(Table5[[#This Row],[NWP (Standard)]],Table5[[#This Row],[NWP (Plus)]],Table5[[#This Row],[NWP (Essentials)]],Table5[[#This Row],[NWP (Premium)]])</f>
        <v>0.67364317802611817</v>
      </c>
      <c r="BA67" s="51">
        <f>AN67/SUM(Table5[[#This Row],[NWP (Standard)]],Table5[[#This Row],[NWP (Plus)]],Table5[[#This Row],[NWP (Essentials)]],Table5[[#This Row],[NWP (Premium)]])</f>
        <v>5.9472531876941778E-2</v>
      </c>
      <c r="BB67" s="51">
        <f>AR67/SUM(Table5[[#This Row],[NWP (Standard)]],Table5[[#This Row],[NWP (Plus)]],Table5[[#This Row],[NWP (Essentials)]],Table5[[#This Row],[NWP (Premium)]])</f>
        <v>0.26688429009694015</v>
      </c>
      <c r="BC67" s="52">
        <f>AV67/SUM(Table5[[#This Row],[NWP (Standard)]],Table5[[#This Row],[NWP (Plus)]],Table5[[#This Row],[NWP (Essentials)]],Table5[[#This Row],[NWP (Premium)]])</f>
        <v>0</v>
      </c>
      <c r="BD67" s="51">
        <f t="shared" si="29"/>
        <v>0.42117669984192657</v>
      </c>
      <c r="BE67" s="51">
        <f t="shared" si="29"/>
        <v>9.9706046133261395E-2</v>
      </c>
      <c r="BF67" s="51">
        <f t="shared" si="29"/>
        <v>0.29984181274890875</v>
      </c>
      <c r="BG67" s="52">
        <f t="shared" si="29"/>
        <v>0.17927544127590325</v>
      </c>
      <c r="BH67" s="31">
        <v>0</v>
      </c>
      <c r="BI67" s="32">
        <f t="shared" si="30"/>
        <v>0</v>
      </c>
      <c r="BJ67" s="31">
        <v>0</v>
      </c>
      <c r="BK67" s="50">
        <f t="shared" si="31"/>
        <v>0</v>
      </c>
      <c r="BL67" s="31">
        <v>0</v>
      </c>
      <c r="BM67" s="32">
        <f t="shared" si="32"/>
        <v>0</v>
      </c>
      <c r="BN67" s="31">
        <v>0</v>
      </c>
      <c r="BO67" s="50">
        <f t="shared" si="33"/>
        <v>0</v>
      </c>
      <c r="BP67" s="31">
        <v>0</v>
      </c>
      <c r="BQ67" s="32">
        <f t="shared" si="34"/>
        <v>0</v>
      </c>
      <c r="BR67" s="31">
        <v>0</v>
      </c>
      <c r="BS67" s="50">
        <f t="shared" si="35"/>
        <v>0</v>
      </c>
      <c r="BT67" s="31">
        <v>0</v>
      </c>
      <c r="BU67" s="32">
        <f t="shared" si="36"/>
        <v>0</v>
      </c>
      <c r="BV67" s="31">
        <v>0</v>
      </c>
      <c r="BW67" s="50">
        <f t="shared" si="37"/>
        <v>0</v>
      </c>
      <c r="BX67" s="31">
        <v>17472.212857139999</v>
      </c>
      <c r="BY67" s="32">
        <f t="shared" si="38"/>
        <v>8747.3237244857137</v>
      </c>
      <c r="BZ67" s="31">
        <v>761.7484104970016</v>
      </c>
      <c r="CA67" s="50">
        <f t="shared" si="39"/>
        <v>670.83815834237464</v>
      </c>
      <c r="CB67" s="31">
        <v>1542.53285716</v>
      </c>
      <c r="CC67" s="32">
        <f t="shared" si="40"/>
        <v>2152.575765322857</v>
      </c>
      <c r="CD67" s="31">
        <v>773.38529237353339</v>
      </c>
      <c r="CE67" s="50">
        <f t="shared" si="41"/>
        <v>735.3236704192152</v>
      </c>
      <c r="CF67" s="31">
        <v>6922.1500000399992</v>
      </c>
      <c r="CG67" s="32">
        <f t="shared" si="42"/>
        <v>5621.2658673699998</v>
      </c>
      <c r="CH67" s="31">
        <v>991.59527077911616</v>
      </c>
      <c r="CI67" s="50">
        <f t="shared" si="43"/>
        <v>1125.4873135470441</v>
      </c>
      <c r="CJ67" s="31">
        <v>0</v>
      </c>
      <c r="CK67" s="32">
        <f t="shared" si="44"/>
        <v>3164.8973469371426</v>
      </c>
      <c r="CL67" s="31">
        <v>0</v>
      </c>
      <c r="CM67" s="50">
        <f t="shared" si="45"/>
        <v>888.07241948619219</v>
      </c>
    </row>
    <row r="68" spans="1:91" x14ac:dyDescent="0.25">
      <c r="A68" s="42">
        <f t="shared" si="5"/>
        <v>45827</v>
      </c>
      <c r="B68" s="31">
        <v>126560.92000024</v>
      </c>
      <c r="C68" s="32">
        <f t="shared" si="7"/>
        <v>122706.2748470557</v>
      </c>
      <c r="D68" s="31">
        <v>1153.714680290173</v>
      </c>
      <c r="E68" s="32">
        <f t="shared" si="8"/>
        <v>1052.0029248547394</v>
      </c>
      <c r="F68" s="54">
        <f t="shared" si="0"/>
        <v>146940.67594120422</v>
      </c>
      <c r="G68" s="32">
        <v>126560.92000024</v>
      </c>
      <c r="H68" s="32">
        <f t="shared" si="9"/>
        <v>122706.2748470557</v>
      </c>
      <c r="I68" s="32">
        <v>1153.714680290173</v>
      </c>
      <c r="J68" s="50">
        <f t="shared" si="10"/>
        <v>1052.0029248547394</v>
      </c>
      <c r="K68" s="31">
        <v>28923.841785679997</v>
      </c>
      <c r="L68" s="32">
        <f t="shared" si="11"/>
        <v>21455.292346962855</v>
      </c>
      <c r="M68" s="31">
        <v>903.87005580249991</v>
      </c>
      <c r="N68" s="32">
        <f t="shared" si="12"/>
        <v>833.39720887513283</v>
      </c>
      <c r="O68" s="54">
        <v>25079.37652908657</v>
      </c>
      <c r="P68" s="31">
        <v>97637.078214560024</v>
      </c>
      <c r="Q68" s="32">
        <f t="shared" si="13"/>
        <v>101250.98250009285</v>
      </c>
      <c r="R68" s="31">
        <v>1251.7574130071798</v>
      </c>
      <c r="S68" s="32">
        <f t="shared" si="14"/>
        <v>1109.0898137765232</v>
      </c>
      <c r="T68" s="54">
        <v>121861.29941211765</v>
      </c>
      <c r="U68" s="31">
        <v>0</v>
      </c>
      <c r="V68" s="32">
        <f t="shared" si="15"/>
        <v>0</v>
      </c>
      <c r="W68" s="31" t="e">
        <v>#DIV/0!</v>
      </c>
      <c r="X68" s="32" t="e">
        <f t="shared" si="16"/>
        <v>#DIV/0!</v>
      </c>
      <c r="Y68" s="54" t="e">
        <v>#VALUE!</v>
      </c>
      <c r="Z68" s="31">
        <v>0</v>
      </c>
      <c r="AA68" s="32">
        <f t="shared" si="17"/>
        <v>0</v>
      </c>
      <c r="AB68" s="31" t="e">
        <v>#DIV/0!</v>
      </c>
      <c r="AC68" s="32" t="e">
        <f t="shared" si="18"/>
        <v>#DIV/0!</v>
      </c>
      <c r="AD68" s="54" t="e">
        <v>#VALUE!</v>
      </c>
      <c r="AE68" s="31">
        <v>0</v>
      </c>
      <c r="AF68" s="32">
        <f t="shared" si="19"/>
        <v>0</v>
      </c>
      <c r="AG68" s="31" t="e">
        <v>#DIV/0!</v>
      </c>
      <c r="AH68" s="32" t="e">
        <f t="shared" si="20"/>
        <v>#DIV/0!</v>
      </c>
      <c r="AI68" s="54">
        <v>0</v>
      </c>
      <c r="AJ68" s="31">
        <f t="shared" si="1"/>
        <v>14599.824285729999</v>
      </c>
      <c r="AK68" s="32">
        <f t="shared" si="21"/>
        <v>9847.4172959185707</v>
      </c>
      <c r="AL68" s="31">
        <v>813.32964959478784</v>
      </c>
      <c r="AM68" s="50">
        <f t="shared" si="22"/>
        <v>688.19777903757517</v>
      </c>
      <c r="AN68" s="31">
        <f t="shared" si="2"/>
        <v>2765.5724999699996</v>
      </c>
      <c r="AO68" s="32">
        <f t="shared" si="23"/>
        <v>2547.6575510328571</v>
      </c>
      <c r="AP68" s="31">
        <v>924.39007551402767</v>
      </c>
      <c r="AQ68" s="50">
        <f t="shared" si="24"/>
        <v>867.37939549264775</v>
      </c>
      <c r="AR68" s="31">
        <f t="shared" si="3"/>
        <v>5139.0635714099999</v>
      </c>
      <c r="AS68" s="32">
        <f t="shared" si="25"/>
        <v>5468.2937245071425</v>
      </c>
      <c r="AT68" s="31">
        <v>858.86364629721527</v>
      </c>
      <c r="AU68" s="50">
        <f t="shared" si="26"/>
        <v>1099.9219142139814</v>
      </c>
      <c r="AV68" s="31">
        <f t="shared" si="4"/>
        <v>6419.3814285699991</v>
      </c>
      <c r="AW68" s="32">
        <f t="shared" si="27"/>
        <v>3591.9237755042859</v>
      </c>
      <c r="AX68" s="31">
        <v>1287.4034183316921</v>
      </c>
      <c r="AY68" s="50">
        <f t="shared" si="28"/>
        <v>826.30004745732003</v>
      </c>
      <c r="AZ68" s="51">
        <f>AJ68/SUM(Table5[[#This Row],[NWP (Standard)]],Table5[[#This Row],[NWP (Plus)]],Table5[[#This Row],[NWP (Essentials)]],Table5[[#This Row],[NWP (Premium)]])</f>
        <v>0.50476781037290408</v>
      </c>
      <c r="BA68" s="51">
        <f>AN68/SUM(Table5[[#This Row],[NWP (Standard)]],Table5[[#This Row],[NWP (Plus)]],Table5[[#This Row],[NWP (Essentials)]],Table5[[#This Row],[NWP (Premium)]])</f>
        <v>9.5615669607874029E-2</v>
      </c>
      <c r="BB68" s="51">
        <f>AR68/SUM(Table5[[#This Row],[NWP (Standard)]],Table5[[#This Row],[NWP (Plus)]],Table5[[#This Row],[NWP (Essentials)]],Table5[[#This Row],[NWP (Premium)]])</f>
        <v>0.1776756908535683</v>
      </c>
      <c r="BC68" s="52">
        <f>AV68/SUM(Table5[[#This Row],[NWP (Standard)]],Table5[[#This Row],[NWP (Plus)]],Table5[[#This Row],[NWP (Essentials)]],Table5[[#This Row],[NWP (Premium)]])</f>
        <v>0.22194082916565366</v>
      </c>
      <c r="BD68" s="51">
        <f t="shared" si="29"/>
        <v>0.43369501810194766</v>
      </c>
      <c r="BE68" s="51">
        <f t="shared" si="29"/>
        <v>0.11336542750581483</v>
      </c>
      <c r="BF68" s="51">
        <f t="shared" si="29"/>
        <v>0.27158649972411086</v>
      </c>
      <c r="BG68" s="52">
        <f t="shared" si="29"/>
        <v>0.18135305466812665</v>
      </c>
      <c r="BH68" s="31">
        <v>0</v>
      </c>
      <c r="BI68" s="32">
        <f t="shared" si="30"/>
        <v>0</v>
      </c>
      <c r="BJ68" s="31">
        <v>0</v>
      </c>
      <c r="BK68" s="50">
        <f t="shared" si="31"/>
        <v>0</v>
      </c>
      <c r="BL68" s="31">
        <v>0</v>
      </c>
      <c r="BM68" s="32">
        <f t="shared" si="32"/>
        <v>0</v>
      </c>
      <c r="BN68" s="31">
        <v>0</v>
      </c>
      <c r="BO68" s="50">
        <f t="shared" si="33"/>
        <v>0</v>
      </c>
      <c r="BP68" s="31">
        <v>0</v>
      </c>
      <c r="BQ68" s="32">
        <f t="shared" si="34"/>
        <v>0</v>
      </c>
      <c r="BR68" s="31">
        <v>0</v>
      </c>
      <c r="BS68" s="50">
        <f t="shared" si="35"/>
        <v>0</v>
      </c>
      <c r="BT68" s="31">
        <v>0</v>
      </c>
      <c r="BU68" s="32">
        <f t="shared" si="36"/>
        <v>0</v>
      </c>
      <c r="BV68" s="31">
        <v>0</v>
      </c>
      <c r="BW68" s="50">
        <f t="shared" si="37"/>
        <v>0</v>
      </c>
      <c r="BX68" s="31">
        <v>14599.824285729999</v>
      </c>
      <c r="BY68" s="32">
        <f t="shared" si="38"/>
        <v>9847.4172959185707</v>
      </c>
      <c r="BZ68" s="31">
        <v>813.32964959478784</v>
      </c>
      <c r="CA68" s="50">
        <f t="shared" si="39"/>
        <v>688.19777903757517</v>
      </c>
      <c r="CB68" s="31">
        <v>2765.5724999699996</v>
      </c>
      <c r="CC68" s="32">
        <f t="shared" si="40"/>
        <v>2547.6575510328571</v>
      </c>
      <c r="CD68" s="31">
        <v>924.39007551402767</v>
      </c>
      <c r="CE68" s="50">
        <f t="shared" si="41"/>
        <v>867.37939549264775</v>
      </c>
      <c r="CF68" s="31">
        <v>5139.0635714099999</v>
      </c>
      <c r="CG68" s="32">
        <f t="shared" si="42"/>
        <v>5468.2937245071425</v>
      </c>
      <c r="CH68" s="31">
        <v>858.86364629721527</v>
      </c>
      <c r="CI68" s="50">
        <f t="shared" si="43"/>
        <v>1099.9219142139814</v>
      </c>
      <c r="CJ68" s="31">
        <v>6419.3814285699991</v>
      </c>
      <c r="CK68" s="32">
        <f t="shared" si="44"/>
        <v>3591.9237755042859</v>
      </c>
      <c r="CL68" s="31">
        <v>1287.4034183316921</v>
      </c>
      <c r="CM68" s="50">
        <f t="shared" si="45"/>
        <v>826.30004745732003</v>
      </c>
    </row>
    <row r="69" spans="1:91" x14ac:dyDescent="0.25">
      <c r="A69" s="42">
        <f t="shared" si="5"/>
        <v>45828</v>
      </c>
      <c r="B69" s="31">
        <v>132276.09107140999</v>
      </c>
      <c r="C69" s="32">
        <f t="shared" si="7"/>
        <v>119705.99336747428</v>
      </c>
      <c r="D69" s="31">
        <v>1044.4054088374633</v>
      </c>
      <c r="E69" s="32">
        <f t="shared" si="8"/>
        <v>1036.1133054946663</v>
      </c>
      <c r="F69" s="54">
        <f t="shared" si="0"/>
        <v>146940.67594120422</v>
      </c>
      <c r="G69" s="32">
        <v>132276.09107140999</v>
      </c>
      <c r="H69" s="32">
        <f t="shared" si="9"/>
        <v>119705.99336747428</v>
      </c>
      <c r="I69" s="32">
        <v>1044.4054088374633</v>
      </c>
      <c r="J69" s="50">
        <f t="shared" si="10"/>
        <v>1036.1133054946663</v>
      </c>
      <c r="K69" s="31">
        <v>21634.69249999</v>
      </c>
      <c r="L69" s="32">
        <f t="shared" si="11"/>
        <v>22495.791530624287</v>
      </c>
      <c r="M69" s="31">
        <v>983.39511363590907</v>
      </c>
      <c r="N69" s="32">
        <f t="shared" si="12"/>
        <v>859.98382658216747</v>
      </c>
      <c r="O69" s="54">
        <v>25079.37652908657</v>
      </c>
      <c r="P69" s="31">
        <v>110641.39857142</v>
      </c>
      <c r="Q69" s="32">
        <f t="shared" si="13"/>
        <v>97210.201836849999</v>
      </c>
      <c r="R69" s="31">
        <v>1053.7276054420952</v>
      </c>
      <c r="S69" s="32">
        <f t="shared" si="14"/>
        <v>1087.0423745364251</v>
      </c>
      <c r="T69" s="54">
        <v>121861.29941211765</v>
      </c>
      <c r="U69" s="31">
        <v>0</v>
      </c>
      <c r="V69" s="32">
        <f t="shared" si="15"/>
        <v>0</v>
      </c>
      <c r="W69" s="31" t="e">
        <v>#DIV/0!</v>
      </c>
      <c r="X69" s="32" t="e">
        <f t="shared" si="16"/>
        <v>#DIV/0!</v>
      </c>
      <c r="Y69" s="54" t="e">
        <v>#VALUE!</v>
      </c>
      <c r="Z69" s="31">
        <v>0</v>
      </c>
      <c r="AA69" s="32">
        <f t="shared" si="17"/>
        <v>0</v>
      </c>
      <c r="AB69" s="31" t="e">
        <v>#DIV/0!</v>
      </c>
      <c r="AC69" s="32" t="e">
        <f t="shared" si="18"/>
        <v>#DIV/0!</v>
      </c>
      <c r="AD69" s="54" t="e">
        <v>#VALUE!</v>
      </c>
      <c r="AE69" s="31">
        <v>0</v>
      </c>
      <c r="AF69" s="32">
        <f t="shared" si="19"/>
        <v>0</v>
      </c>
      <c r="AG69" s="31" t="e">
        <v>#DIV/0!</v>
      </c>
      <c r="AH69" s="32" t="e">
        <f t="shared" si="20"/>
        <v>#DIV/0!</v>
      </c>
      <c r="AI69" s="54">
        <v>0</v>
      </c>
      <c r="AJ69" s="31">
        <f t="shared" si="1"/>
        <v>10184.03785712</v>
      </c>
      <c r="AK69" s="32">
        <f t="shared" si="21"/>
        <v>10707.632244895713</v>
      </c>
      <c r="AL69" s="31">
        <v>785.53969098619609</v>
      </c>
      <c r="AM69" s="50">
        <f t="shared" si="22"/>
        <v>725.88257873249984</v>
      </c>
      <c r="AN69" s="31">
        <f t="shared" si="2"/>
        <v>1254.2564285999999</v>
      </c>
      <c r="AO69" s="32">
        <f t="shared" si="23"/>
        <v>2673.4996428742861</v>
      </c>
      <c r="AP69" s="31">
        <v>1257.7021879846784</v>
      </c>
      <c r="AQ69" s="50">
        <f t="shared" si="24"/>
        <v>993.56720736314105</v>
      </c>
      <c r="AR69" s="31">
        <f t="shared" si="3"/>
        <v>7925.2375000299999</v>
      </c>
      <c r="AS69" s="32">
        <f t="shared" si="25"/>
        <v>5669.1935714414285</v>
      </c>
      <c r="AT69" s="31">
        <v>1324.5016883843773</v>
      </c>
      <c r="AU69" s="50">
        <f t="shared" si="26"/>
        <v>1102.3693627486034</v>
      </c>
      <c r="AV69" s="31">
        <f t="shared" si="4"/>
        <v>2271.1607142399998</v>
      </c>
      <c r="AW69" s="32">
        <f t="shared" si="27"/>
        <v>3445.4660714128563</v>
      </c>
      <c r="AX69" s="31">
        <v>1138.7000833445411</v>
      </c>
      <c r="AY69" s="50">
        <f t="shared" si="28"/>
        <v>870.92075259188698</v>
      </c>
      <c r="AZ69" s="51">
        <f>AJ69/SUM(Table5[[#This Row],[NWP (Standard)]],Table5[[#This Row],[NWP (Plus)]],Table5[[#This Row],[NWP (Essentials)]],Table5[[#This Row],[NWP (Premium)]])</f>
        <v>0.47072718307064954</v>
      </c>
      <c r="BA69" s="51">
        <f>AN69/SUM(Table5[[#This Row],[NWP (Standard)]],Table5[[#This Row],[NWP (Plus)]],Table5[[#This Row],[NWP (Essentials)]],Table5[[#This Row],[NWP (Premium)]])</f>
        <v>5.7974312720209906E-2</v>
      </c>
      <c r="BB69" s="51">
        <f>AR69/SUM(Table5[[#This Row],[NWP (Standard)]],Table5[[#This Row],[NWP (Plus)]],Table5[[#This Row],[NWP (Essentials)]],Table5[[#This Row],[NWP (Premium)]])</f>
        <v>0.36632078316036448</v>
      </c>
      <c r="BC69" s="52">
        <f>AV69/SUM(Table5[[#This Row],[NWP (Standard)]],Table5[[#This Row],[NWP (Plus)]],Table5[[#This Row],[NWP (Essentials)]],Table5[[#This Row],[NWP (Premium)]])</f>
        <v>0.10497772104877617</v>
      </c>
      <c r="BD69" s="51">
        <f t="shared" si="29"/>
        <v>0.45950636108055948</v>
      </c>
      <c r="BE69" s="51">
        <f t="shared" si="29"/>
        <v>0.1179308906681282</v>
      </c>
      <c r="BF69" s="51">
        <f t="shared" si="29"/>
        <v>0.25902611095309369</v>
      </c>
      <c r="BG69" s="52">
        <f t="shared" si="29"/>
        <v>0.16353663729821857</v>
      </c>
      <c r="BH69" s="31">
        <v>0</v>
      </c>
      <c r="BI69" s="32">
        <f t="shared" si="30"/>
        <v>0</v>
      </c>
      <c r="BJ69" s="31">
        <v>0</v>
      </c>
      <c r="BK69" s="50">
        <f t="shared" si="31"/>
        <v>0</v>
      </c>
      <c r="BL69" s="31">
        <v>0</v>
      </c>
      <c r="BM69" s="32">
        <f t="shared" si="32"/>
        <v>0</v>
      </c>
      <c r="BN69" s="31">
        <v>0</v>
      </c>
      <c r="BO69" s="50">
        <f t="shared" si="33"/>
        <v>0</v>
      </c>
      <c r="BP69" s="31">
        <v>0</v>
      </c>
      <c r="BQ69" s="32">
        <f t="shared" si="34"/>
        <v>0</v>
      </c>
      <c r="BR69" s="31">
        <v>0</v>
      </c>
      <c r="BS69" s="50">
        <f t="shared" si="35"/>
        <v>0</v>
      </c>
      <c r="BT69" s="31">
        <v>0</v>
      </c>
      <c r="BU69" s="32">
        <f t="shared" si="36"/>
        <v>0</v>
      </c>
      <c r="BV69" s="31">
        <v>0</v>
      </c>
      <c r="BW69" s="50">
        <f t="shared" si="37"/>
        <v>0</v>
      </c>
      <c r="BX69" s="31">
        <v>10184.03785712</v>
      </c>
      <c r="BY69" s="32">
        <f t="shared" si="38"/>
        <v>10707.632244895713</v>
      </c>
      <c r="BZ69" s="31">
        <v>785.53969098619609</v>
      </c>
      <c r="CA69" s="50">
        <f t="shared" si="39"/>
        <v>725.88257873249984</v>
      </c>
      <c r="CB69" s="31">
        <v>1254.2564285999999</v>
      </c>
      <c r="CC69" s="32">
        <f t="shared" si="40"/>
        <v>2673.4996428742861</v>
      </c>
      <c r="CD69" s="31">
        <v>1257.7021879846784</v>
      </c>
      <c r="CE69" s="50">
        <f t="shared" si="41"/>
        <v>993.56720736314105</v>
      </c>
      <c r="CF69" s="31">
        <v>7925.2375000299999</v>
      </c>
      <c r="CG69" s="32">
        <f t="shared" si="42"/>
        <v>5669.1935714414285</v>
      </c>
      <c r="CH69" s="31">
        <v>1324.5016883843773</v>
      </c>
      <c r="CI69" s="50">
        <f t="shared" si="43"/>
        <v>1102.3693627486034</v>
      </c>
      <c r="CJ69" s="31">
        <v>2271.1607142399998</v>
      </c>
      <c r="CK69" s="32">
        <f t="shared" si="44"/>
        <v>3445.4660714128563</v>
      </c>
      <c r="CL69" s="31">
        <v>1138.7000833445411</v>
      </c>
      <c r="CM69" s="50">
        <f t="shared" si="45"/>
        <v>870.92075259188698</v>
      </c>
    </row>
    <row r="70" spans="1:91" x14ac:dyDescent="0.25">
      <c r="A70" s="42">
        <f t="shared" si="5"/>
        <v>45829</v>
      </c>
      <c r="B70" s="31">
        <v>132376.89607131001</v>
      </c>
      <c r="C70" s="32">
        <f t="shared" si="7"/>
        <v>121605.31867355858</v>
      </c>
      <c r="D70" s="31">
        <v>1106.1714071588999</v>
      </c>
      <c r="E70" s="32">
        <f t="shared" si="8"/>
        <v>1049.5751212507942</v>
      </c>
      <c r="F70" s="54">
        <f t="shared" ref="F70:F125" si="46">O70+T70+AI70</f>
        <v>146940.67594120422</v>
      </c>
      <c r="G70" s="32">
        <v>132376.89607131001</v>
      </c>
      <c r="H70" s="32">
        <f t="shared" si="9"/>
        <v>121605.31867355858</v>
      </c>
      <c r="I70" s="32">
        <v>1106.1714071588999</v>
      </c>
      <c r="J70" s="50">
        <f t="shared" si="10"/>
        <v>1049.5751212507942</v>
      </c>
      <c r="K70" s="31">
        <v>21301.394999970002</v>
      </c>
      <c r="L70" s="32">
        <f t="shared" si="11"/>
        <v>23582.589795918575</v>
      </c>
      <c r="M70" s="31">
        <v>760.76410714178576</v>
      </c>
      <c r="N70" s="32">
        <f t="shared" si="12"/>
        <v>846.3982781121548</v>
      </c>
      <c r="O70" s="54">
        <v>25079.37652908657</v>
      </c>
      <c r="P70" s="31">
        <v>111075.50107134</v>
      </c>
      <c r="Q70" s="32">
        <f t="shared" si="13"/>
        <v>98022.728877639995</v>
      </c>
      <c r="R70" s="31">
        <v>1207.3424029493478</v>
      </c>
      <c r="S70" s="32">
        <f t="shared" si="14"/>
        <v>1111.9178833809958</v>
      </c>
      <c r="T70" s="54">
        <v>121861.29941211765</v>
      </c>
      <c r="U70" s="31">
        <v>0</v>
      </c>
      <c r="V70" s="32">
        <f t="shared" si="15"/>
        <v>0</v>
      </c>
      <c r="W70" s="31" t="e">
        <v>#DIV/0!</v>
      </c>
      <c r="X70" s="32" t="e">
        <f t="shared" si="16"/>
        <v>#DIV/0!</v>
      </c>
      <c r="Y70" s="54" t="e">
        <v>#VALUE!</v>
      </c>
      <c r="Z70" s="31">
        <v>0</v>
      </c>
      <c r="AA70" s="32">
        <f t="shared" si="17"/>
        <v>0</v>
      </c>
      <c r="AB70" s="31" t="e">
        <v>#DIV/0!</v>
      </c>
      <c r="AC70" s="32" t="e">
        <f t="shared" si="18"/>
        <v>#DIV/0!</v>
      </c>
      <c r="AD70" s="54" t="e">
        <v>#VALUE!</v>
      </c>
      <c r="AE70" s="31">
        <v>0</v>
      </c>
      <c r="AF70" s="32">
        <f t="shared" si="19"/>
        <v>0</v>
      </c>
      <c r="AG70" s="31" t="e">
        <v>#DIV/0!</v>
      </c>
      <c r="AH70" s="32" t="e">
        <f t="shared" si="20"/>
        <v>#DIV/0!</v>
      </c>
      <c r="AI70" s="54">
        <v>0</v>
      </c>
      <c r="AJ70" s="31">
        <f t="shared" ref="AJ70:AJ124" si="47">BH70+BX70</f>
        <v>12363.978928549999</v>
      </c>
      <c r="AK70" s="32">
        <f t="shared" si="21"/>
        <v>11841.16428571</v>
      </c>
      <c r="AL70" s="31">
        <v>688.7747724048794</v>
      </c>
      <c r="AM70" s="50">
        <f t="shared" si="22"/>
        <v>744.9678511347355</v>
      </c>
      <c r="AN70" s="31">
        <f t="shared" ref="AN70:AN124" si="48">BL70+CB70</f>
        <v>1778.88</v>
      </c>
      <c r="AO70" s="32">
        <f t="shared" si="23"/>
        <v>2772.1012245028573</v>
      </c>
      <c r="AP70" s="31">
        <v>594.58901097267619</v>
      </c>
      <c r="AQ70" s="50">
        <f t="shared" si="24"/>
        <v>922.55709789138712</v>
      </c>
      <c r="AR70" s="31">
        <f t="shared" ref="AR70:AR124" si="49">BP70+CF70</f>
        <v>5226.4835714199999</v>
      </c>
      <c r="AS70" s="32">
        <f t="shared" si="25"/>
        <v>5868.2047959242855</v>
      </c>
      <c r="AT70" s="31">
        <v>1310.2105106565191</v>
      </c>
      <c r="AU70" s="50">
        <f t="shared" si="26"/>
        <v>1106.4977055875302</v>
      </c>
      <c r="AV70" s="31">
        <f t="shared" ref="AV70:AV124" si="50">BT70+CJ70</f>
        <v>1932.0525</v>
      </c>
      <c r="AW70" s="32">
        <f t="shared" si="27"/>
        <v>3101.1194897814285</v>
      </c>
      <c r="AX70" s="31">
        <v>645.78677882841248</v>
      </c>
      <c r="AY70" s="50">
        <f t="shared" si="28"/>
        <v>807.66141894288899</v>
      </c>
      <c r="AZ70" s="51">
        <f>AJ70/SUM(Table5[[#This Row],[NWP (Standard)]],Table5[[#This Row],[NWP (Plus)]],Table5[[#This Row],[NWP (Essentials)]],Table5[[#This Row],[NWP (Premium)]])</f>
        <v>0.58043048019002563</v>
      </c>
      <c r="BA70" s="51">
        <f>AN70/SUM(Table5[[#This Row],[NWP (Standard)]],Table5[[#This Row],[NWP (Plus)]],Table5[[#This Row],[NWP (Essentials)]],Table5[[#This Row],[NWP (Premium)]])</f>
        <v>8.3510023639414468E-2</v>
      </c>
      <c r="BB70" s="51">
        <f>AR70/SUM(Table5[[#This Row],[NWP (Standard)]],Table5[[#This Row],[NWP (Plus)]],Table5[[#This Row],[NWP (Essentials)]],Table5[[#This Row],[NWP (Premium)]])</f>
        <v>0.24535874628996646</v>
      </c>
      <c r="BC70" s="52">
        <f>AV70/SUM(Table5[[#This Row],[NWP (Standard)]],Table5[[#This Row],[NWP (Plus)]],Table5[[#This Row],[NWP (Essentials)]],Table5[[#This Row],[NWP (Premium)]])</f>
        <v>9.0700749880593304E-2</v>
      </c>
      <c r="BD70" s="51">
        <f t="shared" si="29"/>
        <v>0.49621793417147464</v>
      </c>
      <c r="BE70" s="51">
        <f t="shared" si="29"/>
        <v>0.11850363371326679</v>
      </c>
      <c r="BF70" s="51">
        <f t="shared" si="29"/>
        <v>0.25408634258525292</v>
      </c>
      <c r="BG70" s="52">
        <f t="shared" si="29"/>
        <v>0.13119208953000563</v>
      </c>
      <c r="BH70" s="31">
        <v>0</v>
      </c>
      <c r="BI70" s="32">
        <f t="shared" si="30"/>
        <v>0</v>
      </c>
      <c r="BJ70" s="31">
        <v>0</v>
      </c>
      <c r="BK70" s="50">
        <f t="shared" si="31"/>
        <v>0</v>
      </c>
      <c r="BL70" s="31">
        <v>0</v>
      </c>
      <c r="BM70" s="32">
        <f t="shared" si="32"/>
        <v>0</v>
      </c>
      <c r="BN70" s="31">
        <v>0</v>
      </c>
      <c r="BO70" s="50">
        <f t="shared" si="33"/>
        <v>0</v>
      </c>
      <c r="BP70" s="31">
        <v>0</v>
      </c>
      <c r="BQ70" s="32">
        <f t="shared" si="34"/>
        <v>0</v>
      </c>
      <c r="BR70" s="31">
        <v>0</v>
      </c>
      <c r="BS70" s="50">
        <f t="shared" si="35"/>
        <v>0</v>
      </c>
      <c r="BT70" s="31">
        <v>0</v>
      </c>
      <c r="BU70" s="32">
        <f t="shared" si="36"/>
        <v>0</v>
      </c>
      <c r="BV70" s="31">
        <v>0</v>
      </c>
      <c r="BW70" s="50">
        <f t="shared" si="37"/>
        <v>0</v>
      </c>
      <c r="BX70" s="31">
        <v>12363.978928549999</v>
      </c>
      <c r="BY70" s="32">
        <f t="shared" si="38"/>
        <v>11841.16428571</v>
      </c>
      <c r="BZ70" s="31">
        <v>688.7747724048794</v>
      </c>
      <c r="CA70" s="50">
        <f t="shared" si="39"/>
        <v>744.9678511347355</v>
      </c>
      <c r="CB70" s="31">
        <v>1778.88</v>
      </c>
      <c r="CC70" s="32">
        <f t="shared" si="40"/>
        <v>2772.1012245028573</v>
      </c>
      <c r="CD70" s="31">
        <v>594.58901097267619</v>
      </c>
      <c r="CE70" s="50">
        <f t="shared" si="41"/>
        <v>922.55709789138712</v>
      </c>
      <c r="CF70" s="31">
        <v>5226.4835714199999</v>
      </c>
      <c r="CG70" s="32">
        <f t="shared" si="42"/>
        <v>5868.2047959242855</v>
      </c>
      <c r="CH70" s="31">
        <v>1310.2105106565191</v>
      </c>
      <c r="CI70" s="50">
        <f t="shared" si="43"/>
        <v>1106.4977055875302</v>
      </c>
      <c r="CJ70" s="31">
        <v>1932.0525</v>
      </c>
      <c r="CK70" s="32">
        <f t="shared" si="44"/>
        <v>3101.1194897814285</v>
      </c>
      <c r="CL70" s="31">
        <v>645.78677882841248</v>
      </c>
      <c r="CM70" s="50">
        <f t="shared" si="45"/>
        <v>807.66141894288899</v>
      </c>
    </row>
    <row r="71" spans="1:91" x14ac:dyDescent="0.25">
      <c r="A71" s="42">
        <f t="shared" ref="A71:A125" si="51">A70+1</f>
        <v>45830</v>
      </c>
      <c r="B71" s="31">
        <v>91271.756428620007</v>
      </c>
      <c r="C71" s="32">
        <f t="shared" si="7"/>
        <v>121366.21714292285</v>
      </c>
      <c r="D71" s="31">
        <v>994.80981532283442</v>
      </c>
      <c r="E71" s="32">
        <f t="shared" si="8"/>
        <v>1068.409312023814</v>
      </c>
      <c r="F71" s="54">
        <f t="shared" si="46"/>
        <v>146940.67594120422</v>
      </c>
      <c r="G71" s="32">
        <v>91271.756428620007</v>
      </c>
      <c r="H71" s="32">
        <f t="shared" si="9"/>
        <v>121366.21714292285</v>
      </c>
      <c r="I71" s="32">
        <v>994.80981532283442</v>
      </c>
      <c r="J71" s="50">
        <f t="shared" si="10"/>
        <v>1068.409312023814</v>
      </c>
      <c r="K71" s="31">
        <v>18059.93571428</v>
      </c>
      <c r="L71" s="32">
        <f t="shared" si="11"/>
        <v>22320.978571417141</v>
      </c>
      <c r="M71" s="31">
        <v>785.21459627304353</v>
      </c>
      <c r="N71" s="32">
        <f t="shared" si="12"/>
        <v>851.86062406469262</v>
      </c>
      <c r="O71" s="54">
        <v>25079.37652908657</v>
      </c>
      <c r="P71" s="31">
        <v>73211.820714339992</v>
      </c>
      <c r="Q71" s="32">
        <f t="shared" si="13"/>
        <v>99045.238571505717</v>
      </c>
      <c r="R71" s="31">
        <v>1061.0408799179709</v>
      </c>
      <c r="S71" s="32">
        <f t="shared" si="14"/>
        <v>1132.4351264302297</v>
      </c>
      <c r="T71" s="54">
        <v>121861.29941211765</v>
      </c>
      <c r="U71" s="31">
        <v>0</v>
      </c>
      <c r="V71" s="32">
        <f t="shared" si="15"/>
        <v>0</v>
      </c>
      <c r="W71" s="31" t="e">
        <v>#DIV/0!</v>
      </c>
      <c r="X71" s="32" t="e">
        <f t="shared" si="16"/>
        <v>#DIV/0!</v>
      </c>
      <c r="Y71" s="54" t="e">
        <v>#VALUE!</v>
      </c>
      <c r="Z71" s="31">
        <v>0</v>
      </c>
      <c r="AA71" s="32">
        <f t="shared" si="17"/>
        <v>0</v>
      </c>
      <c r="AB71" s="31" t="e">
        <v>#DIV/0!</v>
      </c>
      <c r="AC71" s="32" t="e">
        <f t="shared" si="18"/>
        <v>#DIV/0!</v>
      </c>
      <c r="AD71" s="54" t="e">
        <v>#VALUE!</v>
      </c>
      <c r="AE71" s="31">
        <v>0</v>
      </c>
      <c r="AF71" s="32">
        <f t="shared" si="19"/>
        <v>0</v>
      </c>
      <c r="AG71" s="31" t="e">
        <v>#DIV/0!</v>
      </c>
      <c r="AH71" s="32" t="e">
        <f t="shared" si="20"/>
        <v>#DIV/0!</v>
      </c>
      <c r="AI71" s="54">
        <v>0</v>
      </c>
      <c r="AJ71" s="31">
        <f t="shared" si="47"/>
        <v>12878.59178572</v>
      </c>
      <c r="AK71" s="32">
        <f t="shared" si="21"/>
        <v>11883.410867341427</v>
      </c>
      <c r="AL71" s="31">
        <v>922.42660943066346</v>
      </c>
      <c r="AM71" s="50">
        <f t="shared" si="22"/>
        <v>781.8751560432114</v>
      </c>
      <c r="AN71" s="31">
        <f t="shared" si="48"/>
        <v>1749.6232142700001</v>
      </c>
      <c r="AO71" s="32">
        <f t="shared" si="23"/>
        <v>2273.8740816342856</v>
      </c>
      <c r="AP71" s="31">
        <v>877.21493570193104</v>
      </c>
      <c r="AQ71" s="50">
        <f t="shared" si="24"/>
        <v>897.82776977461151</v>
      </c>
      <c r="AR71" s="31">
        <f t="shared" si="49"/>
        <v>2081.02392857</v>
      </c>
      <c r="AS71" s="32">
        <f t="shared" si="25"/>
        <v>5431.4576020414288</v>
      </c>
      <c r="AT71" s="31">
        <v>521.6852568043837</v>
      </c>
      <c r="AU71" s="50">
        <f t="shared" si="26"/>
        <v>1075.8737551552779</v>
      </c>
      <c r="AV71" s="31">
        <f t="shared" si="50"/>
        <v>1350.69678572</v>
      </c>
      <c r="AW71" s="32">
        <f t="shared" si="27"/>
        <v>2732.2360204000001</v>
      </c>
      <c r="AX71" s="31">
        <v>451.46916371268856</v>
      </c>
      <c r="AY71" s="50">
        <f t="shared" si="28"/>
        <v>759.48027977014033</v>
      </c>
      <c r="AZ71" s="51">
        <f>AJ71/SUM(Table5[[#This Row],[NWP (Standard)]],Table5[[#This Row],[NWP (Plus)]],Table5[[#This Row],[NWP (Essentials)]],Table5[[#This Row],[NWP (Premium)]])</f>
        <v>0.71310285869605239</v>
      </c>
      <c r="BA71" s="51">
        <f>AN71/SUM(Table5[[#This Row],[NWP (Standard)]],Table5[[#This Row],[NWP (Plus)]],Table5[[#This Row],[NWP (Essentials)]],Table5[[#This Row],[NWP (Premium)]])</f>
        <v>9.6878706654895355E-2</v>
      </c>
      <c r="BB71" s="51">
        <f>AR71/SUM(Table5[[#This Row],[NWP (Standard)]],Table5[[#This Row],[NWP (Plus)]],Table5[[#This Row],[NWP (Essentials)]],Table5[[#This Row],[NWP (Premium)]])</f>
        <v>0.11522875615357442</v>
      </c>
      <c r="BC71" s="52">
        <f>AV71/SUM(Table5[[#This Row],[NWP (Standard)]],Table5[[#This Row],[NWP (Plus)]],Table5[[#This Row],[NWP (Essentials)]],Table5[[#This Row],[NWP (Premium)]])</f>
        <v>7.4789678495477893E-2</v>
      </c>
      <c r="BD71" s="51">
        <f t="shared" si="29"/>
        <v>0.5312444354806457</v>
      </c>
      <c r="BE71" s="51">
        <f t="shared" si="29"/>
        <v>0.10452122759573182</v>
      </c>
      <c r="BF71" s="51">
        <f t="shared" si="29"/>
        <v>0.24325108246506794</v>
      </c>
      <c r="BG71" s="52">
        <f t="shared" si="29"/>
        <v>0.12098325445855451</v>
      </c>
      <c r="BH71" s="31">
        <v>0</v>
      </c>
      <c r="BI71" s="32">
        <f t="shared" si="30"/>
        <v>0</v>
      </c>
      <c r="BJ71" s="31">
        <v>0</v>
      </c>
      <c r="BK71" s="50">
        <f t="shared" si="31"/>
        <v>0</v>
      </c>
      <c r="BL71" s="31">
        <v>0</v>
      </c>
      <c r="BM71" s="32">
        <f t="shared" si="32"/>
        <v>0</v>
      </c>
      <c r="BN71" s="31">
        <v>0</v>
      </c>
      <c r="BO71" s="50">
        <f t="shared" si="33"/>
        <v>0</v>
      </c>
      <c r="BP71" s="31">
        <v>0</v>
      </c>
      <c r="BQ71" s="32">
        <f t="shared" si="34"/>
        <v>0</v>
      </c>
      <c r="BR71" s="31">
        <v>0</v>
      </c>
      <c r="BS71" s="50">
        <f t="shared" si="35"/>
        <v>0</v>
      </c>
      <c r="BT71" s="31">
        <v>0</v>
      </c>
      <c r="BU71" s="32">
        <f t="shared" si="36"/>
        <v>0</v>
      </c>
      <c r="BV71" s="31">
        <v>0</v>
      </c>
      <c r="BW71" s="50">
        <f t="shared" si="37"/>
        <v>0</v>
      </c>
      <c r="BX71" s="31">
        <v>12878.59178572</v>
      </c>
      <c r="BY71" s="32">
        <f t="shared" si="38"/>
        <v>11883.410867341427</v>
      </c>
      <c r="BZ71" s="31">
        <v>922.42660943066346</v>
      </c>
      <c r="CA71" s="50">
        <f t="shared" si="39"/>
        <v>781.8751560432114</v>
      </c>
      <c r="CB71" s="31">
        <v>1749.6232142700001</v>
      </c>
      <c r="CC71" s="32">
        <f t="shared" si="40"/>
        <v>2273.8740816342856</v>
      </c>
      <c r="CD71" s="31">
        <v>877.21493570193104</v>
      </c>
      <c r="CE71" s="50">
        <f t="shared" si="41"/>
        <v>897.82776977461151</v>
      </c>
      <c r="CF71" s="31">
        <v>2081.02392857</v>
      </c>
      <c r="CG71" s="32">
        <f t="shared" si="42"/>
        <v>5431.4576020414288</v>
      </c>
      <c r="CH71" s="31">
        <v>521.6852568043837</v>
      </c>
      <c r="CI71" s="50">
        <f t="shared" si="43"/>
        <v>1075.8737551552779</v>
      </c>
      <c r="CJ71" s="31">
        <v>1350.69678572</v>
      </c>
      <c r="CK71" s="32">
        <f t="shared" si="44"/>
        <v>2732.2360204000001</v>
      </c>
      <c r="CL71" s="31">
        <v>451.46916371268856</v>
      </c>
      <c r="CM71" s="50">
        <f t="shared" si="45"/>
        <v>759.48027977014033</v>
      </c>
    </row>
    <row r="72" spans="1:91" x14ac:dyDescent="0.25">
      <c r="A72" s="42">
        <f t="shared" si="51"/>
        <v>45831</v>
      </c>
      <c r="B72" s="31">
        <v>136376.65035722</v>
      </c>
      <c r="C72" s="32">
        <f t="shared" si="7"/>
        <v>121871.30637766141</v>
      </c>
      <c r="D72" s="31">
        <v>1139.5942623401509</v>
      </c>
      <c r="E72" s="32">
        <f t="shared" si="8"/>
        <v>1069.9421805140153</v>
      </c>
      <c r="F72" s="54">
        <f t="shared" si="46"/>
        <v>146940.67594120422</v>
      </c>
      <c r="G72" s="32">
        <v>136376.65035722</v>
      </c>
      <c r="H72" s="32">
        <f t="shared" si="9"/>
        <v>121871.30637766141</v>
      </c>
      <c r="I72" s="32">
        <v>1139.5942623401509</v>
      </c>
      <c r="J72" s="50">
        <f t="shared" si="10"/>
        <v>1069.9421805140153</v>
      </c>
      <c r="K72" s="31">
        <v>23823.225714389999</v>
      </c>
      <c r="L72" s="32">
        <f t="shared" si="11"/>
        <v>22859.249540838569</v>
      </c>
      <c r="M72" s="31">
        <v>1035.7924223647826</v>
      </c>
      <c r="N72" s="32">
        <f t="shared" si="12"/>
        <v>875.26370969171137</v>
      </c>
      <c r="O72" s="54">
        <v>25079.37652908657</v>
      </c>
      <c r="P72" s="31">
        <v>112553.42464283001</v>
      </c>
      <c r="Q72" s="32">
        <f t="shared" si="13"/>
        <v>99012.056836822871</v>
      </c>
      <c r="R72" s="31">
        <v>1160.3445839467011</v>
      </c>
      <c r="S72" s="32">
        <f t="shared" si="14"/>
        <v>1128.5960868653076</v>
      </c>
      <c r="T72" s="54">
        <v>121861.29941211765</v>
      </c>
      <c r="U72" s="31">
        <v>0</v>
      </c>
      <c r="V72" s="32">
        <f t="shared" si="15"/>
        <v>0</v>
      </c>
      <c r="W72" s="31" t="e">
        <v>#DIV/0!</v>
      </c>
      <c r="X72" s="32" t="e">
        <f t="shared" si="16"/>
        <v>#DIV/0!</v>
      </c>
      <c r="Y72" s="54" t="e">
        <v>#VALUE!</v>
      </c>
      <c r="Z72" s="31">
        <v>0</v>
      </c>
      <c r="AA72" s="32">
        <f t="shared" si="17"/>
        <v>0</v>
      </c>
      <c r="AB72" s="31" t="e">
        <v>#DIV/0!</v>
      </c>
      <c r="AC72" s="32" t="e">
        <f t="shared" si="18"/>
        <v>#DIV/0!</v>
      </c>
      <c r="AD72" s="54" t="e">
        <v>#VALUE!</v>
      </c>
      <c r="AE72" s="31">
        <v>0</v>
      </c>
      <c r="AF72" s="32">
        <f t="shared" si="19"/>
        <v>0</v>
      </c>
      <c r="AG72" s="31" t="e">
        <v>#DIV/0!</v>
      </c>
      <c r="AH72" s="32" t="e">
        <f t="shared" si="20"/>
        <v>#DIV/0!</v>
      </c>
      <c r="AI72" s="54">
        <v>0</v>
      </c>
      <c r="AJ72" s="31">
        <f t="shared" si="47"/>
        <v>8603.25071432</v>
      </c>
      <c r="AK72" s="32">
        <f t="shared" si="21"/>
        <v>12134.834489811428</v>
      </c>
      <c r="AL72" s="31">
        <v>718.90716818693477</v>
      </c>
      <c r="AM72" s="50">
        <f t="shared" si="22"/>
        <v>775.65418655660199</v>
      </c>
      <c r="AN72" s="31">
        <f t="shared" si="48"/>
        <v>3612.3960714</v>
      </c>
      <c r="AO72" s="32">
        <f t="shared" si="23"/>
        <v>2267.9594897928569</v>
      </c>
      <c r="AP72" s="31">
        <v>1207.4400787772681</v>
      </c>
      <c r="AQ72" s="50">
        <f t="shared" si="24"/>
        <v>895.85082286796126</v>
      </c>
      <c r="AR72" s="31">
        <f t="shared" si="49"/>
        <v>4066.8196429</v>
      </c>
      <c r="AS72" s="32">
        <f t="shared" si="25"/>
        <v>5218.8787755242865</v>
      </c>
      <c r="AT72" s="31">
        <v>1359.3307414081685</v>
      </c>
      <c r="AU72" s="50">
        <f t="shared" si="26"/>
        <v>1156.3876964960443</v>
      </c>
      <c r="AV72" s="31">
        <f t="shared" si="50"/>
        <v>7540.7592857700001</v>
      </c>
      <c r="AW72" s="32">
        <f t="shared" si="27"/>
        <v>3237.57678571</v>
      </c>
      <c r="AX72" s="31">
        <v>1512.2951314452941</v>
      </c>
      <c r="AY72" s="50">
        <f t="shared" si="28"/>
        <v>832.1520053868486</v>
      </c>
      <c r="AZ72" s="51">
        <f>AJ72/SUM(Table5[[#This Row],[NWP (Standard)]],Table5[[#This Row],[NWP (Plus)]],Table5[[#This Row],[NWP (Essentials)]],Table5[[#This Row],[NWP (Premium)]])</f>
        <v>0.36112870765117916</v>
      </c>
      <c r="BA72" s="51">
        <f>AN72/SUM(Table5[[#This Row],[NWP (Standard)]],Table5[[#This Row],[NWP (Plus)]],Table5[[#This Row],[NWP (Essentials)]],Table5[[#This Row],[NWP (Premium)]])</f>
        <v>0.15163337302462765</v>
      </c>
      <c r="BB72" s="51">
        <f>AR72/SUM(Table5[[#This Row],[NWP (Standard)]],Table5[[#This Row],[NWP (Plus)]],Table5[[#This Row],[NWP (Essentials)]],Table5[[#This Row],[NWP (Premium)]])</f>
        <v>0.1707081858542569</v>
      </c>
      <c r="BC72" s="52">
        <f>AV72/SUM(Table5[[#This Row],[NWP (Standard)]],Table5[[#This Row],[NWP (Plus)]],Table5[[#This Row],[NWP (Essentials)]],Table5[[#This Row],[NWP (Premium)]])</f>
        <v>0.31652973346993635</v>
      </c>
      <c r="BD72" s="51">
        <f t="shared" si="29"/>
        <v>0.5340884936918181</v>
      </c>
      <c r="BE72" s="51">
        <f t="shared" si="29"/>
        <v>0.1001565804314609</v>
      </c>
      <c r="BF72" s="51">
        <f t="shared" si="29"/>
        <v>0.2280697763747285</v>
      </c>
      <c r="BG72" s="52">
        <f t="shared" si="29"/>
        <v>0.13768514950199254</v>
      </c>
      <c r="BH72" s="31">
        <v>0</v>
      </c>
      <c r="BI72" s="32">
        <f t="shared" si="30"/>
        <v>0</v>
      </c>
      <c r="BJ72" s="31">
        <v>0</v>
      </c>
      <c r="BK72" s="50">
        <f t="shared" si="31"/>
        <v>0</v>
      </c>
      <c r="BL72" s="31">
        <v>0</v>
      </c>
      <c r="BM72" s="32">
        <f t="shared" si="32"/>
        <v>0</v>
      </c>
      <c r="BN72" s="31">
        <v>0</v>
      </c>
      <c r="BO72" s="50">
        <f t="shared" si="33"/>
        <v>0</v>
      </c>
      <c r="BP72" s="31">
        <v>0</v>
      </c>
      <c r="BQ72" s="32">
        <f t="shared" si="34"/>
        <v>0</v>
      </c>
      <c r="BR72" s="31">
        <v>0</v>
      </c>
      <c r="BS72" s="50">
        <f t="shared" si="35"/>
        <v>0</v>
      </c>
      <c r="BT72" s="31">
        <v>0</v>
      </c>
      <c r="BU72" s="32">
        <f t="shared" si="36"/>
        <v>0</v>
      </c>
      <c r="BV72" s="31">
        <v>0</v>
      </c>
      <c r="BW72" s="50">
        <f t="shared" si="37"/>
        <v>0</v>
      </c>
      <c r="BX72" s="31">
        <v>8603.25071432</v>
      </c>
      <c r="BY72" s="32">
        <f t="shared" si="38"/>
        <v>12134.834489811428</v>
      </c>
      <c r="BZ72" s="31">
        <v>718.90716818693477</v>
      </c>
      <c r="CA72" s="50">
        <f t="shared" si="39"/>
        <v>775.65418655660199</v>
      </c>
      <c r="CB72" s="31">
        <v>3612.3960714</v>
      </c>
      <c r="CC72" s="32">
        <f t="shared" si="40"/>
        <v>2267.9594897928569</v>
      </c>
      <c r="CD72" s="31">
        <v>1207.4400787772681</v>
      </c>
      <c r="CE72" s="50">
        <f t="shared" si="41"/>
        <v>895.85082286796126</v>
      </c>
      <c r="CF72" s="31">
        <v>4066.8196429</v>
      </c>
      <c r="CG72" s="32">
        <f t="shared" si="42"/>
        <v>5218.8787755242865</v>
      </c>
      <c r="CH72" s="31">
        <v>1359.3307414081685</v>
      </c>
      <c r="CI72" s="50">
        <f t="shared" si="43"/>
        <v>1156.3876964960443</v>
      </c>
      <c r="CJ72" s="31">
        <v>7540.7592857700001</v>
      </c>
      <c r="CK72" s="32">
        <f t="shared" si="44"/>
        <v>3237.57678571</v>
      </c>
      <c r="CL72" s="31">
        <v>1512.2951314452941</v>
      </c>
      <c r="CM72" s="50">
        <f t="shared" si="45"/>
        <v>832.1520053868486</v>
      </c>
    </row>
    <row r="73" spans="1:91" x14ac:dyDescent="0.25">
      <c r="A73" s="42">
        <f t="shared" si="51"/>
        <v>45832</v>
      </c>
      <c r="B73" s="31">
        <v>120180.59392860001</v>
      </c>
      <c r="C73" s="32">
        <f t="shared" si="7"/>
        <v>122192.59607150427</v>
      </c>
      <c r="D73" s="31">
        <v>1047.9196555837052</v>
      </c>
      <c r="E73" s="32">
        <f t="shared" si="8"/>
        <v>1063.2222981273894</v>
      </c>
      <c r="F73" s="54">
        <f t="shared" si="46"/>
        <v>146940.67594120422</v>
      </c>
      <c r="G73" s="32">
        <v>120180.59392860001</v>
      </c>
      <c r="H73" s="32">
        <f t="shared" si="9"/>
        <v>122192.59607150427</v>
      </c>
      <c r="I73" s="32">
        <v>1047.9196555837052</v>
      </c>
      <c r="J73" s="50">
        <f t="shared" si="10"/>
        <v>1063.2222981273894</v>
      </c>
      <c r="K73" s="31">
        <v>17517.8446429</v>
      </c>
      <c r="L73" s="32">
        <f t="shared" si="11"/>
        <v>22456.833010221428</v>
      </c>
      <c r="M73" s="31">
        <v>796.26566558636364</v>
      </c>
      <c r="N73" s="32">
        <f t="shared" si="12"/>
        <v>867.97570741107279</v>
      </c>
      <c r="O73" s="54">
        <v>25079.37652908657</v>
      </c>
      <c r="P73" s="31">
        <v>102662.7492857</v>
      </c>
      <c r="Q73" s="32">
        <f t="shared" si="13"/>
        <v>99735.76306128288</v>
      </c>
      <c r="R73" s="31">
        <v>1103.9005299537635</v>
      </c>
      <c r="S73" s="32">
        <f t="shared" si="14"/>
        <v>1120.3152004735323</v>
      </c>
      <c r="T73" s="54">
        <v>121861.29941211765</v>
      </c>
      <c r="U73" s="31">
        <v>0</v>
      </c>
      <c r="V73" s="32">
        <f t="shared" si="15"/>
        <v>0</v>
      </c>
      <c r="W73" s="31" t="e">
        <v>#DIV/0!</v>
      </c>
      <c r="X73" s="32" t="e">
        <f t="shared" si="16"/>
        <v>#DIV/0!</v>
      </c>
      <c r="Y73" s="54" t="e">
        <v>#VALUE!</v>
      </c>
      <c r="Z73" s="31">
        <v>0</v>
      </c>
      <c r="AA73" s="32">
        <f t="shared" si="17"/>
        <v>0</v>
      </c>
      <c r="AB73" s="31" t="e">
        <v>#DIV/0!</v>
      </c>
      <c r="AC73" s="32" t="e">
        <f t="shared" si="18"/>
        <v>#DIV/0!</v>
      </c>
      <c r="AD73" s="54" t="e">
        <v>#VALUE!</v>
      </c>
      <c r="AE73" s="31">
        <v>0</v>
      </c>
      <c r="AF73" s="32">
        <f t="shared" si="19"/>
        <v>0</v>
      </c>
      <c r="AG73" s="31" t="e">
        <v>#DIV/0!</v>
      </c>
      <c r="AH73" s="32" t="e">
        <f t="shared" si="20"/>
        <v>#DIV/0!</v>
      </c>
      <c r="AI73" s="54">
        <v>0</v>
      </c>
      <c r="AJ73" s="31">
        <f t="shared" si="47"/>
        <v>14767.85321433</v>
      </c>
      <c r="AK73" s="32">
        <f t="shared" si="21"/>
        <v>12981.392806129999</v>
      </c>
      <c r="AL73" s="31">
        <v>779.39074943354058</v>
      </c>
      <c r="AM73" s="50">
        <f t="shared" si="22"/>
        <v>781.44529293342919</v>
      </c>
      <c r="AN73" s="31">
        <f t="shared" si="48"/>
        <v>788.00750000000005</v>
      </c>
      <c r="AO73" s="32">
        <f t="shared" si="23"/>
        <v>1927.3240816285713</v>
      </c>
      <c r="AP73" s="31">
        <v>790.17235574752283</v>
      </c>
      <c r="AQ73" s="50">
        <f t="shared" si="24"/>
        <v>917.84199101023387</v>
      </c>
      <c r="AR73" s="31">
        <f t="shared" si="49"/>
        <v>1492.3875</v>
      </c>
      <c r="AS73" s="32">
        <f t="shared" si="25"/>
        <v>4693.3093877671427</v>
      </c>
      <c r="AT73" s="31">
        <v>1496.4874656182285</v>
      </c>
      <c r="AU73" s="50">
        <f t="shared" si="26"/>
        <v>1123.2392257068582</v>
      </c>
      <c r="AV73" s="31">
        <f t="shared" si="50"/>
        <v>469.59642857</v>
      </c>
      <c r="AW73" s="32">
        <f t="shared" si="27"/>
        <v>2854.8067346957141</v>
      </c>
      <c r="AX73" s="31">
        <v>470.88652863555257</v>
      </c>
      <c r="AY73" s="50">
        <f t="shared" si="28"/>
        <v>786.64872918545439</v>
      </c>
      <c r="AZ73" s="51">
        <f>AJ73/SUM(Table5[[#This Row],[NWP (Standard)]],Table5[[#This Row],[NWP (Plus)]],Table5[[#This Row],[NWP (Essentials)]],Table5[[#This Row],[NWP (Premium)]])</f>
        <v>0.84301770653705543</v>
      </c>
      <c r="BA73" s="51">
        <f>AN73/SUM(Table5[[#This Row],[NWP (Standard)]],Table5[[#This Row],[NWP (Plus)]],Table5[[#This Row],[NWP (Essentials)]],Table5[[#This Row],[NWP (Premium)]])</f>
        <v>4.4983130976639883E-2</v>
      </c>
      <c r="BB73" s="51">
        <f>AR73/SUM(Table5[[#This Row],[NWP (Standard)]],Table5[[#This Row],[NWP (Plus)]],Table5[[#This Row],[NWP (Essentials)]],Table5[[#This Row],[NWP (Premium)]])</f>
        <v>8.5192415529547816E-2</v>
      </c>
      <c r="BC73" s="52">
        <f>AV73/SUM(Table5[[#This Row],[NWP (Standard)]],Table5[[#This Row],[NWP (Plus)]],Table5[[#This Row],[NWP (Essentials)]],Table5[[#This Row],[NWP (Premium)]])</f>
        <v>2.6806746956756916E-2</v>
      </c>
      <c r="BD73" s="51">
        <f t="shared" si="29"/>
        <v>0.59240256064914054</v>
      </c>
      <c r="BE73" s="51">
        <f t="shared" si="29"/>
        <v>8.4295392642943293E-2</v>
      </c>
      <c r="BF73" s="51">
        <f t="shared" si="29"/>
        <v>0.20390983827688833</v>
      </c>
      <c r="BG73" s="52">
        <f t="shared" si="29"/>
        <v>0.11939220843102775</v>
      </c>
      <c r="BH73" s="31">
        <v>0</v>
      </c>
      <c r="BI73" s="32">
        <f t="shared" si="30"/>
        <v>0</v>
      </c>
      <c r="BJ73" s="31">
        <v>0</v>
      </c>
      <c r="BK73" s="50">
        <f t="shared" si="31"/>
        <v>0</v>
      </c>
      <c r="BL73" s="31">
        <v>0</v>
      </c>
      <c r="BM73" s="32">
        <f t="shared" si="32"/>
        <v>0</v>
      </c>
      <c r="BN73" s="31">
        <v>0</v>
      </c>
      <c r="BO73" s="50">
        <f t="shared" si="33"/>
        <v>0</v>
      </c>
      <c r="BP73" s="31">
        <v>0</v>
      </c>
      <c r="BQ73" s="32">
        <f t="shared" si="34"/>
        <v>0</v>
      </c>
      <c r="BR73" s="31">
        <v>0</v>
      </c>
      <c r="BS73" s="50">
        <f t="shared" si="35"/>
        <v>0</v>
      </c>
      <c r="BT73" s="31">
        <v>0</v>
      </c>
      <c r="BU73" s="32">
        <f t="shared" si="36"/>
        <v>0</v>
      </c>
      <c r="BV73" s="31">
        <v>0</v>
      </c>
      <c r="BW73" s="50">
        <f t="shared" si="37"/>
        <v>0</v>
      </c>
      <c r="BX73" s="31">
        <v>14767.85321433</v>
      </c>
      <c r="BY73" s="32">
        <f t="shared" si="38"/>
        <v>12981.392806129999</v>
      </c>
      <c r="BZ73" s="31">
        <v>779.39074943354058</v>
      </c>
      <c r="CA73" s="50">
        <f t="shared" si="39"/>
        <v>781.44529293342919</v>
      </c>
      <c r="CB73" s="31">
        <v>788.00750000000005</v>
      </c>
      <c r="CC73" s="32">
        <f t="shared" si="40"/>
        <v>1927.3240816285713</v>
      </c>
      <c r="CD73" s="31">
        <v>790.17235574752283</v>
      </c>
      <c r="CE73" s="50">
        <f t="shared" si="41"/>
        <v>917.84199101023387</v>
      </c>
      <c r="CF73" s="31">
        <v>1492.3875</v>
      </c>
      <c r="CG73" s="32">
        <f t="shared" si="42"/>
        <v>4693.3093877671427</v>
      </c>
      <c r="CH73" s="31">
        <v>1496.4874656182285</v>
      </c>
      <c r="CI73" s="50">
        <f t="shared" si="43"/>
        <v>1123.2392257068582</v>
      </c>
      <c r="CJ73" s="31">
        <v>469.59642857</v>
      </c>
      <c r="CK73" s="32">
        <f t="shared" si="44"/>
        <v>2854.8067346957141</v>
      </c>
      <c r="CL73" s="31">
        <v>470.88652863555257</v>
      </c>
      <c r="CM73" s="50">
        <f t="shared" si="45"/>
        <v>786.64872918545439</v>
      </c>
    </row>
    <row r="74" spans="1:91" x14ac:dyDescent="0.25">
      <c r="A74" s="42">
        <f t="shared" si="51"/>
        <v>45833</v>
      </c>
      <c r="B74" s="31">
        <v>147098.53000022002</v>
      </c>
      <c r="C74" s="32">
        <f t="shared" si="7"/>
        <v>126591.63397966001</v>
      </c>
      <c r="D74" s="31">
        <v>1117.4442942183916</v>
      </c>
      <c r="E74" s="32">
        <f t="shared" si="8"/>
        <v>1086.2942176788026</v>
      </c>
      <c r="F74" s="54">
        <f t="shared" si="46"/>
        <v>146940.67594120422</v>
      </c>
      <c r="G74" s="32">
        <v>147098.53000022002</v>
      </c>
      <c r="H74" s="32">
        <f t="shared" si="9"/>
        <v>126591.63397966001</v>
      </c>
      <c r="I74" s="32">
        <v>1117.4442942183916</v>
      </c>
      <c r="J74" s="50">
        <f t="shared" si="10"/>
        <v>1086.2942176788026</v>
      </c>
      <c r="K74" s="31">
        <v>28096.50678562</v>
      </c>
      <c r="L74" s="32">
        <f t="shared" si="11"/>
        <v>22765.348877547141</v>
      </c>
      <c r="M74" s="31">
        <v>1080.63487637</v>
      </c>
      <c r="N74" s="32">
        <f t="shared" si="12"/>
        <v>906.56240531062633</v>
      </c>
      <c r="O74" s="54">
        <v>25079.37652908657</v>
      </c>
      <c r="P74" s="31">
        <v>119002.02321460001</v>
      </c>
      <c r="Q74" s="32">
        <f t="shared" si="13"/>
        <v>103826.28510211287</v>
      </c>
      <c r="R74" s="31">
        <v>1122.6605963641509</v>
      </c>
      <c r="S74" s="32">
        <f t="shared" si="14"/>
        <v>1137.2534302258869</v>
      </c>
      <c r="T74" s="54">
        <v>121861.29941211765</v>
      </c>
      <c r="U74" s="31">
        <v>0</v>
      </c>
      <c r="V74" s="32">
        <f t="shared" si="15"/>
        <v>0</v>
      </c>
      <c r="W74" s="31" t="e">
        <v>#DIV/0!</v>
      </c>
      <c r="X74" s="32" t="e">
        <f t="shared" si="16"/>
        <v>#DIV/0!</v>
      </c>
      <c r="Y74" s="54" t="e">
        <v>#VALUE!</v>
      </c>
      <c r="Z74" s="31">
        <v>0</v>
      </c>
      <c r="AA74" s="32">
        <f t="shared" si="17"/>
        <v>0</v>
      </c>
      <c r="AB74" s="31" t="e">
        <v>#DIV/0!</v>
      </c>
      <c r="AC74" s="32" t="e">
        <f t="shared" si="18"/>
        <v>#DIV/0!</v>
      </c>
      <c r="AD74" s="54" t="e">
        <v>#VALUE!</v>
      </c>
      <c r="AE74" s="31">
        <v>0</v>
      </c>
      <c r="AF74" s="32">
        <f t="shared" si="19"/>
        <v>0</v>
      </c>
      <c r="AG74" s="31" t="e">
        <v>#DIV/0!</v>
      </c>
      <c r="AH74" s="32" t="e">
        <f t="shared" si="20"/>
        <v>#DIV/0!</v>
      </c>
      <c r="AI74" s="54">
        <v>0</v>
      </c>
      <c r="AJ74" s="31">
        <f t="shared" si="47"/>
        <v>12195.836785629999</v>
      </c>
      <c r="AK74" s="32">
        <f t="shared" si="21"/>
        <v>12227.624795914287</v>
      </c>
      <c r="AL74" s="31">
        <v>1111.7583483098542</v>
      </c>
      <c r="AM74" s="50">
        <f t="shared" si="22"/>
        <v>831.4467126209795</v>
      </c>
      <c r="AN74" s="31">
        <f t="shared" si="48"/>
        <v>2378.4942857000001</v>
      </c>
      <c r="AO74" s="32">
        <f t="shared" si="23"/>
        <v>2046.7471428485715</v>
      </c>
      <c r="AP74" s="31">
        <v>1192.5143052975959</v>
      </c>
      <c r="AQ74" s="50">
        <f t="shared" si="24"/>
        <v>977.71756428510002</v>
      </c>
      <c r="AR74" s="31">
        <f t="shared" si="49"/>
        <v>8805.9560714199997</v>
      </c>
      <c r="AS74" s="32">
        <f t="shared" si="25"/>
        <v>4962.4245408214292</v>
      </c>
      <c r="AT74" s="31">
        <v>1103.7685322733512</v>
      </c>
      <c r="AU74" s="50">
        <f t="shared" si="26"/>
        <v>1139.263977348892</v>
      </c>
      <c r="AV74" s="31">
        <f t="shared" si="50"/>
        <v>4716.2196428700008</v>
      </c>
      <c r="AW74" s="32">
        <f t="shared" si="27"/>
        <v>3528.552397962857</v>
      </c>
      <c r="AX74" s="31">
        <v>945.83525802212012</v>
      </c>
      <c r="AY74" s="50">
        <f t="shared" si="28"/>
        <v>921.76805176004291</v>
      </c>
      <c r="AZ74" s="51">
        <f>AJ74/SUM(Table5[[#This Row],[NWP (Standard)]],Table5[[#This Row],[NWP (Plus)]],Table5[[#This Row],[NWP (Essentials)]],Table5[[#This Row],[NWP (Premium)]])</f>
        <v>0.43406950474967654</v>
      </c>
      <c r="BA74" s="51">
        <f>AN74/SUM(Table5[[#This Row],[NWP (Standard)]],Table5[[#This Row],[NWP (Plus)]],Table5[[#This Row],[NWP (Essentials)]],Table5[[#This Row],[NWP (Premium)]])</f>
        <v>8.4654448463939685E-2</v>
      </c>
      <c r="BB74" s="51">
        <f>AR74/SUM(Table5[[#This Row],[NWP (Standard)]],Table5[[#This Row],[NWP (Plus)]],Table5[[#This Row],[NWP (Essentials)]],Table5[[#This Row],[NWP (Premium)]])</f>
        <v>0.31341818179073255</v>
      </c>
      <c r="BC74" s="52">
        <f>AV74/SUM(Table5[[#This Row],[NWP (Standard)]],Table5[[#This Row],[NWP (Plus)]],Table5[[#This Row],[NWP (Essentials)]],Table5[[#This Row],[NWP (Premium)]])</f>
        <v>0.16785786499565122</v>
      </c>
      <c r="BD74" s="51">
        <f t="shared" si="29"/>
        <v>0.55817775018107763</v>
      </c>
      <c r="BE74" s="51">
        <f t="shared" si="29"/>
        <v>8.7892809298228708E-2</v>
      </c>
      <c r="BF74" s="51">
        <f t="shared" si="29"/>
        <v>0.21055753709028727</v>
      </c>
      <c r="BG74" s="52">
        <f t="shared" si="29"/>
        <v>0.14337190343040648</v>
      </c>
      <c r="BH74" s="31">
        <v>0</v>
      </c>
      <c r="BI74" s="32">
        <f t="shared" si="30"/>
        <v>0</v>
      </c>
      <c r="BJ74" s="31">
        <v>0</v>
      </c>
      <c r="BK74" s="50">
        <f t="shared" si="31"/>
        <v>0</v>
      </c>
      <c r="BL74" s="31">
        <v>0</v>
      </c>
      <c r="BM74" s="32">
        <f t="shared" si="32"/>
        <v>0</v>
      </c>
      <c r="BN74" s="31">
        <v>0</v>
      </c>
      <c r="BO74" s="50">
        <f t="shared" si="33"/>
        <v>0</v>
      </c>
      <c r="BP74" s="31">
        <v>0</v>
      </c>
      <c r="BQ74" s="32">
        <f t="shared" si="34"/>
        <v>0</v>
      </c>
      <c r="BR74" s="31">
        <v>0</v>
      </c>
      <c r="BS74" s="50">
        <f t="shared" si="35"/>
        <v>0</v>
      </c>
      <c r="BT74" s="31">
        <v>0</v>
      </c>
      <c r="BU74" s="32">
        <f t="shared" si="36"/>
        <v>0</v>
      </c>
      <c r="BV74" s="31">
        <v>0</v>
      </c>
      <c r="BW74" s="50">
        <f t="shared" si="37"/>
        <v>0</v>
      </c>
      <c r="BX74" s="31">
        <v>12195.836785629999</v>
      </c>
      <c r="BY74" s="32">
        <f t="shared" si="38"/>
        <v>12227.624795914287</v>
      </c>
      <c r="BZ74" s="31">
        <v>1111.7583483098542</v>
      </c>
      <c r="CA74" s="50">
        <f t="shared" si="39"/>
        <v>831.4467126209795</v>
      </c>
      <c r="CB74" s="31">
        <v>2378.4942857000001</v>
      </c>
      <c r="CC74" s="32">
        <f t="shared" si="40"/>
        <v>2046.7471428485715</v>
      </c>
      <c r="CD74" s="31">
        <v>1192.5143052975959</v>
      </c>
      <c r="CE74" s="50">
        <f t="shared" si="41"/>
        <v>977.71756428510002</v>
      </c>
      <c r="CF74" s="31">
        <v>8805.9560714199997</v>
      </c>
      <c r="CG74" s="32">
        <f t="shared" si="42"/>
        <v>4962.4245408214292</v>
      </c>
      <c r="CH74" s="31">
        <v>1103.7685322733512</v>
      </c>
      <c r="CI74" s="50">
        <f t="shared" si="43"/>
        <v>1139.263977348892</v>
      </c>
      <c r="CJ74" s="31">
        <v>4716.2196428700008</v>
      </c>
      <c r="CK74" s="32">
        <f t="shared" si="44"/>
        <v>3528.552397962857</v>
      </c>
      <c r="CL74" s="31">
        <v>945.83525802212012</v>
      </c>
      <c r="CM74" s="50">
        <f t="shared" si="45"/>
        <v>921.76805176004291</v>
      </c>
    </row>
    <row r="75" spans="1:91" x14ac:dyDescent="0.25">
      <c r="A75" s="42">
        <f t="shared" si="51"/>
        <v>45834</v>
      </c>
      <c r="B75" s="31">
        <v>132454.74428539001</v>
      </c>
      <c r="C75" s="32">
        <f t="shared" si="7"/>
        <v>127433.60887753859</v>
      </c>
      <c r="D75" s="31">
        <v>1135.2019738621013</v>
      </c>
      <c r="E75" s="32">
        <f t="shared" si="8"/>
        <v>1083.6495453319351</v>
      </c>
      <c r="F75" s="54">
        <f t="shared" si="46"/>
        <v>146940.67594120422</v>
      </c>
      <c r="G75" s="32">
        <v>132454.74428539001</v>
      </c>
      <c r="H75" s="32">
        <f t="shared" si="9"/>
        <v>127433.60887753859</v>
      </c>
      <c r="I75" s="32">
        <v>1135.2019738621013</v>
      </c>
      <c r="J75" s="50">
        <f t="shared" si="10"/>
        <v>1083.6495453319351</v>
      </c>
      <c r="K75" s="31">
        <v>28981.228928479999</v>
      </c>
      <c r="L75" s="32">
        <f t="shared" si="11"/>
        <v>22773.547040804286</v>
      </c>
      <c r="M75" s="31">
        <v>1207.5512053533332</v>
      </c>
      <c r="N75" s="32">
        <f t="shared" si="12"/>
        <v>949.94542667503106</v>
      </c>
      <c r="O75" s="54">
        <v>25079.37652908657</v>
      </c>
      <c r="P75" s="31">
        <v>103473.51535691001</v>
      </c>
      <c r="Q75" s="32">
        <f t="shared" si="13"/>
        <v>104660.06183673431</v>
      </c>
      <c r="R75" s="31">
        <v>1112.6184446979571</v>
      </c>
      <c r="S75" s="32">
        <f t="shared" si="14"/>
        <v>1117.376434753141</v>
      </c>
      <c r="T75" s="54">
        <v>121861.29941211765</v>
      </c>
      <c r="U75" s="31">
        <v>0</v>
      </c>
      <c r="V75" s="32">
        <f t="shared" si="15"/>
        <v>0</v>
      </c>
      <c r="W75" s="31" t="e">
        <v>#DIV/0!</v>
      </c>
      <c r="X75" s="32" t="e">
        <f t="shared" si="16"/>
        <v>#DIV/0!</v>
      </c>
      <c r="Y75" s="54" t="e">
        <v>#VALUE!</v>
      </c>
      <c r="Z75" s="31">
        <v>0</v>
      </c>
      <c r="AA75" s="32">
        <f t="shared" si="17"/>
        <v>0</v>
      </c>
      <c r="AB75" s="31" t="e">
        <v>#DIV/0!</v>
      </c>
      <c r="AC75" s="32" t="e">
        <f t="shared" si="18"/>
        <v>#DIV/0!</v>
      </c>
      <c r="AD75" s="54" t="e">
        <v>#VALUE!</v>
      </c>
      <c r="AE75" s="31">
        <v>0</v>
      </c>
      <c r="AF75" s="32">
        <f t="shared" si="19"/>
        <v>0</v>
      </c>
      <c r="AG75" s="31" t="e">
        <v>#DIV/0!</v>
      </c>
      <c r="AH75" s="32" t="e">
        <f t="shared" si="20"/>
        <v>#DIV/0!</v>
      </c>
      <c r="AI75" s="54">
        <v>0</v>
      </c>
      <c r="AJ75" s="31">
        <f t="shared" si="47"/>
        <v>9549.2724999799993</v>
      </c>
      <c r="AK75" s="32">
        <f t="shared" si="21"/>
        <v>11506.11739795</v>
      </c>
      <c r="AL75" s="31">
        <v>736.5774434482131</v>
      </c>
      <c r="AM75" s="50">
        <f t="shared" si="22"/>
        <v>820.48211174289736</v>
      </c>
      <c r="AN75" s="31">
        <f t="shared" si="48"/>
        <v>1204.23</v>
      </c>
      <c r="AO75" s="32">
        <f t="shared" si="23"/>
        <v>1823.6982142814286</v>
      </c>
      <c r="AP75" s="31">
        <v>1207.53832414265</v>
      </c>
      <c r="AQ75" s="50">
        <f t="shared" si="24"/>
        <v>1018.1673140891889</v>
      </c>
      <c r="AR75" s="31">
        <f t="shared" si="49"/>
        <v>13773.376785599999</v>
      </c>
      <c r="AS75" s="32">
        <f t="shared" si="25"/>
        <v>6195.8978571342859</v>
      </c>
      <c r="AT75" s="31">
        <v>2301.8692887389598</v>
      </c>
      <c r="AU75" s="50">
        <f t="shared" si="26"/>
        <v>1345.4076405548553</v>
      </c>
      <c r="AV75" s="31">
        <f t="shared" si="50"/>
        <v>4454.3496429000006</v>
      </c>
      <c r="AW75" s="32">
        <f t="shared" si="27"/>
        <v>3247.8335714385717</v>
      </c>
      <c r="AX75" s="31">
        <v>1116.6467167677433</v>
      </c>
      <c r="AY75" s="50">
        <f t="shared" si="28"/>
        <v>897.37423725090753</v>
      </c>
      <c r="AZ75" s="51">
        <f>AJ75/SUM(Table5[[#This Row],[NWP (Standard)]],Table5[[#This Row],[NWP (Plus)]],Table5[[#This Row],[NWP (Essentials)]],Table5[[#This Row],[NWP (Premium)]])</f>
        <v>0.32949853588147471</v>
      </c>
      <c r="BA75" s="51">
        <f>AN75/SUM(Table5[[#This Row],[NWP (Standard)]],Table5[[#This Row],[NWP (Plus)]],Table5[[#This Row],[NWP (Essentials)]],Table5[[#This Row],[NWP (Premium)]])</f>
        <v>4.1552068167012651E-2</v>
      </c>
      <c r="BB75" s="51">
        <f>AR75/SUM(Table5[[#This Row],[NWP (Standard)]],Table5[[#This Row],[NWP (Plus)]],Table5[[#This Row],[NWP (Essentials)]],Table5[[#This Row],[NWP (Premium)]])</f>
        <v>0.47525164718135304</v>
      </c>
      <c r="BC75" s="52">
        <f>AV75/SUM(Table5[[#This Row],[NWP (Standard)]],Table5[[#This Row],[NWP (Plus)]],Table5[[#This Row],[NWP (Essentials)]],Table5[[#This Row],[NWP (Premium)]])</f>
        <v>0.1536977487701596</v>
      </c>
      <c r="BD75" s="51">
        <f t="shared" si="29"/>
        <v>0.5331392823965877</v>
      </c>
      <c r="BE75" s="51">
        <f t="shared" si="29"/>
        <v>8.0169437663819926E-2</v>
      </c>
      <c r="BF75" s="51">
        <f t="shared" si="29"/>
        <v>0.25306838799425652</v>
      </c>
      <c r="BG75" s="52">
        <f t="shared" si="29"/>
        <v>0.13362289194533591</v>
      </c>
      <c r="BH75" s="31">
        <v>0</v>
      </c>
      <c r="BI75" s="32">
        <f t="shared" si="30"/>
        <v>0</v>
      </c>
      <c r="BJ75" s="31">
        <v>0</v>
      </c>
      <c r="BK75" s="50">
        <f t="shared" si="31"/>
        <v>0</v>
      </c>
      <c r="BL75" s="31">
        <v>0</v>
      </c>
      <c r="BM75" s="32">
        <f t="shared" si="32"/>
        <v>0</v>
      </c>
      <c r="BN75" s="31">
        <v>0</v>
      </c>
      <c r="BO75" s="50">
        <f t="shared" si="33"/>
        <v>0</v>
      </c>
      <c r="BP75" s="31">
        <v>0</v>
      </c>
      <c r="BQ75" s="32">
        <f t="shared" si="34"/>
        <v>0</v>
      </c>
      <c r="BR75" s="31">
        <v>0</v>
      </c>
      <c r="BS75" s="50">
        <f t="shared" si="35"/>
        <v>0</v>
      </c>
      <c r="BT75" s="31">
        <v>0</v>
      </c>
      <c r="BU75" s="32">
        <f t="shared" si="36"/>
        <v>0</v>
      </c>
      <c r="BV75" s="31">
        <v>0</v>
      </c>
      <c r="BW75" s="50">
        <f t="shared" si="37"/>
        <v>0</v>
      </c>
      <c r="BX75" s="31">
        <v>9549.2724999799993</v>
      </c>
      <c r="BY75" s="32">
        <f t="shared" si="38"/>
        <v>11506.11739795</v>
      </c>
      <c r="BZ75" s="31">
        <v>736.5774434482131</v>
      </c>
      <c r="CA75" s="50">
        <f t="shared" si="39"/>
        <v>820.48211174289736</v>
      </c>
      <c r="CB75" s="31">
        <v>1204.23</v>
      </c>
      <c r="CC75" s="32">
        <f t="shared" si="40"/>
        <v>1823.6982142814286</v>
      </c>
      <c r="CD75" s="31">
        <v>1207.53832414265</v>
      </c>
      <c r="CE75" s="50">
        <f t="shared" si="41"/>
        <v>1018.1673140891889</v>
      </c>
      <c r="CF75" s="31">
        <v>13773.376785599999</v>
      </c>
      <c r="CG75" s="32">
        <f t="shared" si="42"/>
        <v>6195.8978571342859</v>
      </c>
      <c r="CH75" s="31">
        <v>2301.8692887389598</v>
      </c>
      <c r="CI75" s="50">
        <f t="shared" si="43"/>
        <v>1345.4076405548553</v>
      </c>
      <c r="CJ75" s="31">
        <v>4454.3496429000006</v>
      </c>
      <c r="CK75" s="32">
        <f t="shared" si="44"/>
        <v>3247.8335714385717</v>
      </c>
      <c r="CL75" s="31">
        <v>1116.6467167677433</v>
      </c>
      <c r="CM75" s="50">
        <f t="shared" si="45"/>
        <v>897.37423725090753</v>
      </c>
    </row>
    <row r="76" spans="1:91" x14ac:dyDescent="0.25">
      <c r="A76" s="42">
        <f t="shared" si="51"/>
        <v>45835</v>
      </c>
      <c r="B76" s="31">
        <v>160820.90428585</v>
      </c>
      <c r="C76" s="32">
        <f t="shared" ref="C76:C124" si="52">AVERAGE(B70:B76)</f>
        <v>131511.43933674428</v>
      </c>
      <c r="D76" s="31">
        <v>1054.0047055721222</v>
      </c>
      <c r="E76" s="32">
        <f t="shared" ref="E76:E124" si="53">AVERAGE(D70:D76)</f>
        <v>1085.0208734368864</v>
      </c>
      <c r="F76" s="54">
        <f t="shared" si="46"/>
        <v>146940.67594120422</v>
      </c>
      <c r="G76" s="32">
        <v>160820.90428585</v>
      </c>
      <c r="H76" s="32">
        <f t="shared" ref="H76:H124" si="54">AVERAGE(G70:G76)</f>
        <v>131511.43933674428</v>
      </c>
      <c r="I76" s="32">
        <v>1054.0047055721222</v>
      </c>
      <c r="J76" s="50">
        <f t="shared" ref="J76:J124" si="55">AVERAGE(I70:I76)</f>
        <v>1085.0208734368864</v>
      </c>
      <c r="K76" s="31">
        <v>29779.64000001</v>
      </c>
      <c r="L76" s="32">
        <f t="shared" ref="L76:L124" si="56">AVERAGE(K70:K76)</f>
        <v>23937.110969378573</v>
      </c>
      <c r="M76" s="31">
        <v>1145.3707692311539</v>
      </c>
      <c r="N76" s="32">
        <f t="shared" ref="N76:N124" si="57">AVERAGE(M70:M76)</f>
        <v>973.08480604578028</v>
      </c>
      <c r="O76" s="54">
        <v>25079.37652908657</v>
      </c>
      <c r="P76" s="31">
        <v>131041.26428583999</v>
      </c>
      <c r="Q76" s="32">
        <f t="shared" ref="Q76:Q125" si="58">AVERAGE(P70:P76)</f>
        <v>107574.32836736571</v>
      </c>
      <c r="R76" s="31">
        <v>1031.8209786286614</v>
      </c>
      <c r="S76" s="32">
        <f t="shared" ref="S76:S125" si="59">AVERAGE(R70:R76)</f>
        <v>1114.246916636936</v>
      </c>
      <c r="T76" s="54">
        <v>121861.29941211765</v>
      </c>
      <c r="U76" s="31">
        <v>0</v>
      </c>
      <c r="V76" s="32">
        <f t="shared" ref="V76:V124" si="60">AVERAGE(U70:U76)</f>
        <v>0</v>
      </c>
      <c r="W76" s="31" t="e">
        <v>#DIV/0!</v>
      </c>
      <c r="X76" s="32" t="e">
        <f t="shared" ref="X76:X124" si="61">AVERAGE(W70:W76)</f>
        <v>#DIV/0!</v>
      </c>
      <c r="Y76" s="54" t="e">
        <v>#VALUE!</v>
      </c>
      <c r="Z76" s="31">
        <v>0</v>
      </c>
      <c r="AA76" s="32">
        <f t="shared" ref="AA76:AA124" si="62">AVERAGE(Z70:Z76)</f>
        <v>0</v>
      </c>
      <c r="AB76" s="31" t="e">
        <v>#DIV/0!</v>
      </c>
      <c r="AC76" s="32" t="e">
        <f t="shared" ref="AC76:AC124" si="63">AVERAGE(AB70:AB76)</f>
        <v>#DIV/0!</v>
      </c>
      <c r="AD76" s="54" t="e">
        <v>#VALUE!</v>
      </c>
      <c r="AE76" s="31">
        <v>0</v>
      </c>
      <c r="AF76" s="32">
        <f t="shared" ref="AF76:AF124" si="64">AVERAGE(AE70:AE76)</f>
        <v>0</v>
      </c>
      <c r="AG76" s="31" t="e">
        <v>#DIV/0!</v>
      </c>
      <c r="AH76" s="32" t="e">
        <f t="shared" ref="AH76:AH124" si="65">AVERAGE(AG70:AG76)</f>
        <v>#DIV/0!</v>
      </c>
      <c r="AI76" s="54">
        <v>0</v>
      </c>
      <c r="AJ76" s="31">
        <f t="shared" si="47"/>
        <v>12387.02321431</v>
      </c>
      <c r="AK76" s="32">
        <f t="shared" ref="AK76:AK124" si="66">AVERAGE(AJ70:AJ76)</f>
        <v>11820.829591834286</v>
      </c>
      <c r="AL76" s="31">
        <v>955.46565365573542</v>
      </c>
      <c r="AM76" s="50">
        <f t="shared" ref="AM76:AM124" si="67">AVERAGE(AL70:AL76)</f>
        <v>844.75724926711723</v>
      </c>
      <c r="AN76" s="31">
        <f t="shared" si="48"/>
        <v>6904.5703571499998</v>
      </c>
      <c r="AO76" s="32">
        <f t="shared" ref="AO76:AO124" si="68">AVERAGE(AN70:AN76)</f>
        <v>2630.8859183599998</v>
      </c>
      <c r="AP76" s="31">
        <v>1384.7077913684147</v>
      </c>
      <c r="AQ76" s="50">
        <f t="shared" ref="AQ76:AQ124" si="69">AVERAGE(AP70:AP76)</f>
        <v>1036.3109717154368</v>
      </c>
      <c r="AR76" s="31">
        <f t="shared" si="49"/>
        <v>6421.2046427899995</v>
      </c>
      <c r="AS76" s="32">
        <f t="shared" ref="AS76:AS124" si="70">AVERAGE(AR70:AR76)</f>
        <v>5981.0360203857135</v>
      </c>
      <c r="AT76" s="31">
        <v>1609.7113286771714</v>
      </c>
      <c r="AU76" s="50">
        <f t="shared" ref="AU76:AU124" si="71">AVERAGE(AT70:AT76)</f>
        <v>1386.1518748823976</v>
      </c>
      <c r="AV76" s="31">
        <f t="shared" si="50"/>
        <v>4066.8417857600002</v>
      </c>
      <c r="AW76" s="32">
        <f t="shared" ref="AW76:AW124" si="72">AVERAGE(AV70:AV76)</f>
        <v>3504.3594387985713</v>
      </c>
      <c r="AX76" s="31">
        <v>1019.5036069791346</v>
      </c>
      <c r="AY76" s="50">
        <f t="shared" ref="AY76:AY124" si="73">AVERAGE(AX70:AX76)</f>
        <v>880.34616919870655</v>
      </c>
      <c r="AZ76" s="51">
        <f>AJ76/SUM(Table5[[#This Row],[NWP (Standard)]],Table5[[#This Row],[NWP (Plus)]],Table5[[#This Row],[NWP (Essentials)]],Table5[[#This Row],[NWP (Premium)]])</f>
        <v>0.41595611009084871</v>
      </c>
      <c r="BA76" s="51">
        <f>AN76/SUM(Table5[[#This Row],[NWP (Standard)]],Table5[[#This Row],[NWP (Plus)]],Table5[[#This Row],[NWP (Essentials)]],Table5[[#This Row],[NWP (Premium)]])</f>
        <v>0.23185540043961855</v>
      </c>
      <c r="BB76" s="51">
        <f>AR76/SUM(Table5[[#This Row],[NWP (Standard)]],Table5[[#This Row],[NWP (Plus)]],Table5[[#This Row],[NWP (Essentials)]],Table5[[#This Row],[NWP (Premium)]])</f>
        <v>0.21562398480263173</v>
      </c>
      <c r="BC76" s="52">
        <f>AV76/SUM(Table5[[#This Row],[NWP (Standard)]],Table5[[#This Row],[NWP (Plus)]],Table5[[#This Row],[NWP (Essentials)]],Table5[[#This Row],[NWP (Premium)]])</f>
        <v>0.13656450466690112</v>
      </c>
      <c r="BD76" s="51">
        <f t="shared" ref="BD76:BG124" si="74">AVERAGE(AZ70:AZ76)</f>
        <v>0.52531484339947321</v>
      </c>
      <c r="BE76" s="51">
        <f t="shared" si="74"/>
        <v>0.10500959305230688</v>
      </c>
      <c r="BF76" s="51">
        <f t="shared" si="74"/>
        <v>0.23154027394315183</v>
      </c>
      <c r="BG76" s="52">
        <f t="shared" si="74"/>
        <v>0.13813528960506807</v>
      </c>
      <c r="BH76" s="31">
        <v>0</v>
      </c>
      <c r="BI76" s="32">
        <f t="shared" ref="BI76:BI124" si="75">AVERAGE(BH70:BH76)</f>
        <v>0</v>
      </c>
      <c r="BJ76" s="31">
        <v>0</v>
      </c>
      <c r="BK76" s="50">
        <f t="shared" ref="BK76:BK124" si="76">AVERAGE(BJ70:BJ76)</f>
        <v>0</v>
      </c>
      <c r="BL76" s="31">
        <v>0</v>
      </c>
      <c r="BM76" s="32">
        <f t="shared" ref="BM76:BM124" si="77">AVERAGE(BL70:BL76)</f>
        <v>0</v>
      </c>
      <c r="BN76" s="31">
        <v>0</v>
      </c>
      <c r="BO76" s="50">
        <f t="shared" ref="BO76:BO124" si="78">AVERAGE(BN70:BN76)</f>
        <v>0</v>
      </c>
      <c r="BP76" s="31">
        <v>0</v>
      </c>
      <c r="BQ76" s="32">
        <f t="shared" ref="BQ76:BQ124" si="79">AVERAGE(BP70:BP76)</f>
        <v>0</v>
      </c>
      <c r="BR76" s="31">
        <v>0</v>
      </c>
      <c r="BS76" s="50">
        <f t="shared" ref="BS76:BS124" si="80">AVERAGE(BR70:BR76)</f>
        <v>0</v>
      </c>
      <c r="BT76" s="31">
        <v>0</v>
      </c>
      <c r="BU76" s="32">
        <f t="shared" ref="BU76:BU124" si="81">AVERAGE(BT70:BT76)</f>
        <v>0</v>
      </c>
      <c r="BV76" s="31">
        <v>0</v>
      </c>
      <c r="BW76" s="50">
        <f t="shared" ref="BW76:BW124" si="82">AVERAGE(BV70:BV76)</f>
        <v>0</v>
      </c>
      <c r="BX76" s="31">
        <v>12387.02321431</v>
      </c>
      <c r="BY76" s="32">
        <f t="shared" ref="BY76:BY124" si="83">AVERAGE(BX70:BX76)</f>
        <v>11820.829591834286</v>
      </c>
      <c r="BZ76" s="31">
        <v>955.46565365573542</v>
      </c>
      <c r="CA76" s="50">
        <f t="shared" ref="CA76:CA124" si="84">AVERAGE(BZ70:BZ76)</f>
        <v>844.75724926711723</v>
      </c>
      <c r="CB76" s="31">
        <v>6904.5703571499998</v>
      </c>
      <c r="CC76" s="32">
        <f t="shared" ref="CC76:CC124" si="85">AVERAGE(CB70:CB76)</f>
        <v>2630.8859183599998</v>
      </c>
      <c r="CD76" s="31">
        <v>1384.7077913684147</v>
      </c>
      <c r="CE76" s="50">
        <f t="shared" ref="CE76:CE124" si="86">AVERAGE(CD70:CD76)</f>
        <v>1036.3109717154368</v>
      </c>
      <c r="CF76" s="31">
        <v>6421.2046427899995</v>
      </c>
      <c r="CG76" s="32">
        <f t="shared" ref="CG76:CG124" si="87">AVERAGE(CF70:CF76)</f>
        <v>5981.0360203857135</v>
      </c>
      <c r="CH76" s="31">
        <v>1609.7113286771714</v>
      </c>
      <c r="CI76" s="50">
        <f t="shared" ref="CI76:CI124" si="88">AVERAGE(CH70:CH76)</f>
        <v>1386.1518748823976</v>
      </c>
      <c r="CJ76" s="31">
        <v>4066.8417857600002</v>
      </c>
      <c r="CK76" s="32">
        <f t="shared" ref="CK76:CK124" si="89">AVERAGE(CJ70:CJ76)</f>
        <v>3504.3594387985713</v>
      </c>
      <c r="CL76" s="31">
        <v>1019.5036069791346</v>
      </c>
      <c r="CM76" s="50">
        <f t="shared" ref="CM76:CM124" si="90">AVERAGE(CL70:CL76)</f>
        <v>880.34616919870655</v>
      </c>
    </row>
    <row r="77" spans="1:91" x14ac:dyDescent="0.25">
      <c r="A77" s="42">
        <f t="shared" si="51"/>
        <v>45836</v>
      </c>
      <c r="B77" s="31">
        <v>123410.65464275</v>
      </c>
      <c r="C77" s="32">
        <f t="shared" si="52"/>
        <v>130230.54770409288</v>
      </c>
      <c r="D77" s="31">
        <v>1095.1300433571494</v>
      </c>
      <c r="E77" s="32">
        <f t="shared" si="53"/>
        <v>1083.4435357509221</v>
      </c>
      <c r="F77" s="54">
        <f t="shared" si="46"/>
        <v>146940.67594120422</v>
      </c>
      <c r="G77" s="32">
        <v>123410.65464275</v>
      </c>
      <c r="H77" s="32">
        <f t="shared" si="54"/>
        <v>130230.54770409288</v>
      </c>
      <c r="I77" s="32">
        <v>1095.1300433571494</v>
      </c>
      <c r="J77" s="50">
        <f t="shared" si="55"/>
        <v>1083.4435357509221</v>
      </c>
      <c r="K77" s="31">
        <v>14830.389642849997</v>
      </c>
      <c r="L77" s="32">
        <f t="shared" si="56"/>
        <v>23012.681632647142</v>
      </c>
      <c r="M77" s="31">
        <v>823.91053571388875</v>
      </c>
      <c r="N77" s="32">
        <f t="shared" si="57"/>
        <v>982.10572441322358</v>
      </c>
      <c r="O77" s="54">
        <v>25079.37652908657</v>
      </c>
      <c r="P77" s="31">
        <v>108580.2649999</v>
      </c>
      <c r="Q77" s="32">
        <f t="shared" si="58"/>
        <v>107217.86607144572</v>
      </c>
      <c r="R77" s="31">
        <v>1142.9501578936843</v>
      </c>
      <c r="S77" s="32">
        <f t="shared" si="59"/>
        <v>1105.0480244861269</v>
      </c>
      <c r="T77" s="54">
        <v>121861.29941211765</v>
      </c>
      <c r="U77" s="31">
        <v>0</v>
      </c>
      <c r="V77" s="32">
        <f t="shared" si="60"/>
        <v>0</v>
      </c>
      <c r="W77" s="31" t="e">
        <v>#DIV/0!</v>
      </c>
      <c r="X77" s="32" t="e">
        <f t="shared" si="61"/>
        <v>#DIV/0!</v>
      </c>
      <c r="Y77" s="54" t="e">
        <v>#VALUE!</v>
      </c>
      <c r="Z77" s="31">
        <v>0</v>
      </c>
      <c r="AA77" s="32">
        <f t="shared" si="62"/>
        <v>0</v>
      </c>
      <c r="AB77" s="31" t="e">
        <v>#DIV/0!</v>
      </c>
      <c r="AC77" s="32" t="e">
        <f t="shared" si="63"/>
        <v>#DIV/0!</v>
      </c>
      <c r="AD77" s="54" t="e">
        <v>#VALUE!</v>
      </c>
      <c r="AE77" s="31">
        <v>0</v>
      </c>
      <c r="AF77" s="32">
        <f t="shared" si="64"/>
        <v>0</v>
      </c>
      <c r="AG77" s="31" t="e">
        <v>#DIV/0!</v>
      </c>
      <c r="AH77" s="32" t="e">
        <f t="shared" si="65"/>
        <v>#DIV/0!</v>
      </c>
      <c r="AI77" s="54">
        <v>0</v>
      </c>
      <c r="AJ77" s="31">
        <f t="shared" si="47"/>
        <v>5306.3114285199999</v>
      </c>
      <c r="AK77" s="32">
        <f t="shared" si="66"/>
        <v>10812.591377544286</v>
      </c>
      <c r="AL77" s="31">
        <v>665.11115087795031</v>
      </c>
      <c r="AM77" s="50">
        <f t="shared" si="67"/>
        <v>841.37673190612725</v>
      </c>
      <c r="AN77" s="31">
        <f t="shared" si="48"/>
        <v>3673.07857147</v>
      </c>
      <c r="AO77" s="32">
        <f t="shared" si="68"/>
        <v>2901.4857142842857</v>
      </c>
      <c r="AP77" s="31">
        <v>1227.7231488550535</v>
      </c>
      <c r="AQ77" s="50">
        <f t="shared" si="69"/>
        <v>1126.7587056986338</v>
      </c>
      <c r="AR77" s="31">
        <f t="shared" si="49"/>
        <v>4267.5025000099995</v>
      </c>
      <c r="AS77" s="32">
        <f t="shared" si="70"/>
        <v>5844.0387244699987</v>
      </c>
      <c r="AT77" s="31">
        <v>855.84528157189982</v>
      </c>
      <c r="AU77" s="50">
        <f t="shared" si="71"/>
        <v>1321.2425564417374</v>
      </c>
      <c r="AV77" s="31">
        <f t="shared" si="50"/>
        <v>1583.49714285</v>
      </c>
      <c r="AW77" s="32">
        <f t="shared" si="72"/>
        <v>3454.5658163485714</v>
      </c>
      <c r="AX77" s="31">
        <v>793.92370484116975</v>
      </c>
      <c r="AY77" s="50">
        <f t="shared" si="73"/>
        <v>901.50858720052918</v>
      </c>
      <c r="AZ77" s="51">
        <f>AJ77/SUM(Table5[[#This Row],[NWP (Standard)]],Table5[[#This Row],[NWP (Plus)]],Table5[[#This Row],[NWP (Essentials)]],Table5[[#This Row],[NWP (Premium)]])</f>
        <v>0.3577998661065705</v>
      </c>
      <c r="BA77" s="51">
        <f>AN77/SUM(Table5[[#This Row],[NWP (Standard)]],Table5[[#This Row],[NWP (Plus)]],Table5[[#This Row],[NWP (Essentials)]],Table5[[#This Row],[NWP (Premium)]])</f>
        <v>0.24767242533245631</v>
      </c>
      <c r="BB77" s="51">
        <f>AR77/SUM(Table5[[#This Row],[NWP (Standard)]],Table5[[#This Row],[NWP (Plus)]],Table5[[#This Row],[NWP (Essentials)]],Table5[[#This Row],[NWP (Premium)]])</f>
        <v>0.28775390281586027</v>
      </c>
      <c r="BC77" s="52">
        <f>AV77/SUM(Table5[[#This Row],[NWP (Standard)]],Table5[[#This Row],[NWP (Plus)]],Table5[[#This Row],[NWP (Essentials)]],Table5[[#This Row],[NWP (Premium)]])</f>
        <v>0.1067738057451129</v>
      </c>
      <c r="BD77" s="51">
        <f t="shared" si="74"/>
        <v>0.49351046995897968</v>
      </c>
      <c r="BE77" s="51">
        <f t="shared" si="74"/>
        <v>0.12846136472274144</v>
      </c>
      <c r="BF77" s="51">
        <f t="shared" si="74"/>
        <v>0.23759672487542241</v>
      </c>
      <c r="BG77" s="52">
        <f t="shared" si="74"/>
        <v>0.14043144044285658</v>
      </c>
      <c r="BH77" s="31">
        <v>0</v>
      </c>
      <c r="BI77" s="32">
        <f t="shared" si="75"/>
        <v>0</v>
      </c>
      <c r="BJ77" s="31">
        <v>0</v>
      </c>
      <c r="BK77" s="50">
        <f t="shared" si="76"/>
        <v>0</v>
      </c>
      <c r="BL77" s="31">
        <v>0</v>
      </c>
      <c r="BM77" s="32">
        <f t="shared" si="77"/>
        <v>0</v>
      </c>
      <c r="BN77" s="31">
        <v>0</v>
      </c>
      <c r="BO77" s="50">
        <f t="shared" si="78"/>
        <v>0</v>
      </c>
      <c r="BP77" s="31">
        <v>0</v>
      </c>
      <c r="BQ77" s="32">
        <f t="shared" si="79"/>
        <v>0</v>
      </c>
      <c r="BR77" s="31">
        <v>0</v>
      </c>
      <c r="BS77" s="50">
        <f t="shared" si="80"/>
        <v>0</v>
      </c>
      <c r="BT77" s="31">
        <v>0</v>
      </c>
      <c r="BU77" s="32">
        <f t="shared" si="81"/>
        <v>0</v>
      </c>
      <c r="BV77" s="31">
        <v>0</v>
      </c>
      <c r="BW77" s="50">
        <f t="shared" si="82"/>
        <v>0</v>
      </c>
      <c r="BX77" s="31">
        <v>5306.3114285199999</v>
      </c>
      <c r="BY77" s="32">
        <f t="shared" si="83"/>
        <v>10812.591377544286</v>
      </c>
      <c r="BZ77" s="31">
        <v>665.11115087795031</v>
      </c>
      <c r="CA77" s="50">
        <f t="shared" si="84"/>
        <v>841.37673190612725</v>
      </c>
      <c r="CB77" s="31">
        <v>3673.07857147</v>
      </c>
      <c r="CC77" s="32">
        <f t="shared" si="85"/>
        <v>2901.4857142842857</v>
      </c>
      <c r="CD77" s="31">
        <v>1227.7231488550535</v>
      </c>
      <c r="CE77" s="50">
        <f t="shared" si="86"/>
        <v>1126.7587056986338</v>
      </c>
      <c r="CF77" s="31">
        <v>4267.5025000099995</v>
      </c>
      <c r="CG77" s="32">
        <f t="shared" si="87"/>
        <v>5844.0387244699987</v>
      </c>
      <c r="CH77" s="31">
        <v>855.84528157189982</v>
      </c>
      <c r="CI77" s="50">
        <f t="shared" si="88"/>
        <v>1321.2425564417374</v>
      </c>
      <c r="CJ77" s="31">
        <v>1583.49714285</v>
      </c>
      <c r="CK77" s="32">
        <f t="shared" si="89"/>
        <v>3454.5658163485714</v>
      </c>
      <c r="CL77" s="31">
        <v>793.92370484116975</v>
      </c>
      <c r="CM77" s="50">
        <f t="shared" si="90"/>
        <v>901.50858720052918</v>
      </c>
    </row>
    <row r="78" spans="1:91" x14ac:dyDescent="0.25">
      <c r="A78" s="42">
        <f t="shared" si="51"/>
        <v>45837</v>
      </c>
      <c r="B78" s="31">
        <v>109555.22535713</v>
      </c>
      <c r="C78" s="32">
        <f t="shared" si="52"/>
        <v>132842.47183673715</v>
      </c>
      <c r="D78" s="31">
        <v>1036.3792570561345</v>
      </c>
      <c r="E78" s="32">
        <f t="shared" si="53"/>
        <v>1089.3820274271079</v>
      </c>
      <c r="F78" s="54">
        <f t="shared" si="46"/>
        <v>146940.67594120422</v>
      </c>
      <c r="G78" s="32">
        <v>109555.22535713</v>
      </c>
      <c r="H78" s="32">
        <f t="shared" si="54"/>
        <v>132842.47183673715</v>
      </c>
      <c r="I78" s="32">
        <v>1036.3792570561345</v>
      </c>
      <c r="J78" s="50">
        <f t="shared" si="55"/>
        <v>1089.3820274271079</v>
      </c>
      <c r="K78" s="31">
        <v>21608.912499910002</v>
      </c>
      <c r="L78" s="32">
        <f t="shared" si="56"/>
        <v>23519.678316308567</v>
      </c>
      <c r="M78" s="31">
        <v>939.5179347786958</v>
      </c>
      <c r="N78" s="32">
        <f t="shared" si="57"/>
        <v>1004.1490584854597</v>
      </c>
      <c r="O78" s="54">
        <v>25079.37652908657</v>
      </c>
      <c r="P78" s="31">
        <v>87946.312857219993</v>
      </c>
      <c r="Q78" s="32">
        <f t="shared" si="58"/>
        <v>109322.79352042857</v>
      </c>
      <c r="R78" s="31">
        <v>1059.5941308098795</v>
      </c>
      <c r="S78" s="32">
        <f t="shared" si="59"/>
        <v>1104.8413460421141</v>
      </c>
      <c r="T78" s="54">
        <v>121861.29941211765</v>
      </c>
      <c r="U78" s="31">
        <v>0</v>
      </c>
      <c r="V78" s="32">
        <f t="shared" si="60"/>
        <v>0</v>
      </c>
      <c r="W78" s="31" t="e">
        <v>#DIV/0!</v>
      </c>
      <c r="X78" s="32" t="e">
        <f t="shared" si="61"/>
        <v>#DIV/0!</v>
      </c>
      <c r="Y78" s="54" t="e">
        <v>#VALUE!</v>
      </c>
      <c r="Z78" s="31">
        <v>0</v>
      </c>
      <c r="AA78" s="32">
        <f t="shared" si="62"/>
        <v>0</v>
      </c>
      <c r="AB78" s="31" t="e">
        <v>#DIV/0!</v>
      </c>
      <c r="AC78" s="32" t="e">
        <f t="shared" si="63"/>
        <v>#DIV/0!</v>
      </c>
      <c r="AD78" s="54" t="e">
        <v>#VALUE!</v>
      </c>
      <c r="AE78" s="31">
        <v>0</v>
      </c>
      <c r="AF78" s="32">
        <f t="shared" si="64"/>
        <v>0</v>
      </c>
      <c r="AG78" s="31" t="e">
        <v>#DIV/0!</v>
      </c>
      <c r="AH78" s="32" t="e">
        <f t="shared" si="65"/>
        <v>#DIV/0!</v>
      </c>
      <c r="AI78" s="54">
        <v>0</v>
      </c>
      <c r="AJ78" s="31">
        <f t="shared" si="47"/>
        <v>11084.14250002</v>
      </c>
      <c r="AK78" s="32">
        <f t="shared" si="66"/>
        <v>10556.241479587143</v>
      </c>
      <c r="AL78" s="31">
        <v>854.96872620375188</v>
      </c>
      <c r="AM78" s="50">
        <f t="shared" si="67"/>
        <v>831.73989144513996</v>
      </c>
      <c r="AN78" s="31">
        <f t="shared" si="48"/>
        <v>1447.8775000000001</v>
      </c>
      <c r="AO78" s="32">
        <f t="shared" si="68"/>
        <v>2858.3791836742857</v>
      </c>
      <c r="AP78" s="31">
        <v>725.92759269983719</v>
      </c>
      <c r="AQ78" s="50">
        <f t="shared" si="69"/>
        <v>1105.146228126906</v>
      </c>
      <c r="AR78" s="31">
        <f t="shared" si="49"/>
        <v>5122.4614285299995</v>
      </c>
      <c r="AS78" s="32">
        <f t="shared" si="70"/>
        <v>6278.5297958928568</v>
      </c>
      <c r="AT78" s="31">
        <v>1027.3068249242224</v>
      </c>
      <c r="AU78" s="50">
        <f t="shared" si="71"/>
        <v>1393.4742090302859</v>
      </c>
      <c r="AV78" s="31">
        <f t="shared" si="50"/>
        <v>3954.4310713599998</v>
      </c>
      <c r="AW78" s="32">
        <f t="shared" si="72"/>
        <v>3826.5278571542854</v>
      </c>
      <c r="AX78" s="31">
        <v>1321.764964291893</v>
      </c>
      <c r="AY78" s="50">
        <f t="shared" si="73"/>
        <v>1025.836558711844</v>
      </c>
      <c r="AZ78" s="51">
        <f>AJ78/SUM(Table5[[#This Row],[NWP (Standard)]],Table5[[#This Row],[NWP (Plus)]],Table5[[#This Row],[NWP (Essentials)]],Table5[[#This Row],[NWP (Premium)]])</f>
        <v>0.51294309697751639</v>
      </c>
      <c r="BA78" s="51">
        <f>AN78/SUM(Table5[[#This Row],[NWP (Standard)]],Table5[[#This Row],[NWP (Plus)]],Table5[[#This Row],[NWP (Essentials)]],Table5[[#This Row],[NWP (Premium)]])</f>
        <v>6.7003718951892208E-2</v>
      </c>
      <c r="BB78" s="51">
        <f>AR78/SUM(Table5[[#This Row],[NWP (Standard)]],Table5[[#This Row],[NWP (Plus)]],Table5[[#This Row],[NWP (Essentials)]],Table5[[#This Row],[NWP (Premium)]])</f>
        <v>0.23705318018902313</v>
      </c>
      <c r="BC78" s="52">
        <f>AV78/SUM(Table5[[#This Row],[NWP (Standard)]],Table5[[#This Row],[NWP (Plus)]],Table5[[#This Row],[NWP (Essentials)]],Table5[[#This Row],[NWP (Premium)]])</f>
        <v>0.18300000388156831</v>
      </c>
      <c r="BD78" s="51">
        <f t="shared" si="74"/>
        <v>0.46491621828490309</v>
      </c>
      <c r="BE78" s="51">
        <f t="shared" si="74"/>
        <v>0.12419350933659813</v>
      </c>
      <c r="BF78" s="51">
        <f t="shared" si="74"/>
        <v>0.25500021402334366</v>
      </c>
      <c r="BG78" s="52">
        <f t="shared" si="74"/>
        <v>0.15589005835515521</v>
      </c>
      <c r="BH78" s="31">
        <v>0</v>
      </c>
      <c r="BI78" s="32">
        <f t="shared" si="75"/>
        <v>0</v>
      </c>
      <c r="BJ78" s="31">
        <v>0</v>
      </c>
      <c r="BK78" s="50">
        <f t="shared" si="76"/>
        <v>0</v>
      </c>
      <c r="BL78" s="31">
        <v>0</v>
      </c>
      <c r="BM78" s="32">
        <f t="shared" si="77"/>
        <v>0</v>
      </c>
      <c r="BN78" s="31">
        <v>0</v>
      </c>
      <c r="BO78" s="50">
        <f t="shared" si="78"/>
        <v>0</v>
      </c>
      <c r="BP78" s="31">
        <v>0</v>
      </c>
      <c r="BQ78" s="32">
        <f t="shared" si="79"/>
        <v>0</v>
      </c>
      <c r="BR78" s="31">
        <v>0</v>
      </c>
      <c r="BS78" s="50">
        <f t="shared" si="80"/>
        <v>0</v>
      </c>
      <c r="BT78" s="31">
        <v>0</v>
      </c>
      <c r="BU78" s="32">
        <f t="shared" si="81"/>
        <v>0</v>
      </c>
      <c r="BV78" s="31">
        <v>0</v>
      </c>
      <c r="BW78" s="50">
        <f t="shared" si="82"/>
        <v>0</v>
      </c>
      <c r="BX78" s="31">
        <v>11084.14250002</v>
      </c>
      <c r="BY78" s="32">
        <f t="shared" si="83"/>
        <v>10556.241479587143</v>
      </c>
      <c r="BZ78" s="31">
        <v>854.96872620375188</v>
      </c>
      <c r="CA78" s="50">
        <f t="shared" si="84"/>
        <v>831.73989144513996</v>
      </c>
      <c r="CB78" s="31">
        <v>1447.8775000000001</v>
      </c>
      <c r="CC78" s="32">
        <f t="shared" si="85"/>
        <v>2858.3791836742857</v>
      </c>
      <c r="CD78" s="31">
        <v>725.92759269983719</v>
      </c>
      <c r="CE78" s="50">
        <f t="shared" si="86"/>
        <v>1105.146228126906</v>
      </c>
      <c r="CF78" s="31">
        <v>5122.4614285299995</v>
      </c>
      <c r="CG78" s="32">
        <f t="shared" si="87"/>
        <v>6278.5297958928568</v>
      </c>
      <c r="CH78" s="31">
        <v>1027.3068249242224</v>
      </c>
      <c r="CI78" s="50">
        <f t="shared" si="88"/>
        <v>1393.4742090302859</v>
      </c>
      <c r="CJ78" s="31">
        <v>3954.4310713599998</v>
      </c>
      <c r="CK78" s="32">
        <f t="shared" si="89"/>
        <v>3826.5278571542854</v>
      </c>
      <c r="CL78" s="31">
        <v>1321.764964291893</v>
      </c>
      <c r="CM78" s="50">
        <f t="shared" si="90"/>
        <v>1025.836558711844</v>
      </c>
    </row>
    <row r="79" spans="1:91" x14ac:dyDescent="0.25">
      <c r="A79" s="42">
        <f t="shared" si="51"/>
        <v>45838</v>
      </c>
      <c r="B79" s="31">
        <v>189883.37392889993</v>
      </c>
      <c r="C79" s="32">
        <f t="shared" si="52"/>
        <v>140486.28948983428</v>
      </c>
      <c r="D79" s="31">
        <v>1069.6911884514209</v>
      </c>
      <c r="E79" s="32">
        <f t="shared" si="53"/>
        <v>1079.3958740144321</v>
      </c>
      <c r="F79" s="54">
        <f t="shared" si="46"/>
        <v>146940.67594120422</v>
      </c>
      <c r="G79" s="32">
        <v>189883.37392889993</v>
      </c>
      <c r="H79" s="32">
        <f t="shared" si="54"/>
        <v>140486.28948983428</v>
      </c>
      <c r="I79" s="32">
        <v>1069.6911884514209</v>
      </c>
      <c r="J79" s="50">
        <f t="shared" si="55"/>
        <v>1079.3958740144321</v>
      </c>
      <c r="K79" s="31">
        <v>36330.931428599994</v>
      </c>
      <c r="L79" s="32">
        <f t="shared" si="56"/>
        <v>25306.493418338567</v>
      </c>
      <c r="M79" s="31">
        <v>1211.0310476199998</v>
      </c>
      <c r="N79" s="32">
        <f t="shared" si="57"/>
        <v>1029.1831478076335</v>
      </c>
      <c r="O79" s="54">
        <v>25079.37652908657</v>
      </c>
      <c r="P79" s="31">
        <v>153552.44250029998</v>
      </c>
      <c r="Q79" s="32">
        <f t="shared" si="58"/>
        <v>115179.79607149572</v>
      </c>
      <c r="R79" s="31">
        <v>1037.5165033804053</v>
      </c>
      <c r="S79" s="32">
        <f t="shared" si="59"/>
        <v>1087.2944773897859</v>
      </c>
      <c r="T79" s="54">
        <v>121861.29941211765</v>
      </c>
      <c r="U79" s="31">
        <v>0</v>
      </c>
      <c r="V79" s="32">
        <f t="shared" si="60"/>
        <v>0</v>
      </c>
      <c r="W79" s="31" t="e">
        <v>#DIV/0!</v>
      </c>
      <c r="X79" s="32" t="e">
        <f t="shared" si="61"/>
        <v>#DIV/0!</v>
      </c>
      <c r="Y79" s="54" t="e">
        <v>#VALUE!</v>
      </c>
      <c r="Z79" s="31">
        <v>0</v>
      </c>
      <c r="AA79" s="32">
        <f t="shared" si="62"/>
        <v>0</v>
      </c>
      <c r="AB79" s="31" t="e">
        <v>#DIV/0!</v>
      </c>
      <c r="AC79" s="32" t="e">
        <f t="shared" si="63"/>
        <v>#DIV/0!</v>
      </c>
      <c r="AD79" s="54" t="e">
        <v>#VALUE!</v>
      </c>
      <c r="AE79" s="31">
        <v>0</v>
      </c>
      <c r="AF79" s="32">
        <f t="shared" si="64"/>
        <v>0</v>
      </c>
      <c r="AG79" s="31" t="e">
        <v>#DIV/0!</v>
      </c>
      <c r="AH79" s="32" t="e">
        <f t="shared" si="65"/>
        <v>#DIV/0!</v>
      </c>
      <c r="AI79" s="54">
        <v>0</v>
      </c>
      <c r="AJ79" s="31">
        <f t="shared" si="47"/>
        <v>25213.216785749999</v>
      </c>
      <c r="AK79" s="32">
        <f t="shared" si="66"/>
        <v>12929.093775505713</v>
      </c>
      <c r="AL79" s="31">
        <v>1330.657045480903</v>
      </c>
      <c r="AM79" s="50">
        <f t="shared" si="67"/>
        <v>919.13273105856388</v>
      </c>
      <c r="AN79" s="31">
        <f t="shared" si="48"/>
        <v>2176.69857146</v>
      </c>
      <c r="AO79" s="32">
        <f t="shared" si="68"/>
        <v>2653.2795408257143</v>
      </c>
      <c r="AP79" s="31">
        <v>1091.3392562652105</v>
      </c>
      <c r="AQ79" s="50">
        <f t="shared" si="69"/>
        <v>1088.5603963394692</v>
      </c>
      <c r="AR79" s="31">
        <f t="shared" si="49"/>
        <v>7360.56571429</v>
      </c>
      <c r="AS79" s="32">
        <f t="shared" si="70"/>
        <v>6749.0649489485713</v>
      </c>
      <c r="AT79" s="31">
        <v>922.59838105839367</v>
      </c>
      <c r="AU79" s="50">
        <f t="shared" si="71"/>
        <v>1331.0838718374612</v>
      </c>
      <c r="AV79" s="31">
        <f t="shared" si="50"/>
        <v>1580.4503571</v>
      </c>
      <c r="AW79" s="32">
        <f t="shared" si="72"/>
        <v>2975.0551530585712</v>
      </c>
      <c r="AX79" s="31">
        <v>1584.7922536419014</v>
      </c>
      <c r="AY79" s="50">
        <f t="shared" si="73"/>
        <v>1036.1932904542166</v>
      </c>
      <c r="AZ79" s="51">
        <f>AJ79/SUM(Table5[[#This Row],[NWP (Standard)]],Table5[[#This Row],[NWP (Plus)]],Table5[[#This Row],[NWP (Essentials)]],Table5[[#This Row],[NWP (Premium)]])</f>
        <v>0.69398762416264259</v>
      </c>
      <c r="BA79" s="51">
        <f>AN79/SUM(Table5[[#This Row],[NWP (Standard)]],Table5[[#This Row],[NWP (Plus)]],Table5[[#This Row],[NWP (Essentials)]],Table5[[#This Row],[NWP (Premium)]])</f>
        <v>5.9913095697471865E-2</v>
      </c>
      <c r="BB79" s="51">
        <f>AR79/SUM(Table5[[#This Row],[NWP (Standard)]],Table5[[#This Row],[NWP (Plus)]],Table5[[#This Row],[NWP (Essentials)]],Table5[[#This Row],[NWP (Premium)]])</f>
        <v>0.2025977706835147</v>
      </c>
      <c r="BC79" s="52">
        <f>AV79/SUM(Table5[[#This Row],[NWP (Standard)]],Table5[[#This Row],[NWP (Plus)]],Table5[[#This Row],[NWP (Essentials)]],Table5[[#This Row],[NWP (Premium)]])</f>
        <v>4.3501509456370747E-2</v>
      </c>
      <c r="BD79" s="51">
        <f t="shared" si="74"/>
        <v>0.51246749207225495</v>
      </c>
      <c r="BE79" s="51">
        <f t="shared" si="74"/>
        <v>0.11109061257557586</v>
      </c>
      <c r="BF79" s="51">
        <f t="shared" si="74"/>
        <v>0.25955586899895189</v>
      </c>
      <c r="BG79" s="52">
        <f t="shared" si="74"/>
        <v>0.11688602635321728</v>
      </c>
      <c r="BH79" s="31">
        <v>0</v>
      </c>
      <c r="BI79" s="32">
        <f t="shared" si="75"/>
        <v>0</v>
      </c>
      <c r="BJ79" s="31">
        <v>0</v>
      </c>
      <c r="BK79" s="50">
        <f t="shared" si="76"/>
        <v>0</v>
      </c>
      <c r="BL79" s="31">
        <v>0</v>
      </c>
      <c r="BM79" s="32">
        <f t="shared" si="77"/>
        <v>0</v>
      </c>
      <c r="BN79" s="31">
        <v>0</v>
      </c>
      <c r="BO79" s="50">
        <f t="shared" si="78"/>
        <v>0</v>
      </c>
      <c r="BP79" s="31">
        <v>0</v>
      </c>
      <c r="BQ79" s="32">
        <f t="shared" si="79"/>
        <v>0</v>
      </c>
      <c r="BR79" s="31">
        <v>0</v>
      </c>
      <c r="BS79" s="50">
        <f t="shared" si="80"/>
        <v>0</v>
      </c>
      <c r="BT79" s="31">
        <v>0</v>
      </c>
      <c r="BU79" s="32">
        <f t="shared" si="81"/>
        <v>0</v>
      </c>
      <c r="BV79" s="31">
        <v>0</v>
      </c>
      <c r="BW79" s="50">
        <f t="shared" si="82"/>
        <v>0</v>
      </c>
      <c r="BX79" s="31">
        <v>25213.216785749999</v>
      </c>
      <c r="BY79" s="32">
        <f t="shared" si="83"/>
        <v>12929.093775505713</v>
      </c>
      <c r="BZ79" s="31">
        <v>1330.657045480903</v>
      </c>
      <c r="CA79" s="50">
        <f t="shared" si="84"/>
        <v>919.13273105856388</v>
      </c>
      <c r="CB79" s="31">
        <v>2176.69857146</v>
      </c>
      <c r="CC79" s="32">
        <f t="shared" si="85"/>
        <v>2653.2795408257143</v>
      </c>
      <c r="CD79" s="31">
        <v>1091.3392562652105</v>
      </c>
      <c r="CE79" s="50">
        <f t="shared" si="86"/>
        <v>1088.5603963394692</v>
      </c>
      <c r="CF79" s="31">
        <v>7360.56571429</v>
      </c>
      <c r="CG79" s="32">
        <f t="shared" si="87"/>
        <v>6749.0649489485713</v>
      </c>
      <c r="CH79" s="31">
        <v>922.59838105839367</v>
      </c>
      <c r="CI79" s="50">
        <f t="shared" si="88"/>
        <v>1331.0838718374612</v>
      </c>
      <c r="CJ79" s="31">
        <v>1580.4503571</v>
      </c>
      <c r="CK79" s="32">
        <f t="shared" si="89"/>
        <v>2975.0551530585712</v>
      </c>
      <c r="CL79" s="31">
        <v>1584.7922536419014</v>
      </c>
      <c r="CM79" s="50">
        <f t="shared" si="90"/>
        <v>1036.1932904542166</v>
      </c>
    </row>
    <row r="80" spans="1:91" x14ac:dyDescent="0.25">
      <c r="A80" s="42">
        <f t="shared" si="51"/>
        <v>45839</v>
      </c>
      <c r="B80" s="31">
        <v>237958.28142851003</v>
      </c>
      <c r="C80" s="32">
        <f t="shared" si="52"/>
        <v>157311.67341839286</v>
      </c>
      <c r="D80" s="31">
        <v>1051.1542421336601</v>
      </c>
      <c r="E80" s="32">
        <f t="shared" si="53"/>
        <v>1079.8579578072829</v>
      </c>
      <c r="F80" s="54">
        <f t="shared" si="46"/>
        <v>151027.14087178677</v>
      </c>
      <c r="G80" s="32">
        <v>237958.28142851003</v>
      </c>
      <c r="H80" s="32">
        <f t="shared" si="54"/>
        <v>157311.67341839286</v>
      </c>
      <c r="I80" s="32">
        <v>1051.1542421336601</v>
      </c>
      <c r="J80" s="50">
        <f t="shared" si="55"/>
        <v>1079.8579578072829</v>
      </c>
      <c r="K80" s="31">
        <v>42593.627499859998</v>
      </c>
      <c r="L80" s="32">
        <f t="shared" si="56"/>
        <v>28888.748112189998</v>
      </c>
      <c r="M80" s="31">
        <v>906.24739361404249</v>
      </c>
      <c r="N80" s="32">
        <f t="shared" si="57"/>
        <v>1044.8948232401592</v>
      </c>
      <c r="O80" s="54">
        <v>25776.841625191042</v>
      </c>
      <c r="P80" s="31">
        <v>195364.65392864999</v>
      </c>
      <c r="Q80" s="32">
        <f t="shared" si="58"/>
        <v>128422.92530620284</v>
      </c>
      <c r="R80" s="31">
        <v>1085.3591884924999</v>
      </c>
      <c r="S80" s="32">
        <f t="shared" si="59"/>
        <v>1084.6457143238913</v>
      </c>
      <c r="T80" s="54">
        <v>125250.29924659574</v>
      </c>
      <c r="U80" s="31">
        <v>0</v>
      </c>
      <c r="V80" s="32">
        <f t="shared" si="60"/>
        <v>0</v>
      </c>
      <c r="W80" s="31" t="e">
        <v>#DIV/0!</v>
      </c>
      <c r="X80" s="32" t="e">
        <f t="shared" si="61"/>
        <v>#DIV/0!</v>
      </c>
      <c r="Y80" s="54" t="e">
        <v>#VALUE!</v>
      </c>
      <c r="Z80" s="31">
        <v>0</v>
      </c>
      <c r="AA80" s="32">
        <f t="shared" si="62"/>
        <v>0</v>
      </c>
      <c r="AB80" s="31" t="e">
        <v>#DIV/0!</v>
      </c>
      <c r="AC80" s="32" t="e">
        <f t="shared" si="63"/>
        <v>#DIV/0!</v>
      </c>
      <c r="AD80" s="54" t="e">
        <v>#VALUE!</v>
      </c>
      <c r="AE80" s="31">
        <v>0</v>
      </c>
      <c r="AF80" s="32">
        <f t="shared" si="64"/>
        <v>0</v>
      </c>
      <c r="AG80" s="31" t="e">
        <v>#DIV/0!</v>
      </c>
      <c r="AH80" s="32" t="e">
        <f t="shared" si="65"/>
        <v>#DIV/0!</v>
      </c>
      <c r="AI80" s="54">
        <v>0</v>
      </c>
      <c r="AJ80" s="31">
        <f t="shared" si="47"/>
        <v>25226.147857059997</v>
      </c>
      <c r="AK80" s="32">
        <f t="shared" si="66"/>
        <v>14423.135867324285</v>
      </c>
      <c r="AL80" s="31">
        <v>903.40894501314222</v>
      </c>
      <c r="AM80" s="50">
        <f t="shared" si="67"/>
        <v>936.84961614136421</v>
      </c>
      <c r="AN80" s="31">
        <f t="shared" si="48"/>
        <v>3148.6639285900001</v>
      </c>
      <c r="AO80" s="32">
        <f t="shared" si="68"/>
        <v>2990.5161734814287</v>
      </c>
      <c r="AP80" s="31">
        <v>789.32852603281378</v>
      </c>
      <c r="AQ80" s="50">
        <f t="shared" si="69"/>
        <v>1088.439849237368</v>
      </c>
      <c r="AR80" s="31">
        <f t="shared" si="49"/>
        <v>3943.5864285299999</v>
      </c>
      <c r="AS80" s="32">
        <f t="shared" si="70"/>
        <v>7099.2362244528567</v>
      </c>
      <c r="AT80" s="31">
        <v>790.88409141423404</v>
      </c>
      <c r="AU80" s="50">
        <f t="shared" si="71"/>
        <v>1230.283389808319</v>
      </c>
      <c r="AV80" s="31">
        <f t="shared" si="50"/>
        <v>10275.22928568</v>
      </c>
      <c r="AW80" s="32">
        <f t="shared" si="72"/>
        <v>4375.8598469314284</v>
      </c>
      <c r="AX80" s="31">
        <v>1030.3457937280675</v>
      </c>
      <c r="AY80" s="50">
        <f t="shared" si="73"/>
        <v>1116.1160426102899</v>
      </c>
      <c r="AZ80" s="51">
        <f>AJ80/SUM(Table5[[#This Row],[NWP (Standard)]],Table5[[#This Row],[NWP (Plus)]],Table5[[#This Row],[NWP (Essentials)]],Table5[[#This Row],[NWP (Premium)]])</f>
        <v>0.59225168969566899</v>
      </c>
      <c r="BA80" s="51">
        <f>AN80/SUM(Table5[[#This Row],[NWP (Standard)]],Table5[[#This Row],[NWP (Plus)]],Table5[[#This Row],[NWP (Essentials)]],Table5[[#This Row],[NWP (Premium)]])</f>
        <v>7.3923356929398637E-2</v>
      </c>
      <c r="BB80" s="51">
        <f>AR80/SUM(Table5[[#This Row],[NWP (Standard)]],Table5[[#This Row],[NWP (Plus)]],Table5[[#This Row],[NWP (Essentials)]],Table5[[#This Row],[NWP (Premium)]])</f>
        <v>9.2586301285162015E-2</v>
      </c>
      <c r="BC80" s="52">
        <f>AV80/SUM(Table5[[#This Row],[NWP (Standard)]],Table5[[#This Row],[NWP (Plus)]],Table5[[#This Row],[NWP (Essentials)]],Table5[[#This Row],[NWP (Premium)]])</f>
        <v>0.24123865208977033</v>
      </c>
      <c r="BD80" s="51">
        <f t="shared" si="74"/>
        <v>0.47664377538062835</v>
      </c>
      <c r="BE80" s="51">
        <f t="shared" si="74"/>
        <v>0.11522493056882713</v>
      </c>
      <c r="BF80" s="51">
        <f t="shared" si="74"/>
        <v>0.26061213839261105</v>
      </c>
      <c r="BG80" s="52">
        <f t="shared" si="74"/>
        <v>0.14751915565793344</v>
      </c>
      <c r="BH80" s="31">
        <v>0</v>
      </c>
      <c r="BI80" s="32">
        <f t="shared" si="75"/>
        <v>0</v>
      </c>
      <c r="BJ80" s="31">
        <v>0</v>
      </c>
      <c r="BK80" s="50">
        <f t="shared" si="76"/>
        <v>0</v>
      </c>
      <c r="BL80" s="31">
        <v>0</v>
      </c>
      <c r="BM80" s="32">
        <f t="shared" si="77"/>
        <v>0</v>
      </c>
      <c r="BN80" s="31">
        <v>0</v>
      </c>
      <c r="BO80" s="50">
        <f t="shared" si="78"/>
        <v>0</v>
      </c>
      <c r="BP80" s="31">
        <v>0</v>
      </c>
      <c r="BQ80" s="32">
        <f t="shared" si="79"/>
        <v>0</v>
      </c>
      <c r="BR80" s="31">
        <v>0</v>
      </c>
      <c r="BS80" s="50">
        <f t="shared" si="80"/>
        <v>0</v>
      </c>
      <c r="BT80" s="31">
        <v>0</v>
      </c>
      <c r="BU80" s="32">
        <f t="shared" si="81"/>
        <v>0</v>
      </c>
      <c r="BV80" s="31">
        <v>0</v>
      </c>
      <c r="BW80" s="50">
        <f t="shared" si="82"/>
        <v>0</v>
      </c>
      <c r="BX80" s="31">
        <v>25226.147857059997</v>
      </c>
      <c r="BY80" s="32">
        <f t="shared" si="83"/>
        <v>14423.135867324285</v>
      </c>
      <c r="BZ80" s="31">
        <v>903.40894501314222</v>
      </c>
      <c r="CA80" s="50">
        <f t="shared" si="84"/>
        <v>936.84961614136421</v>
      </c>
      <c r="CB80" s="31">
        <v>3148.6639285900001</v>
      </c>
      <c r="CC80" s="32">
        <f t="shared" si="85"/>
        <v>2990.5161734814287</v>
      </c>
      <c r="CD80" s="31">
        <v>789.32852603281378</v>
      </c>
      <c r="CE80" s="50">
        <f t="shared" si="86"/>
        <v>1088.439849237368</v>
      </c>
      <c r="CF80" s="31">
        <v>3943.5864285299999</v>
      </c>
      <c r="CG80" s="32">
        <f t="shared" si="87"/>
        <v>7099.2362244528567</v>
      </c>
      <c r="CH80" s="31">
        <v>790.88409141423404</v>
      </c>
      <c r="CI80" s="50">
        <f t="shared" si="88"/>
        <v>1230.283389808319</v>
      </c>
      <c r="CJ80" s="31">
        <v>10275.22928568</v>
      </c>
      <c r="CK80" s="32">
        <f t="shared" si="89"/>
        <v>4375.8598469314284</v>
      </c>
      <c r="CL80" s="31">
        <v>1030.3457937280675</v>
      </c>
      <c r="CM80" s="50">
        <f t="shared" si="90"/>
        <v>1116.1160426102899</v>
      </c>
    </row>
    <row r="81" spans="1:91" x14ac:dyDescent="0.25">
      <c r="A81" s="42">
        <f t="shared" si="51"/>
        <v>45840</v>
      </c>
      <c r="B81" s="31">
        <v>117353.90535726002</v>
      </c>
      <c r="C81" s="32">
        <f t="shared" si="52"/>
        <v>153062.44132654142</v>
      </c>
      <c r="D81" s="31">
        <v>1060.1469026389257</v>
      </c>
      <c r="E81" s="32">
        <f t="shared" si="53"/>
        <v>1071.6726161530735</v>
      </c>
      <c r="F81" s="54">
        <f t="shared" si="46"/>
        <v>151027.14087178677</v>
      </c>
      <c r="G81" s="32">
        <v>117353.90535726002</v>
      </c>
      <c r="H81" s="32">
        <f t="shared" si="54"/>
        <v>153062.44132654142</v>
      </c>
      <c r="I81" s="32">
        <v>1060.1469026389257</v>
      </c>
      <c r="J81" s="50">
        <f t="shared" si="55"/>
        <v>1071.6726161530735</v>
      </c>
      <c r="K81" s="31">
        <v>15913.887500060002</v>
      </c>
      <c r="L81" s="32">
        <f t="shared" si="56"/>
        <v>27148.373928538571</v>
      </c>
      <c r="M81" s="31">
        <v>1060.9258333373334</v>
      </c>
      <c r="N81" s="32">
        <f t="shared" si="57"/>
        <v>1042.079245664064</v>
      </c>
      <c r="O81" s="54">
        <v>25776.841625191042</v>
      </c>
      <c r="P81" s="31">
        <v>101440.01785720001</v>
      </c>
      <c r="Q81" s="32">
        <f t="shared" si="58"/>
        <v>125914.06739800285</v>
      </c>
      <c r="R81" s="31">
        <v>1056.6668526791668</v>
      </c>
      <c r="S81" s="32">
        <f t="shared" si="59"/>
        <v>1075.2180366546077</v>
      </c>
      <c r="T81" s="54">
        <v>125250.29924659574</v>
      </c>
      <c r="U81" s="31">
        <v>0</v>
      </c>
      <c r="V81" s="32">
        <f t="shared" si="60"/>
        <v>0</v>
      </c>
      <c r="W81" s="31" t="e">
        <v>#DIV/0!</v>
      </c>
      <c r="X81" s="32" t="e">
        <f t="shared" si="61"/>
        <v>#DIV/0!</v>
      </c>
      <c r="Y81" s="54" t="e">
        <v>#VALUE!</v>
      </c>
      <c r="Z81" s="31">
        <v>0</v>
      </c>
      <c r="AA81" s="32">
        <f t="shared" si="62"/>
        <v>0</v>
      </c>
      <c r="AB81" s="31" t="e">
        <v>#DIV/0!</v>
      </c>
      <c r="AC81" s="32" t="e">
        <f t="shared" si="63"/>
        <v>#DIV/0!</v>
      </c>
      <c r="AD81" s="54" t="e">
        <v>#VALUE!</v>
      </c>
      <c r="AE81" s="31">
        <v>0</v>
      </c>
      <c r="AF81" s="32">
        <f t="shared" si="64"/>
        <v>0</v>
      </c>
      <c r="AG81" s="31" t="e">
        <v>#DIV/0!</v>
      </c>
      <c r="AH81" s="32" t="e">
        <f t="shared" si="65"/>
        <v>#DIV/0!</v>
      </c>
      <c r="AI81" s="54">
        <v>0</v>
      </c>
      <c r="AJ81" s="31">
        <f t="shared" si="47"/>
        <v>7905.2617857699997</v>
      </c>
      <c r="AK81" s="32">
        <f t="shared" si="66"/>
        <v>13810.196581629998</v>
      </c>
      <c r="AL81" s="31">
        <v>880.7755041901039</v>
      </c>
      <c r="AM81" s="50">
        <f t="shared" si="67"/>
        <v>903.85206698139996</v>
      </c>
      <c r="AN81" s="31">
        <f t="shared" si="48"/>
        <v>1747.68178571</v>
      </c>
      <c r="AO81" s="32">
        <f t="shared" si="68"/>
        <v>2900.4001020542855</v>
      </c>
      <c r="AP81" s="31">
        <v>876.24155462448516</v>
      </c>
      <c r="AQ81" s="50">
        <f t="shared" si="69"/>
        <v>1043.2580277126378</v>
      </c>
      <c r="AR81" s="31">
        <f t="shared" si="49"/>
        <v>3417.7367856800001</v>
      </c>
      <c r="AS81" s="32">
        <f t="shared" si="70"/>
        <v>6329.4906122042858</v>
      </c>
      <c r="AT81" s="31">
        <v>1142.3753907865648</v>
      </c>
      <c r="AU81" s="50">
        <f t="shared" si="71"/>
        <v>1235.7986553102066</v>
      </c>
      <c r="AV81" s="31">
        <f t="shared" si="50"/>
        <v>2843.2071428999998</v>
      </c>
      <c r="AW81" s="32">
        <f t="shared" si="72"/>
        <v>4108.2866326499998</v>
      </c>
      <c r="AX81" s="31">
        <v>2851.0181514560159</v>
      </c>
      <c r="AY81" s="50">
        <f t="shared" si="73"/>
        <v>1388.2850273865606</v>
      </c>
      <c r="AZ81" s="51">
        <f>AJ81/SUM(Table5[[#This Row],[NWP (Standard)]],Table5[[#This Row],[NWP (Plus)]],Table5[[#This Row],[NWP (Essentials)]],Table5[[#This Row],[NWP (Premium)]])</f>
        <v>0.49675239854122355</v>
      </c>
      <c r="BA81" s="51">
        <f>AN81/SUM(Table5[[#This Row],[NWP (Standard)]],Table5[[#This Row],[NWP (Plus)]],Table5[[#This Row],[NWP (Essentials)]],Table5[[#This Row],[NWP (Premium)]])</f>
        <v>0.10982117258925017</v>
      </c>
      <c r="BB81" s="51">
        <f>AR81/SUM(Table5[[#This Row],[NWP (Standard)]],Table5[[#This Row],[NWP (Plus)]],Table5[[#This Row],[NWP (Essentials)]],Table5[[#This Row],[NWP (Premium)]])</f>
        <v>0.21476441791278936</v>
      </c>
      <c r="BC81" s="52">
        <f>AV81/SUM(Table5[[#This Row],[NWP (Standard)]],Table5[[#This Row],[NWP (Plus)]],Table5[[#This Row],[NWP (Essentials)]],Table5[[#This Row],[NWP (Premium)]])</f>
        <v>0.17866201095673703</v>
      </c>
      <c r="BD81" s="51">
        <f t="shared" si="74"/>
        <v>0.48559847449370647</v>
      </c>
      <c r="BE81" s="51">
        <f t="shared" si="74"/>
        <v>0.11882017687244291</v>
      </c>
      <c r="BF81" s="51">
        <f t="shared" si="74"/>
        <v>0.2465187435529049</v>
      </c>
      <c r="BG81" s="52">
        <f t="shared" si="74"/>
        <v>0.14906260508094574</v>
      </c>
      <c r="BH81" s="31">
        <v>0</v>
      </c>
      <c r="BI81" s="32">
        <f t="shared" si="75"/>
        <v>0</v>
      </c>
      <c r="BJ81" s="31">
        <v>0</v>
      </c>
      <c r="BK81" s="50">
        <f t="shared" si="76"/>
        <v>0</v>
      </c>
      <c r="BL81" s="31">
        <v>0</v>
      </c>
      <c r="BM81" s="32">
        <f t="shared" si="77"/>
        <v>0</v>
      </c>
      <c r="BN81" s="31">
        <v>0</v>
      </c>
      <c r="BO81" s="50">
        <f t="shared" si="78"/>
        <v>0</v>
      </c>
      <c r="BP81" s="31">
        <v>0</v>
      </c>
      <c r="BQ81" s="32">
        <f t="shared" si="79"/>
        <v>0</v>
      </c>
      <c r="BR81" s="31">
        <v>0</v>
      </c>
      <c r="BS81" s="50">
        <f t="shared" si="80"/>
        <v>0</v>
      </c>
      <c r="BT81" s="31">
        <v>0</v>
      </c>
      <c r="BU81" s="32">
        <f t="shared" si="81"/>
        <v>0</v>
      </c>
      <c r="BV81" s="31">
        <v>0</v>
      </c>
      <c r="BW81" s="50">
        <f t="shared" si="82"/>
        <v>0</v>
      </c>
      <c r="BX81" s="31">
        <v>7905.2617857699997</v>
      </c>
      <c r="BY81" s="32">
        <f t="shared" si="83"/>
        <v>13810.196581629998</v>
      </c>
      <c r="BZ81" s="31">
        <v>880.7755041901039</v>
      </c>
      <c r="CA81" s="50">
        <f t="shared" si="84"/>
        <v>903.85206698139996</v>
      </c>
      <c r="CB81" s="31">
        <v>1747.68178571</v>
      </c>
      <c r="CC81" s="32">
        <f t="shared" si="85"/>
        <v>2900.4001020542855</v>
      </c>
      <c r="CD81" s="31">
        <v>876.24155462448516</v>
      </c>
      <c r="CE81" s="50">
        <f t="shared" si="86"/>
        <v>1043.2580277126378</v>
      </c>
      <c r="CF81" s="31">
        <v>3417.7367856800001</v>
      </c>
      <c r="CG81" s="32">
        <f t="shared" si="87"/>
        <v>6329.4906122042858</v>
      </c>
      <c r="CH81" s="31">
        <v>1142.3753907865648</v>
      </c>
      <c r="CI81" s="50">
        <f t="shared" si="88"/>
        <v>1235.7986553102066</v>
      </c>
      <c r="CJ81" s="31">
        <v>2843.2071428999998</v>
      </c>
      <c r="CK81" s="32">
        <f t="shared" si="89"/>
        <v>4108.2866326499998</v>
      </c>
      <c r="CL81" s="31">
        <v>2851.0181514560159</v>
      </c>
      <c r="CM81" s="50">
        <f t="shared" si="90"/>
        <v>1388.2850273865606</v>
      </c>
    </row>
    <row r="82" spans="1:91" x14ac:dyDescent="0.25">
      <c r="A82" s="42">
        <f t="shared" si="51"/>
        <v>45841</v>
      </c>
      <c r="B82" s="31">
        <v>126918.43142857002</v>
      </c>
      <c r="C82" s="32">
        <f t="shared" si="52"/>
        <v>152271.53948985288</v>
      </c>
      <c r="D82" s="31">
        <v>1167.588150775164</v>
      </c>
      <c r="E82" s="32">
        <f t="shared" si="53"/>
        <v>1076.2992128549395</v>
      </c>
      <c r="F82" s="54">
        <f t="shared" si="46"/>
        <v>151027.14087178677</v>
      </c>
      <c r="G82" s="32">
        <v>126918.43142857002</v>
      </c>
      <c r="H82" s="32">
        <f t="shared" si="54"/>
        <v>152271.53948985288</v>
      </c>
      <c r="I82" s="32">
        <v>1167.588150775164</v>
      </c>
      <c r="J82" s="50">
        <f t="shared" si="55"/>
        <v>1076.2992128549395</v>
      </c>
      <c r="K82" s="31">
        <v>34591.240357300005</v>
      </c>
      <c r="L82" s="32">
        <f t="shared" si="56"/>
        <v>27949.80413265571</v>
      </c>
      <c r="M82" s="31">
        <v>1017.3894222735296</v>
      </c>
      <c r="N82" s="32">
        <f t="shared" si="57"/>
        <v>1014.9132766526635</v>
      </c>
      <c r="O82" s="54">
        <v>25776.841625191042</v>
      </c>
      <c r="P82" s="31">
        <v>92327.191071270019</v>
      </c>
      <c r="Q82" s="32">
        <f t="shared" si="58"/>
        <v>124321.73535719713</v>
      </c>
      <c r="R82" s="31">
        <v>1231.0292142836004</v>
      </c>
      <c r="S82" s="32">
        <f t="shared" si="59"/>
        <v>1092.1338608811282</v>
      </c>
      <c r="T82" s="54">
        <v>125250.29924659574</v>
      </c>
      <c r="U82" s="31">
        <v>0</v>
      </c>
      <c r="V82" s="32">
        <f t="shared" si="60"/>
        <v>0</v>
      </c>
      <c r="W82" s="31" t="e">
        <v>#DIV/0!</v>
      </c>
      <c r="X82" s="32" t="e">
        <f t="shared" si="61"/>
        <v>#DIV/0!</v>
      </c>
      <c r="Y82" s="54" t="e">
        <v>#VALUE!</v>
      </c>
      <c r="Z82" s="31">
        <v>0</v>
      </c>
      <c r="AA82" s="32">
        <f t="shared" si="62"/>
        <v>0</v>
      </c>
      <c r="AB82" s="31" t="e">
        <v>#DIV/0!</v>
      </c>
      <c r="AC82" s="32" t="e">
        <f t="shared" si="63"/>
        <v>#DIV/0!</v>
      </c>
      <c r="AD82" s="54" t="e">
        <v>#VALUE!</v>
      </c>
      <c r="AE82" s="31">
        <v>0</v>
      </c>
      <c r="AF82" s="32">
        <f t="shared" si="64"/>
        <v>0</v>
      </c>
      <c r="AG82" s="31" t="e">
        <v>#DIV/0!</v>
      </c>
      <c r="AH82" s="32" t="e">
        <f t="shared" si="65"/>
        <v>#DIV/0!</v>
      </c>
      <c r="AI82" s="54">
        <v>0</v>
      </c>
      <c r="AJ82" s="31">
        <f t="shared" si="47"/>
        <v>19291.280714370001</v>
      </c>
      <c r="AK82" s="32">
        <f t="shared" si="66"/>
        <v>15201.912040828571</v>
      </c>
      <c r="AL82" s="31">
        <v>967.21393688895716</v>
      </c>
      <c r="AM82" s="50">
        <f t="shared" si="67"/>
        <v>936.80013747293481</v>
      </c>
      <c r="AN82" s="31">
        <f t="shared" si="48"/>
        <v>539.57892857000002</v>
      </c>
      <c r="AO82" s="32">
        <f t="shared" si="68"/>
        <v>2805.4499489928571</v>
      </c>
      <c r="AP82" s="31">
        <v>541.06128824900929</v>
      </c>
      <c r="AQ82" s="50">
        <f t="shared" si="69"/>
        <v>948.04702258497491</v>
      </c>
      <c r="AR82" s="31">
        <f t="shared" si="49"/>
        <v>8437.3678571500004</v>
      </c>
      <c r="AS82" s="32">
        <f t="shared" si="70"/>
        <v>5567.2036224257145</v>
      </c>
      <c r="AT82" s="31">
        <v>1057.5684298678382</v>
      </c>
      <c r="AU82" s="50">
        <f t="shared" si="71"/>
        <v>1058.0413897571891</v>
      </c>
      <c r="AV82" s="31">
        <f t="shared" si="50"/>
        <v>6323.0128572099993</v>
      </c>
      <c r="AW82" s="32">
        <f t="shared" si="72"/>
        <v>4375.2385204085713</v>
      </c>
      <c r="AX82" s="31">
        <v>1268.0767542957396</v>
      </c>
      <c r="AY82" s="50">
        <f t="shared" si="73"/>
        <v>1409.9178898905604</v>
      </c>
      <c r="AZ82" s="51">
        <f>AJ82/SUM(Table5[[#This Row],[NWP (Standard)]],Table5[[#This Row],[NWP (Plus)]],Table5[[#This Row],[NWP (Essentials)]],Table5[[#This Row],[NWP (Premium)]])</f>
        <v>0.55769265614954577</v>
      </c>
      <c r="BA82" s="51">
        <f>AN82/SUM(Table5[[#This Row],[NWP (Standard)]],Table5[[#This Row],[NWP (Plus)]],Table5[[#This Row],[NWP (Essentials)]],Table5[[#This Row],[NWP (Premium)]])</f>
        <v>1.5598715830845577E-2</v>
      </c>
      <c r="BB82" s="51">
        <f>AR82/SUM(Table5[[#This Row],[NWP (Standard)]],Table5[[#This Row],[NWP (Plus)]],Table5[[#This Row],[NWP (Essentials)]],Table5[[#This Row],[NWP (Premium)]])</f>
        <v>0.24391631436163319</v>
      </c>
      <c r="BC82" s="52">
        <f>AV82/SUM(Table5[[#This Row],[NWP (Standard)]],Table5[[#This Row],[NWP (Plus)]],Table5[[#This Row],[NWP (Essentials)]],Table5[[#This Row],[NWP (Premium)]])</f>
        <v>0.18279231365797541</v>
      </c>
      <c r="BD82" s="51">
        <f t="shared" si="74"/>
        <v>0.51819763453200229</v>
      </c>
      <c r="BE82" s="51">
        <f t="shared" si="74"/>
        <v>0.11511255511013332</v>
      </c>
      <c r="BF82" s="51">
        <f t="shared" si="74"/>
        <v>0.21347083886437351</v>
      </c>
      <c r="BG82" s="52">
        <f t="shared" si="74"/>
        <v>0.15321897149349084</v>
      </c>
      <c r="BH82" s="31">
        <v>0</v>
      </c>
      <c r="BI82" s="32">
        <f t="shared" si="75"/>
        <v>0</v>
      </c>
      <c r="BJ82" s="31">
        <v>0</v>
      </c>
      <c r="BK82" s="50">
        <f t="shared" si="76"/>
        <v>0</v>
      </c>
      <c r="BL82" s="31">
        <v>0</v>
      </c>
      <c r="BM82" s="32">
        <f t="shared" si="77"/>
        <v>0</v>
      </c>
      <c r="BN82" s="31">
        <v>0</v>
      </c>
      <c r="BO82" s="50">
        <f t="shared" si="78"/>
        <v>0</v>
      </c>
      <c r="BP82" s="31">
        <v>0</v>
      </c>
      <c r="BQ82" s="32">
        <f t="shared" si="79"/>
        <v>0</v>
      </c>
      <c r="BR82" s="31">
        <v>0</v>
      </c>
      <c r="BS82" s="50">
        <f t="shared" si="80"/>
        <v>0</v>
      </c>
      <c r="BT82" s="31">
        <v>0</v>
      </c>
      <c r="BU82" s="32">
        <f t="shared" si="81"/>
        <v>0</v>
      </c>
      <c r="BV82" s="31">
        <v>0</v>
      </c>
      <c r="BW82" s="50">
        <f t="shared" si="82"/>
        <v>0</v>
      </c>
      <c r="BX82" s="31">
        <v>19291.280714370001</v>
      </c>
      <c r="BY82" s="32">
        <f t="shared" si="83"/>
        <v>15201.912040828571</v>
      </c>
      <c r="BZ82" s="31">
        <v>967.21393688895716</v>
      </c>
      <c r="CA82" s="50">
        <f t="shared" si="84"/>
        <v>936.80013747293481</v>
      </c>
      <c r="CB82" s="31">
        <v>539.57892857000002</v>
      </c>
      <c r="CC82" s="32">
        <f t="shared" si="85"/>
        <v>2805.4499489928571</v>
      </c>
      <c r="CD82" s="31">
        <v>541.06128824900929</v>
      </c>
      <c r="CE82" s="50">
        <f t="shared" si="86"/>
        <v>948.04702258497491</v>
      </c>
      <c r="CF82" s="31">
        <v>8437.3678571500004</v>
      </c>
      <c r="CG82" s="32">
        <f t="shared" si="87"/>
        <v>5567.2036224257145</v>
      </c>
      <c r="CH82" s="31">
        <v>1057.5684298678382</v>
      </c>
      <c r="CI82" s="50">
        <f t="shared" si="88"/>
        <v>1058.0413897571891</v>
      </c>
      <c r="CJ82" s="31">
        <v>6323.0128572099993</v>
      </c>
      <c r="CK82" s="32">
        <f t="shared" si="89"/>
        <v>4375.2385204085713</v>
      </c>
      <c r="CL82" s="31">
        <v>1268.0767542957396</v>
      </c>
      <c r="CM82" s="50">
        <f t="shared" si="90"/>
        <v>1409.9178898905604</v>
      </c>
    </row>
    <row r="83" spans="1:91" x14ac:dyDescent="0.25">
      <c r="A83" s="42">
        <f t="shared" si="51"/>
        <v>45842</v>
      </c>
      <c r="B83" s="31">
        <v>148427.58964262003</v>
      </c>
      <c r="C83" s="32">
        <f t="shared" si="52"/>
        <v>150501.06596939143</v>
      </c>
      <c r="D83" s="31">
        <v>1040.8066974961187</v>
      </c>
      <c r="E83" s="32">
        <f t="shared" si="53"/>
        <v>1074.4137831297962</v>
      </c>
      <c r="F83" s="54">
        <f t="shared" si="46"/>
        <v>151027.14087178677</v>
      </c>
      <c r="G83" s="32">
        <v>148427.58964262003</v>
      </c>
      <c r="H83" s="32">
        <f t="shared" si="54"/>
        <v>150501.06596939143</v>
      </c>
      <c r="I83" s="32">
        <v>1040.8066974961187</v>
      </c>
      <c r="J83" s="50">
        <f t="shared" si="55"/>
        <v>1074.4137831297962</v>
      </c>
      <c r="K83" s="31">
        <v>27923.874285620001</v>
      </c>
      <c r="L83" s="32">
        <f t="shared" si="56"/>
        <v>27684.694744885717</v>
      </c>
      <c r="M83" s="31">
        <v>754.69930501675674</v>
      </c>
      <c r="N83" s="32">
        <f t="shared" si="57"/>
        <v>959.10306747917809</v>
      </c>
      <c r="O83" s="54">
        <v>25776.841625191042</v>
      </c>
      <c r="P83" s="31">
        <v>120503.71535700001</v>
      </c>
      <c r="Q83" s="32">
        <f t="shared" si="58"/>
        <v>122816.37122450571</v>
      </c>
      <c r="R83" s="31">
        <v>1136.8275033679247</v>
      </c>
      <c r="S83" s="32">
        <f t="shared" si="59"/>
        <v>1107.1347929867375</v>
      </c>
      <c r="T83" s="54">
        <v>125250.29924659574</v>
      </c>
      <c r="U83" s="31">
        <v>0</v>
      </c>
      <c r="V83" s="32">
        <f t="shared" si="60"/>
        <v>0</v>
      </c>
      <c r="W83" s="31" t="e">
        <v>#DIV/0!</v>
      </c>
      <c r="X83" s="32" t="e">
        <f t="shared" si="61"/>
        <v>#DIV/0!</v>
      </c>
      <c r="Y83" s="54" t="e">
        <v>#VALUE!</v>
      </c>
      <c r="Z83" s="31">
        <v>0</v>
      </c>
      <c r="AA83" s="32">
        <f t="shared" si="62"/>
        <v>0</v>
      </c>
      <c r="AB83" s="31" t="e">
        <v>#DIV/0!</v>
      </c>
      <c r="AC83" s="32" t="e">
        <f t="shared" si="63"/>
        <v>#DIV/0!</v>
      </c>
      <c r="AD83" s="54" t="e">
        <v>#VALUE!</v>
      </c>
      <c r="AE83" s="31">
        <v>0</v>
      </c>
      <c r="AF83" s="32">
        <f t="shared" si="64"/>
        <v>0</v>
      </c>
      <c r="AG83" s="31" t="e">
        <v>#DIV/0!</v>
      </c>
      <c r="AH83" s="32" t="e">
        <f t="shared" si="65"/>
        <v>#DIV/0!</v>
      </c>
      <c r="AI83" s="54">
        <v>0</v>
      </c>
      <c r="AJ83" s="31">
        <f t="shared" si="47"/>
        <v>18308.543214180001</v>
      </c>
      <c r="AK83" s="32">
        <f t="shared" si="66"/>
        <v>16047.843469381429</v>
      </c>
      <c r="AL83" s="31">
        <v>798.21049605734731</v>
      </c>
      <c r="AM83" s="50">
        <f t="shared" si="67"/>
        <v>914.33511495887944</v>
      </c>
      <c r="AN83" s="31">
        <f t="shared" si="48"/>
        <v>575.87178571000004</v>
      </c>
      <c r="AO83" s="32">
        <f t="shared" si="68"/>
        <v>1901.350153072857</v>
      </c>
      <c r="AP83" s="31">
        <v>577.45385103949309</v>
      </c>
      <c r="AQ83" s="50">
        <f t="shared" si="69"/>
        <v>832.72503110941466</v>
      </c>
      <c r="AR83" s="31">
        <f t="shared" si="49"/>
        <v>6072.1542856899996</v>
      </c>
      <c r="AS83" s="32">
        <f t="shared" si="70"/>
        <v>5517.3392856971423</v>
      </c>
      <c r="AT83" s="31">
        <v>676.53733645175873</v>
      </c>
      <c r="AU83" s="50">
        <f t="shared" si="71"/>
        <v>924.73081943927298</v>
      </c>
      <c r="AV83" s="31">
        <f t="shared" si="50"/>
        <v>2967.3050000399999</v>
      </c>
      <c r="AW83" s="32">
        <f t="shared" si="72"/>
        <v>4218.1618367342853</v>
      </c>
      <c r="AX83" s="31">
        <v>743.86423419288838</v>
      </c>
      <c r="AY83" s="50">
        <f t="shared" si="73"/>
        <v>1370.5408366353822</v>
      </c>
      <c r="AZ83" s="51">
        <f>AJ83/SUM(Table5[[#This Row],[NWP (Standard)]],Table5[[#This Row],[NWP (Plus)]],Table5[[#This Row],[NWP (Essentials)]],Table5[[#This Row],[NWP (Premium)]])</f>
        <v>0.65565913336060178</v>
      </c>
      <c r="BA83" s="51">
        <f>AN83/SUM(Table5[[#This Row],[NWP (Standard)]],Table5[[#This Row],[NWP (Plus)]],Table5[[#This Row],[NWP (Essentials)]],Table5[[#This Row],[NWP (Premium)]])</f>
        <v>2.0622918575684806E-2</v>
      </c>
      <c r="BB83" s="51">
        <f>AR83/SUM(Table5[[#This Row],[NWP (Standard)]],Table5[[#This Row],[NWP (Plus)]],Table5[[#This Row],[NWP (Essentials)]],Table5[[#This Row],[NWP (Premium)]])</f>
        <v>0.2174538612937742</v>
      </c>
      <c r="BC83" s="52">
        <f>AV83/SUM(Table5[[#This Row],[NWP (Standard)]],Table5[[#This Row],[NWP (Plus)]],Table5[[#This Row],[NWP (Essentials)]],Table5[[#This Row],[NWP (Premium)]])</f>
        <v>0.10626408676993927</v>
      </c>
      <c r="BD83" s="51">
        <f t="shared" si="74"/>
        <v>0.55244092357053842</v>
      </c>
      <c r="BE83" s="51">
        <f t="shared" si="74"/>
        <v>8.4936486272428516E-2</v>
      </c>
      <c r="BF83" s="51">
        <f t="shared" si="74"/>
        <v>0.21373224979167957</v>
      </c>
      <c r="BG83" s="52">
        <f t="shared" si="74"/>
        <v>0.14889034036535345</v>
      </c>
      <c r="BH83" s="31">
        <v>0</v>
      </c>
      <c r="BI83" s="32">
        <f t="shared" si="75"/>
        <v>0</v>
      </c>
      <c r="BJ83" s="31">
        <v>0</v>
      </c>
      <c r="BK83" s="50">
        <f t="shared" si="76"/>
        <v>0</v>
      </c>
      <c r="BL83" s="31">
        <v>0</v>
      </c>
      <c r="BM83" s="32">
        <f t="shared" si="77"/>
        <v>0</v>
      </c>
      <c r="BN83" s="31">
        <v>0</v>
      </c>
      <c r="BO83" s="50">
        <f t="shared" si="78"/>
        <v>0</v>
      </c>
      <c r="BP83" s="31">
        <v>0</v>
      </c>
      <c r="BQ83" s="32">
        <f t="shared" si="79"/>
        <v>0</v>
      </c>
      <c r="BR83" s="31">
        <v>0</v>
      </c>
      <c r="BS83" s="50">
        <f t="shared" si="80"/>
        <v>0</v>
      </c>
      <c r="BT83" s="31">
        <v>0</v>
      </c>
      <c r="BU83" s="32">
        <f t="shared" si="81"/>
        <v>0</v>
      </c>
      <c r="BV83" s="31">
        <v>0</v>
      </c>
      <c r="BW83" s="50">
        <f t="shared" si="82"/>
        <v>0</v>
      </c>
      <c r="BX83" s="31">
        <v>18308.543214180001</v>
      </c>
      <c r="BY83" s="32">
        <f t="shared" si="83"/>
        <v>16047.843469381429</v>
      </c>
      <c r="BZ83" s="31">
        <v>798.21049605734731</v>
      </c>
      <c r="CA83" s="50">
        <f t="shared" si="84"/>
        <v>914.33511495887944</v>
      </c>
      <c r="CB83" s="31">
        <v>575.87178571000004</v>
      </c>
      <c r="CC83" s="32">
        <f t="shared" si="85"/>
        <v>1901.350153072857</v>
      </c>
      <c r="CD83" s="31">
        <v>577.45385103949309</v>
      </c>
      <c r="CE83" s="50">
        <f t="shared" si="86"/>
        <v>832.72503110941466</v>
      </c>
      <c r="CF83" s="31">
        <v>6072.1542856899996</v>
      </c>
      <c r="CG83" s="32">
        <f t="shared" si="87"/>
        <v>5517.3392856971423</v>
      </c>
      <c r="CH83" s="31">
        <v>676.53733645175873</v>
      </c>
      <c r="CI83" s="50">
        <f t="shared" si="88"/>
        <v>924.73081943927298</v>
      </c>
      <c r="CJ83" s="31">
        <v>2967.3050000399999</v>
      </c>
      <c r="CK83" s="32">
        <f t="shared" si="89"/>
        <v>4218.1618367342853</v>
      </c>
      <c r="CL83" s="31">
        <v>743.86423419288838</v>
      </c>
      <c r="CM83" s="50">
        <f t="shared" si="90"/>
        <v>1370.5408366353822</v>
      </c>
    </row>
    <row r="84" spans="1:91" x14ac:dyDescent="0.25">
      <c r="A84" s="42">
        <f t="shared" si="51"/>
        <v>45843</v>
      </c>
      <c r="B84" s="31">
        <v>158435.76285728</v>
      </c>
      <c r="C84" s="32">
        <f t="shared" si="52"/>
        <v>155504.65285718144</v>
      </c>
      <c r="D84" s="31">
        <v>1118.8100418147053</v>
      </c>
      <c r="E84" s="32">
        <f t="shared" si="53"/>
        <v>1077.7966400523042</v>
      </c>
      <c r="F84" s="54">
        <f t="shared" si="46"/>
        <v>151027.14087178677</v>
      </c>
      <c r="G84" s="32">
        <v>158435.76285728</v>
      </c>
      <c r="H84" s="32">
        <f t="shared" si="54"/>
        <v>155504.65285718144</v>
      </c>
      <c r="I84" s="32">
        <v>1118.8100418147053</v>
      </c>
      <c r="J84" s="50">
        <f t="shared" si="55"/>
        <v>1077.7966400523042</v>
      </c>
      <c r="K84" s="31">
        <v>29496.124642899998</v>
      </c>
      <c r="L84" s="32">
        <f t="shared" si="56"/>
        <v>29779.799744892855</v>
      </c>
      <c r="M84" s="31">
        <v>983.20415476333324</v>
      </c>
      <c r="N84" s="32">
        <f t="shared" si="57"/>
        <v>981.85929877195588</v>
      </c>
      <c r="O84" s="54">
        <v>25776.841625191042</v>
      </c>
      <c r="P84" s="31">
        <v>128939.63821438</v>
      </c>
      <c r="Q84" s="32">
        <f t="shared" si="58"/>
        <v>125724.85311228856</v>
      </c>
      <c r="R84" s="31">
        <v>1151.24676977125</v>
      </c>
      <c r="S84" s="32">
        <f t="shared" si="59"/>
        <v>1108.3200232549609</v>
      </c>
      <c r="T84" s="54">
        <v>125250.29924659574</v>
      </c>
      <c r="U84" s="31">
        <v>0</v>
      </c>
      <c r="V84" s="32">
        <f t="shared" si="60"/>
        <v>0</v>
      </c>
      <c r="W84" s="31" t="e">
        <v>#DIV/0!</v>
      </c>
      <c r="X84" s="32" t="e">
        <f t="shared" si="61"/>
        <v>#DIV/0!</v>
      </c>
      <c r="Y84" s="54" t="e">
        <v>#VALUE!</v>
      </c>
      <c r="Z84" s="31">
        <v>0</v>
      </c>
      <c r="AA84" s="32">
        <f t="shared" si="62"/>
        <v>0</v>
      </c>
      <c r="AB84" s="31" t="e">
        <v>#DIV/0!</v>
      </c>
      <c r="AC84" s="32" t="e">
        <f t="shared" si="63"/>
        <v>#DIV/0!</v>
      </c>
      <c r="AD84" s="54" t="e">
        <v>#VALUE!</v>
      </c>
      <c r="AE84" s="31">
        <v>0</v>
      </c>
      <c r="AF84" s="32">
        <f t="shared" si="64"/>
        <v>0</v>
      </c>
      <c r="AG84" s="31" t="e">
        <v>#DIV/0!</v>
      </c>
      <c r="AH84" s="32" t="e">
        <f t="shared" si="65"/>
        <v>#DIV/0!</v>
      </c>
      <c r="AI84" s="54">
        <v>0</v>
      </c>
      <c r="AJ84" s="31">
        <f t="shared" si="47"/>
        <v>16517.506071520002</v>
      </c>
      <c r="AK84" s="32">
        <f t="shared" si="66"/>
        <v>17649.442704095713</v>
      </c>
      <c r="AL84" s="31">
        <v>920.16021305542904</v>
      </c>
      <c r="AM84" s="50">
        <f t="shared" si="67"/>
        <v>950.77069526994785</v>
      </c>
      <c r="AN84" s="31">
        <f t="shared" si="48"/>
        <v>2536.2735713800002</v>
      </c>
      <c r="AO84" s="32">
        <f t="shared" si="68"/>
        <v>1738.9494387742857</v>
      </c>
      <c r="AP84" s="31">
        <v>847.7471186156298</v>
      </c>
      <c r="AQ84" s="50">
        <f t="shared" si="69"/>
        <v>778.4427410752113</v>
      </c>
      <c r="AR84" s="31">
        <f t="shared" si="49"/>
        <v>7428.1228571000001</v>
      </c>
      <c r="AS84" s="32">
        <f t="shared" si="70"/>
        <v>5968.8564795671427</v>
      </c>
      <c r="AT84" s="31">
        <v>1064.0756839744956</v>
      </c>
      <c r="AU84" s="50">
        <f t="shared" si="71"/>
        <v>954.47801978250106</v>
      </c>
      <c r="AV84" s="31">
        <f t="shared" si="50"/>
        <v>3014.2221429000001</v>
      </c>
      <c r="AW84" s="32">
        <f t="shared" si="72"/>
        <v>4422.551122455714</v>
      </c>
      <c r="AX84" s="31">
        <v>1511.2514864399384</v>
      </c>
      <c r="AY84" s="50">
        <f t="shared" si="73"/>
        <v>1473.0162340066347</v>
      </c>
      <c r="AZ84" s="51">
        <f>AJ84/SUM(Table5[[#This Row],[NWP (Standard)]],Table5[[#This Row],[NWP (Plus)]],Table5[[#This Row],[NWP (Essentials)]],Table5[[#This Row],[NWP (Premium)]])</f>
        <v>0.55998902471060452</v>
      </c>
      <c r="BA84" s="51">
        <f>AN84/SUM(Table5[[#This Row],[NWP (Standard)]],Table5[[#This Row],[NWP (Plus)]],Table5[[#This Row],[NWP (Essentials)]],Table5[[#This Row],[NWP (Premium)]])</f>
        <v>8.5986671201245604E-2</v>
      </c>
      <c r="BB84" s="51">
        <f>AR84/SUM(Table5[[#This Row],[NWP (Standard)]],Table5[[#This Row],[NWP (Plus)]],Table5[[#This Row],[NWP (Essentials)]],Table5[[#This Row],[NWP (Premium)]])</f>
        <v>0.25183385773656269</v>
      </c>
      <c r="BC84" s="52">
        <f>AV84/SUM(Table5[[#This Row],[NWP (Standard)]],Table5[[#This Row],[NWP (Plus)]],Table5[[#This Row],[NWP (Essentials)]],Table5[[#This Row],[NWP (Premium)]])</f>
        <v>0.10219044635158714</v>
      </c>
      <c r="BD84" s="51">
        <f t="shared" si="74"/>
        <v>0.58132508908540059</v>
      </c>
      <c r="BE84" s="51">
        <f t="shared" si="74"/>
        <v>6.1838521396541273E-2</v>
      </c>
      <c r="BF84" s="51">
        <f t="shared" si="74"/>
        <v>0.20860081478035131</v>
      </c>
      <c r="BG84" s="52">
        <f t="shared" si="74"/>
        <v>0.14823557473770688</v>
      </c>
      <c r="BH84" s="31">
        <v>0</v>
      </c>
      <c r="BI84" s="32">
        <f t="shared" si="75"/>
        <v>0</v>
      </c>
      <c r="BJ84" s="31">
        <v>0</v>
      </c>
      <c r="BK84" s="50">
        <f t="shared" si="76"/>
        <v>0</v>
      </c>
      <c r="BL84" s="31">
        <v>0</v>
      </c>
      <c r="BM84" s="32">
        <f t="shared" si="77"/>
        <v>0</v>
      </c>
      <c r="BN84" s="31">
        <v>0</v>
      </c>
      <c r="BO84" s="50">
        <f t="shared" si="78"/>
        <v>0</v>
      </c>
      <c r="BP84" s="31">
        <v>0</v>
      </c>
      <c r="BQ84" s="32">
        <f t="shared" si="79"/>
        <v>0</v>
      </c>
      <c r="BR84" s="31">
        <v>0</v>
      </c>
      <c r="BS84" s="50">
        <f t="shared" si="80"/>
        <v>0</v>
      </c>
      <c r="BT84" s="31">
        <v>0</v>
      </c>
      <c r="BU84" s="32">
        <f t="shared" si="81"/>
        <v>0</v>
      </c>
      <c r="BV84" s="31">
        <v>0</v>
      </c>
      <c r="BW84" s="50">
        <f t="shared" si="82"/>
        <v>0</v>
      </c>
      <c r="BX84" s="31">
        <v>16517.506071520002</v>
      </c>
      <c r="BY84" s="32">
        <f t="shared" si="83"/>
        <v>17649.442704095713</v>
      </c>
      <c r="BZ84" s="31">
        <v>920.16021305542904</v>
      </c>
      <c r="CA84" s="50">
        <f t="shared" si="84"/>
        <v>950.77069526994785</v>
      </c>
      <c r="CB84" s="31">
        <v>2536.2735713800002</v>
      </c>
      <c r="CC84" s="32">
        <f t="shared" si="85"/>
        <v>1738.9494387742857</v>
      </c>
      <c r="CD84" s="31">
        <v>847.7471186156298</v>
      </c>
      <c r="CE84" s="50">
        <f t="shared" si="86"/>
        <v>778.4427410752113</v>
      </c>
      <c r="CF84" s="31">
        <v>7428.1228571000001</v>
      </c>
      <c r="CG84" s="32">
        <f t="shared" si="87"/>
        <v>5968.8564795671427</v>
      </c>
      <c r="CH84" s="31">
        <v>1064.0756839744956</v>
      </c>
      <c r="CI84" s="50">
        <f t="shared" si="88"/>
        <v>954.47801978250106</v>
      </c>
      <c r="CJ84" s="31">
        <v>3014.2221429000001</v>
      </c>
      <c r="CK84" s="32">
        <f t="shared" si="89"/>
        <v>4422.551122455714</v>
      </c>
      <c r="CL84" s="31">
        <v>1511.2514864399384</v>
      </c>
      <c r="CM84" s="50">
        <f t="shared" si="90"/>
        <v>1473.0162340066347</v>
      </c>
    </row>
    <row r="85" spans="1:91" x14ac:dyDescent="0.25">
      <c r="A85" s="42">
        <f t="shared" si="51"/>
        <v>45844</v>
      </c>
      <c r="B85" s="31">
        <v>110019.81999988</v>
      </c>
      <c r="C85" s="32">
        <f t="shared" si="52"/>
        <v>155571.02352043145</v>
      </c>
      <c r="D85" s="31">
        <v>1012.1291032073038</v>
      </c>
      <c r="E85" s="32">
        <f t="shared" si="53"/>
        <v>1074.3323323596139</v>
      </c>
      <c r="F85" s="54">
        <f t="shared" si="46"/>
        <v>151027.14087178677</v>
      </c>
      <c r="G85" s="32">
        <v>110019.81999988</v>
      </c>
      <c r="H85" s="32">
        <f t="shared" si="54"/>
        <v>155571.02352043145</v>
      </c>
      <c r="I85" s="32">
        <v>1012.1291032073038</v>
      </c>
      <c r="J85" s="50">
        <f t="shared" si="55"/>
        <v>1074.3323323596139</v>
      </c>
      <c r="K85" s="31">
        <v>21504.911071430004</v>
      </c>
      <c r="L85" s="32">
        <f t="shared" si="56"/>
        <v>29764.942397967137</v>
      </c>
      <c r="M85" s="31">
        <v>860.19644285720017</v>
      </c>
      <c r="N85" s="32">
        <f t="shared" si="57"/>
        <v>970.52765706888511</v>
      </c>
      <c r="O85" s="54">
        <v>25776.841625191042</v>
      </c>
      <c r="P85" s="31">
        <v>88514.908928449993</v>
      </c>
      <c r="Q85" s="32">
        <f t="shared" si="58"/>
        <v>125806.08112246428</v>
      </c>
      <c r="R85" s="31">
        <v>1053.7489158148808</v>
      </c>
      <c r="S85" s="32">
        <f t="shared" si="59"/>
        <v>1107.4849925413896</v>
      </c>
      <c r="T85" s="54">
        <v>125250.29924659574</v>
      </c>
      <c r="U85" s="31">
        <v>0</v>
      </c>
      <c r="V85" s="32">
        <f t="shared" si="60"/>
        <v>0</v>
      </c>
      <c r="W85" s="31" t="e">
        <v>#DIV/0!</v>
      </c>
      <c r="X85" s="32" t="e">
        <f t="shared" si="61"/>
        <v>#DIV/0!</v>
      </c>
      <c r="Y85" s="54" t="e">
        <v>#VALUE!</v>
      </c>
      <c r="Z85" s="31">
        <v>0</v>
      </c>
      <c r="AA85" s="32">
        <f t="shared" si="62"/>
        <v>0</v>
      </c>
      <c r="AB85" s="31" t="e">
        <v>#DIV/0!</v>
      </c>
      <c r="AC85" s="32" t="e">
        <f t="shared" si="63"/>
        <v>#DIV/0!</v>
      </c>
      <c r="AD85" s="54" t="e">
        <v>#VALUE!</v>
      </c>
      <c r="AE85" s="31">
        <v>0</v>
      </c>
      <c r="AF85" s="32">
        <f t="shared" si="64"/>
        <v>0</v>
      </c>
      <c r="AG85" s="31" t="e">
        <v>#DIV/0!</v>
      </c>
      <c r="AH85" s="32" t="e">
        <f t="shared" si="65"/>
        <v>#DIV/0!</v>
      </c>
      <c r="AI85" s="54">
        <v>0</v>
      </c>
      <c r="AJ85" s="31">
        <f t="shared" si="47"/>
        <v>13184.776785780001</v>
      </c>
      <c r="AK85" s="32">
        <f t="shared" si="66"/>
        <v>17949.533316347144</v>
      </c>
      <c r="AL85" s="31">
        <v>881.39991331089561</v>
      </c>
      <c r="AM85" s="50">
        <f t="shared" si="67"/>
        <v>954.54657914239692</v>
      </c>
      <c r="AN85" s="31">
        <f t="shared" si="48"/>
        <v>2657.00892853</v>
      </c>
      <c r="AO85" s="32">
        <f t="shared" si="68"/>
        <v>1911.6824999928572</v>
      </c>
      <c r="AP85" s="31">
        <v>666.07710088379599</v>
      </c>
      <c r="AQ85" s="50">
        <f t="shared" si="69"/>
        <v>769.8926708157768</v>
      </c>
      <c r="AR85" s="31">
        <f t="shared" si="49"/>
        <v>1664.4621428600001</v>
      </c>
      <c r="AS85" s="32">
        <f t="shared" si="70"/>
        <v>5474.8565816142864</v>
      </c>
      <c r="AT85" s="31">
        <v>556.34494700293931</v>
      </c>
      <c r="AU85" s="50">
        <f t="shared" si="71"/>
        <v>887.19775150803196</v>
      </c>
      <c r="AV85" s="31">
        <f t="shared" si="50"/>
        <v>3998.6632142600001</v>
      </c>
      <c r="AW85" s="32">
        <f t="shared" si="72"/>
        <v>4428.8700000128574</v>
      </c>
      <c r="AX85" s="31">
        <v>1336.5495175501865</v>
      </c>
      <c r="AY85" s="50">
        <f t="shared" si="73"/>
        <v>1475.1283130435343</v>
      </c>
      <c r="AZ85" s="51">
        <f>AJ85/SUM(Table5[[#This Row],[NWP (Standard)]],Table5[[#This Row],[NWP (Plus)]],Table5[[#This Row],[NWP (Essentials)]],Table5[[#This Row],[NWP (Premium)]])</f>
        <v>0.61310538518322089</v>
      </c>
      <c r="BA85" s="51">
        <f>AN85/SUM(Table5[[#This Row],[NWP (Standard)]],Table5[[#This Row],[NWP (Plus)]],Table5[[#This Row],[NWP (Essentials)]],Table5[[#This Row],[NWP (Premium)]])</f>
        <v>0.12355358828058238</v>
      </c>
      <c r="BB85" s="51">
        <f>AR85/SUM(Table5[[#This Row],[NWP (Standard)]],Table5[[#This Row],[NWP (Plus)]],Table5[[#This Row],[NWP (Essentials)]],Table5[[#This Row],[NWP (Premium)]])</f>
        <v>7.7399164187723343E-2</v>
      </c>
      <c r="BC85" s="52">
        <f>AV85/SUM(Table5[[#This Row],[NWP (Standard)]],Table5[[#This Row],[NWP (Plus)]],Table5[[#This Row],[NWP (Essentials)]],Table5[[#This Row],[NWP (Premium)]])</f>
        <v>0.18594186234847346</v>
      </c>
      <c r="BD85" s="51">
        <f t="shared" si="74"/>
        <v>0.59563398740050111</v>
      </c>
      <c r="BE85" s="51">
        <f t="shared" si="74"/>
        <v>6.9917074157782727E-2</v>
      </c>
      <c r="BF85" s="51">
        <f t="shared" si="74"/>
        <v>0.18579309820873707</v>
      </c>
      <c r="BG85" s="52">
        <f t="shared" si="74"/>
        <v>0.14865584023297904</v>
      </c>
      <c r="BH85" s="31">
        <v>0</v>
      </c>
      <c r="BI85" s="32">
        <f t="shared" si="75"/>
        <v>0</v>
      </c>
      <c r="BJ85" s="31">
        <v>0</v>
      </c>
      <c r="BK85" s="50">
        <f t="shared" si="76"/>
        <v>0</v>
      </c>
      <c r="BL85" s="31">
        <v>0</v>
      </c>
      <c r="BM85" s="32">
        <f t="shared" si="77"/>
        <v>0</v>
      </c>
      <c r="BN85" s="31">
        <v>0</v>
      </c>
      <c r="BO85" s="50">
        <f t="shared" si="78"/>
        <v>0</v>
      </c>
      <c r="BP85" s="31">
        <v>0</v>
      </c>
      <c r="BQ85" s="32">
        <f t="shared" si="79"/>
        <v>0</v>
      </c>
      <c r="BR85" s="31">
        <v>0</v>
      </c>
      <c r="BS85" s="50">
        <f t="shared" si="80"/>
        <v>0</v>
      </c>
      <c r="BT85" s="31">
        <v>0</v>
      </c>
      <c r="BU85" s="32">
        <f t="shared" si="81"/>
        <v>0</v>
      </c>
      <c r="BV85" s="31">
        <v>0</v>
      </c>
      <c r="BW85" s="50">
        <f t="shared" si="82"/>
        <v>0</v>
      </c>
      <c r="BX85" s="31">
        <v>13184.776785780001</v>
      </c>
      <c r="BY85" s="32">
        <f t="shared" si="83"/>
        <v>17949.533316347144</v>
      </c>
      <c r="BZ85" s="31">
        <v>881.39991331089561</v>
      </c>
      <c r="CA85" s="50">
        <f t="shared" si="84"/>
        <v>954.54657914239692</v>
      </c>
      <c r="CB85" s="31">
        <v>2657.00892853</v>
      </c>
      <c r="CC85" s="32">
        <f t="shared" si="85"/>
        <v>1911.6824999928572</v>
      </c>
      <c r="CD85" s="31">
        <v>666.07710088379599</v>
      </c>
      <c r="CE85" s="50">
        <f t="shared" si="86"/>
        <v>769.8926708157768</v>
      </c>
      <c r="CF85" s="31">
        <v>1664.4621428600001</v>
      </c>
      <c r="CG85" s="32">
        <f t="shared" si="87"/>
        <v>5474.8565816142864</v>
      </c>
      <c r="CH85" s="31">
        <v>556.34494700293931</v>
      </c>
      <c r="CI85" s="50">
        <f t="shared" si="88"/>
        <v>887.19775150803196</v>
      </c>
      <c r="CJ85" s="31">
        <v>3998.6632142600001</v>
      </c>
      <c r="CK85" s="32">
        <f t="shared" si="89"/>
        <v>4428.8700000128574</v>
      </c>
      <c r="CL85" s="31">
        <v>1336.5495175501865</v>
      </c>
      <c r="CM85" s="50">
        <f t="shared" si="90"/>
        <v>1475.1283130435343</v>
      </c>
    </row>
    <row r="86" spans="1:91" x14ac:dyDescent="0.25">
      <c r="A86" s="42">
        <f t="shared" si="51"/>
        <v>45845</v>
      </c>
      <c r="B86" s="31">
        <v>156986.34107149002</v>
      </c>
      <c r="C86" s="32">
        <f t="shared" si="52"/>
        <v>150871.44739794431</v>
      </c>
      <c r="D86" s="31">
        <v>1192.5577441208725</v>
      </c>
      <c r="E86" s="32">
        <f t="shared" si="53"/>
        <v>1091.88469745525</v>
      </c>
      <c r="F86" s="54">
        <f t="shared" si="46"/>
        <v>151027.14087178677</v>
      </c>
      <c r="G86" s="32">
        <v>156986.34107149002</v>
      </c>
      <c r="H86" s="32">
        <f t="shared" si="54"/>
        <v>150871.44739794431</v>
      </c>
      <c r="I86" s="32">
        <v>1192.5577441208725</v>
      </c>
      <c r="J86" s="50">
        <f t="shared" si="55"/>
        <v>1091.88469745525</v>
      </c>
      <c r="K86" s="31">
        <v>34334.98178586</v>
      </c>
      <c r="L86" s="32">
        <f t="shared" si="56"/>
        <v>29479.806734718568</v>
      </c>
      <c r="M86" s="31">
        <v>1107.5800576083871</v>
      </c>
      <c r="N86" s="32">
        <f t="shared" si="57"/>
        <v>955.74894421008321</v>
      </c>
      <c r="O86" s="54">
        <v>25776.841625191042</v>
      </c>
      <c r="P86" s="31">
        <v>122651.35928562999</v>
      </c>
      <c r="Q86" s="32">
        <f t="shared" si="58"/>
        <v>121391.6406632257</v>
      </c>
      <c r="R86" s="31">
        <v>1214.3698939171286</v>
      </c>
      <c r="S86" s="32">
        <f t="shared" si="59"/>
        <v>1132.7497626180646</v>
      </c>
      <c r="T86" s="54">
        <v>125250.29924659574</v>
      </c>
      <c r="U86" s="31">
        <v>0</v>
      </c>
      <c r="V86" s="32">
        <f t="shared" si="60"/>
        <v>0</v>
      </c>
      <c r="W86" s="31" t="e">
        <v>#DIV/0!</v>
      </c>
      <c r="X86" s="32" t="e">
        <f t="shared" si="61"/>
        <v>#DIV/0!</v>
      </c>
      <c r="Y86" s="54" t="e">
        <v>#VALUE!</v>
      </c>
      <c r="Z86" s="31">
        <v>0</v>
      </c>
      <c r="AA86" s="32">
        <f t="shared" si="62"/>
        <v>0</v>
      </c>
      <c r="AB86" s="31" t="e">
        <v>#DIV/0!</v>
      </c>
      <c r="AC86" s="32" t="e">
        <f t="shared" si="63"/>
        <v>#DIV/0!</v>
      </c>
      <c r="AD86" s="54" t="e">
        <v>#VALUE!</v>
      </c>
      <c r="AE86" s="31">
        <v>0</v>
      </c>
      <c r="AF86" s="32">
        <f t="shared" si="64"/>
        <v>0</v>
      </c>
      <c r="AG86" s="31" t="e">
        <v>#DIV/0!</v>
      </c>
      <c r="AH86" s="32" t="e">
        <f t="shared" si="65"/>
        <v>#DIV/0!</v>
      </c>
      <c r="AI86" s="54">
        <v>0</v>
      </c>
      <c r="AJ86" s="31">
        <f t="shared" si="47"/>
        <v>17355.212857210001</v>
      </c>
      <c r="AK86" s="32">
        <f t="shared" si="66"/>
        <v>16826.961326555716</v>
      </c>
      <c r="AL86" s="31">
        <v>966.8273340518349</v>
      </c>
      <c r="AM86" s="50">
        <f t="shared" si="67"/>
        <v>902.5709060811015</v>
      </c>
      <c r="AN86" s="31">
        <f t="shared" si="48"/>
        <v>539.06571428999996</v>
      </c>
      <c r="AO86" s="32">
        <f t="shared" si="68"/>
        <v>1677.7349489685714</v>
      </c>
      <c r="AP86" s="31">
        <v>540.54666403968281</v>
      </c>
      <c r="AQ86" s="50">
        <f t="shared" si="69"/>
        <v>691.20801478355861</v>
      </c>
      <c r="AR86" s="31">
        <f t="shared" si="49"/>
        <v>5968.8178571499993</v>
      </c>
      <c r="AS86" s="32">
        <f t="shared" si="70"/>
        <v>5276.0354591657142</v>
      </c>
      <c r="AT86" s="31">
        <v>855.03081546306805</v>
      </c>
      <c r="AU86" s="50">
        <f t="shared" si="71"/>
        <v>877.5452421372712</v>
      </c>
      <c r="AV86" s="31">
        <f t="shared" si="50"/>
        <v>10471.88535721</v>
      </c>
      <c r="AW86" s="32">
        <f t="shared" si="72"/>
        <v>5699.0750000285707</v>
      </c>
      <c r="AX86" s="31">
        <v>2100.1308545476063</v>
      </c>
      <c r="AY86" s="50">
        <f t="shared" si="73"/>
        <v>1548.7481131729203</v>
      </c>
      <c r="AZ86" s="51">
        <f>AJ86/SUM(Table5[[#This Row],[NWP (Standard)]],Table5[[#This Row],[NWP (Plus)]],Table5[[#This Row],[NWP (Essentials)]],Table5[[#This Row],[NWP (Premium)]])</f>
        <v>0.50546736752186971</v>
      </c>
      <c r="BA86" s="51">
        <f>AN86/SUM(Table5[[#This Row],[NWP (Standard)]],Table5[[#This Row],[NWP (Plus)]],Table5[[#This Row],[NWP (Essentials)]],Table5[[#This Row],[NWP (Premium)]])</f>
        <v>1.5700189318638307E-2</v>
      </c>
      <c r="BB86" s="51">
        <f>AR86/SUM(Table5[[#This Row],[NWP (Standard)]],Table5[[#This Row],[NWP (Plus)]],Table5[[#This Row],[NWP (Essentials)]],Table5[[#This Row],[NWP (Premium)]])</f>
        <v>0.17384071715477384</v>
      </c>
      <c r="BC86" s="52">
        <f>AV86/SUM(Table5[[#This Row],[NWP (Standard)]],Table5[[#This Row],[NWP (Plus)]],Table5[[#This Row],[NWP (Essentials)]],Table5[[#This Row],[NWP (Premium)]])</f>
        <v>0.30499172600471808</v>
      </c>
      <c r="BD86" s="51">
        <f t="shared" si="74"/>
        <v>0.56870252216610495</v>
      </c>
      <c r="BE86" s="51">
        <f t="shared" si="74"/>
        <v>6.3600944675092211E-2</v>
      </c>
      <c r="BF86" s="51">
        <f t="shared" si="74"/>
        <v>0.18168494770463123</v>
      </c>
      <c r="BG86" s="52">
        <f t="shared" si="74"/>
        <v>0.18601158545417151</v>
      </c>
      <c r="BH86" s="31">
        <v>0</v>
      </c>
      <c r="BI86" s="32">
        <f t="shared" si="75"/>
        <v>0</v>
      </c>
      <c r="BJ86" s="31">
        <v>0</v>
      </c>
      <c r="BK86" s="50">
        <f t="shared" si="76"/>
        <v>0</v>
      </c>
      <c r="BL86" s="31">
        <v>0</v>
      </c>
      <c r="BM86" s="32">
        <f t="shared" si="77"/>
        <v>0</v>
      </c>
      <c r="BN86" s="31">
        <v>0</v>
      </c>
      <c r="BO86" s="50">
        <f t="shared" si="78"/>
        <v>0</v>
      </c>
      <c r="BP86" s="31">
        <v>0</v>
      </c>
      <c r="BQ86" s="32">
        <f t="shared" si="79"/>
        <v>0</v>
      </c>
      <c r="BR86" s="31">
        <v>0</v>
      </c>
      <c r="BS86" s="50">
        <f t="shared" si="80"/>
        <v>0</v>
      </c>
      <c r="BT86" s="31">
        <v>0</v>
      </c>
      <c r="BU86" s="32">
        <f t="shared" si="81"/>
        <v>0</v>
      </c>
      <c r="BV86" s="31">
        <v>0</v>
      </c>
      <c r="BW86" s="50">
        <f t="shared" si="82"/>
        <v>0</v>
      </c>
      <c r="BX86" s="31">
        <v>17355.212857210001</v>
      </c>
      <c r="BY86" s="32">
        <f t="shared" si="83"/>
        <v>16826.961326555716</v>
      </c>
      <c r="BZ86" s="31">
        <v>966.8273340518349</v>
      </c>
      <c r="CA86" s="50">
        <f t="shared" si="84"/>
        <v>902.5709060811015</v>
      </c>
      <c r="CB86" s="31">
        <v>539.06571428999996</v>
      </c>
      <c r="CC86" s="32">
        <f t="shared" si="85"/>
        <v>1677.7349489685714</v>
      </c>
      <c r="CD86" s="31">
        <v>540.54666403968281</v>
      </c>
      <c r="CE86" s="50">
        <f t="shared" si="86"/>
        <v>691.20801478355861</v>
      </c>
      <c r="CF86" s="31">
        <v>5968.8178571499993</v>
      </c>
      <c r="CG86" s="32">
        <f t="shared" si="87"/>
        <v>5276.0354591657142</v>
      </c>
      <c r="CH86" s="31">
        <v>855.03081546306805</v>
      </c>
      <c r="CI86" s="50">
        <f t="shared" si="88"/>
        <v>877.5452421372712</v>
      </c>
      <c r="CJ86" s="31">
        <v>10471.88535721</v>
      </c>
      <c r="CK86" s="32">
        <f t="shared" si="89"/>
        <v>5699.0750000285707</v>
      </c>
      <c r="CL86" s="31">
        <v>2100.1308545476063</v>
      </c>
      <c r="CM86" s="50">
        <f t="shared" si="90"/>
        <v>1548.7481131729203</v>
      </c>
    </row>
    <row r="87" spans="1:91" x14ac:dyDescent="0.25">
      <c r="A87" s="42">
        <f t="shared" si="51"/>
        <v>45846</v>
      </c>
      <c r="B87" s="31">
        <v>125332.48964294</v>
      </c>
      <c r="C87" s="32">
        <f t="shared" si="52"/>
        <v>134782.04857143431</v>
      </c>
      <c r="D87" s="31">
        <v>966.74468973829937</v>
      </c>
      <c r="E87" s="32">
        <f t="shared" si="53"/>
        <v>1079.8261899701986</v>
      </c>
      <c r="F87" s="54">
        <f t="shared" si="46"/>
        <v>151027.14087178677</v>
      </c>
      <c r="G87" s="32">
        <v>125332.48964294</v>
      </c>
      <c r="H87" s="32">
        <f t="shared" si="54"/>
        <v>134782.04857143431</v>
      </c>
      <c r="I87" s="32">
        <v>966.74468973829937</v>
      </c>
      <c r="J87" s="50">
        <f t="shared" si="55"/>
        <v>1079.8261899701986</v>
      </c>
      <c r="K87" s="31">
        <v>29019.8914286</v>
      </c>
      <c r="L87" s="32">
        <f t="shared" si="56"/>
        <v>27540.701581681431</v>
      </c>
      <c r="M87" s="31">
        <v>879.39064935151509</v>
      </c>
      <c r="N87" s="32">
        <f t="shared" si="57"/>
        <v>951.91226645829352</v>
      </c>
      <c r="O87" s="54">
        <v>25776.841625191042</v>
      </c>
      <c r="P87" s="31">
        <v>96312.598214340003</v>
      </c>
      <c r="Q87" s="32">
        <f t="shared" si="58"/>
        <v>107241.34698975287</v>
      </c>
      <c r="R87" s="31">
        <v>992.91338365298975</v>
      </c>
      <c r="S87" s="32">
        <f t="shared" si="59"/>
        <v>1119.5432190695631</v>
      </c>
      <c r="T87" s="54">
        <v>125250.29924659574</v>
      </c>
      <c r="U87" s="31">
        <v>0</v>
      </c>
      <c r="V87" s="32">
        <f t="shared" si="60"/>
        <v>0</v>
      </c>
      <c r="W87" s="31" t="e">
        <v>#DIV/0!</v>
      </c>
      <c r="X87" s="32" t="e">
        <f t="shared" si="61"/>
        <v>#DIV/0!</v>
      </c>
      <c r="Y87" s="54" t="e">
        <v>#VALUE!</v>
      </c>
      <c r="Z87" s="31">
        <v>0</v>
      </c>
      <c r="AA87" s="32">
        <f t="shared" si="62"/>
        <v>0</v>
      </c>
      <c r="AB87" s="31" t="e">
        <v>#DIV/0!</v>
      </c>
      <c r="AC87" s="32" t="e">
        <f t="shared" si="63"/>
        <v>#DIV/0!</v>
      </c>
      <c r="AD87" s="54" t="e">
        <v>#VALUE!</v>
      </c>
      <c r="AE87" s="31">
        <v>0</v>
      </c>
      <c r="AF87" s="32">
        <f t="shared" si="64"/>
        <v>0</v>
      </c>
      <c r="AG87" s="31" t="e">
        <v>#DIV/0!</v>
      </c>
      <c r="AH87" s="32" t="e">
        <f t="shared" si="65"/>
        <v>#DIV/0!</v>
      </c>
      <c r="AI87" s="54">
        <v>0</v>
      </c>
      <c r="AJ87" s="31">
        <f t="shared" si="47"/>
        <v>9564.8392857100007</v>
      </c>
      <c r="AK87" s="32">
        <f t="shared" si="66"/>
        <v>14589.631530648572</v>
      </c>
      <c r="AL87" s="31">
        <v>685.07973688937182</v>
      </c>
      <c r="AM87" s="50">
        <f t="shared" si="67"/>
        <v>871.38101920627707</v>
      </c>
      <c r="AN87" s="31">
        <f t="shared" si="48"/>
        <v>4103.5903571400004</v>
      </c>
      <c r="AO87" s="32">
        <f t="shared" si="68"/>
        <v>1814.15301019</v>
      </c>
      <c r="AP87" s="31">
        <v>1028.7159892273019</v>
      </c>
      <c r="AQ87" s="50">
        <f t="shared" si="69"/>
        <v>725.40622381134267</v>
      </c>
      <c r="AR87" s="31">
        <f t="shared" si="49"/>
        <v>13641.507142900002</v>
      </c>
      <c r="AS87" s="32">
        <f t="shared" si="70"/>
        <v>6661.4527040757148</v>
      </c>
      <c r="AT87" s="31">
        <v>1052.2295238845541</v>
      </c>
      <c r="AU87" s="50">
        <f t="shared" si="71"/>
        <v>914.88030391874543</v>
      </c>
      <c r="AV87" s="31">
        <f t="shared" si="50"/>
        <v>1709.95464285</v>
      </c>
      <c r="AW87" s="32">
        <f t="shared" si="72"/>
        <v>4475.4643367671424</v>
      </c>
      <c r="AX87" s="31">
        <v>857.32616019657075</v>
      </c>
      <c r="AY87" s="50">
        <f t="shared" si="73"/>
        <v>1524.031022668421</v>
      </c>
      <c r="AZ87" s="51">
        <f>AJ87/SUM(Table5[[#This Row],[NWP (Standard)]],Table5[[#This Row],[NWP (Plus)]],Table5[[#This Row],[NWP (Essentials)]],Table5[[#This Row],[NWP (Premium)]])</f>
        <v>0.32959597072384478</v>
      </c>
      <c r="BA87" s="51">
        <f>AN87/SUM(Table5[[#This Row],[NWP (Standard)]],Table5[[#This Row],[NWP (Plus)]],Table5[[#This Row],[NWP (Essentials)]],Table5[[#This Row],[NWP (Premium)]])</f>
        <v>0.14140612370092415</v>
      </c>
      <c r="BB87" s="51">
        <f>AR87/SUM(Table5[[#This Row],[NWP (Standard)]],Table5[[#This Row],[NWP (Plus)]],Table5[[#This Row],[NWP (Essentials)]],Table5[[#This Row],[NWP (Premium)]])</f>
        <v>0.47007436869511765</v>
      </c>
      <c r="BC87" s="52">
        <f>AV87/SUM(Table5[[#This Row],[NWP (Standard)]],Table5[[#This Row],[NWP (Plus)]],Table5[[#This Row],[NWP (Essentials)]],Table5[[#This Row],[NWP (Premium)]])</f>
        <v>5.8923536880113432E-2</v>
      </c>
      <c r="BD87" s="51">
        <f t="shared" si="74"/>
        <v>0.5311802765987016</v>
      </c>
      <c r="BE87" s="51">
        <f t="shared" si="74"/>
        <v>7.3241339928167282E-2</v>
      </c>
      <c r="BF87" s="51">
        <f t="shared" si="74"/>
        <v>0.23561181447748206</v>
      </c>
      <c r="BG87" s="52">
        <f t="shared" si="74"/>
        <v>0.15996656899564912</v>
      </c>
      <c r="BH87" s="31">
        <v>0</v>
      </c>
      <c r="BI87" s="32">
        <f t="shared" si="75"/>
        <v>0</v>
      </c>
      <c r="BJ87" s="31">
        <v>0</v>
      </c>
      <c r="BK87" s="50">
        <f t="shared" si="76"/>
        <v>0</v>
      </c>
      <c r="BL87" s="31">
        <v>0</v>
      </c>
      <c r="BM87" s="32">
        <f t="shared" si="77"/>
        <v>0</v>
      </c>
      <c r="BN87" s="31">
        <v>0</v>
      </c>
      <c r="BO87" s="50">
        <f t="shared" si="78"/>
        <v>0</v>
      </c>
      <c r="BP87" s="31">
        <v>0</v>
      </c>
      <c r="BQ87" s="32">
        <f t="shared" si="79"/>
        <v>0</v>
      </c>
      <c r="BR87" s="31">
        <v>0</v>
      </c>
      <c r="BS87" s="50">
        <f t="shared" si="80"/>
        <v>0</v>
      </c>
      <c r="BT87" s="31">
        <v>0</v>
      </c>
      <c r="BU87" s="32">
        <f t="shared" si="81"/>
        <v>0</v>
      </c>
      <c r="BV87" s="31">
        <v>0</v>
      </c>
      <c r="BW87" s="50">
        <f t="shared" si="82"/>
        <v>0</v>
      </c>
      <c r="BX87" s="31">
        <v>9564.8392857100007</v>
      </c>
      <c r="BY87" s="32">
        <f t="shared" si="83"/>
        <v>14589.631530648572</v>
      </c>
      <c r="BZ87" s="31">
        <v>685.07973688937182</v>
      </c>
      <c r="CA87" s="50">
        <f t="shared" si="84"/>
        <v>871.38101920627707</v>
      </c>
      <c r="CB87" s="31">
        <v>4103.5903571400004</v>
      </c>
      <c r="CC87" s="32">
        <f t="shared" si="85"/>
        <v>1814.15301019</v>
      </c>
      <c r="CD87" s="31">
        <v>1028.7159892273019</v>
      </c>
      <c r="CE87" s="50">
        <f t="shared" si="86"/>
        <v>725.40622381134267</v>
      </c>
      <c r="CF87" s="31">
        <v>13641.507142900002</v>
      </c>
      <c r="CG87" s="32">
        <f t="shared" si="87"/>
        <v>6661.4527040757148</v>
      </c>
      <c r="CH87" s="31">
        <v>1052.2295238845541</v>
      </c>
      <c r="CI87" s="50">
        <f t="shared" si="88"/>
        <v>914.88030391874543</v>
      </c>
      <c r="CJ87" s="31">
        <v>1709.95464285</v>
      </c>
      <c r="CK87" s="32">
        <f t="shared" si="89"/>
        <v>4475.4643367671424</v>
      </c>
      <c r="CL87" s="31">
        <v>857.32616019657075</v>
      </c>
      <c r="CM87" s="50">
        <f t="shared" si="90"/>
        <v>1524.031022668421</v>
      </c>
    </row>
    <row r="88" spans="1:91" x14ac:dyDescent="0.25">
      <c r="A88" s="42">
        <f t="shared" si="51"/>
        <v>45847</v>
      </c>
      <c r="B88" s="31">
        <v>109933.54321451999</v>
      </c>
      <c r="C88" s="32">
        <f t="shared" si="52"/>
        <v>133721.99683675714</v>
      </c>
      <c r="D88" s="31">
        <v>1102.3555844010286</v>
      </c>
      <c r="E88" s="32">
        <f t="shared" si="53"/>
        <v>1085.8560016504991</v>
      </c>
      <c r="F88" s="54">
        <f t="shared" si="46"/>
        <v>151027.14087178677</v>
      </c>
      <c r="G88" s="32">
        <v>109933.54321451999</v>
      </c>
      <c r="H88" s="32">
        <f t="shared" si="54"/>
        <v>133721.99683675714</v>
      </c>
      <c r="I88" s="32">
        <v>1102.3555844010286</v>
      </c>
      <c r="J88" s="50">
        <f t="shared" si="55"/>
        <v>1085.8560016504991</v>
      </c>
      <c r="K88" s="31">
        <v>17495.921785800001</v>
      </c>
      <c r="L88" s="32">
        <f t="shared" si="56"/>
        <v>27766.706479644286</v>
      </c>
      <c r="M88" s="31">
        <v>795.26917208181828</v>
      </c>
      <c r="N88" s="32">
        <f t="shared" si="57"/>
        <v>913.9613148503629</v>
      </c>
      <c r="O88" s="54">
        <v>25776.841625191042</v>
      </c>
      <c r="P88" s="31">
        <v>92437.621428719998</v>
      </c>
      <c r="Q88" s="32">
        <f t="shared" si="58"/>
        <v>105955.29035711287</v>
      </c>
      <c r="R88" s="31">
        <v>1185.0977106246153</v>
      </c>
      <c r="S88" s="32">
        <f t="shared" si="59"/>
        <v>1137.8904844903416</v>
      </c>
      <c r="T88" s="54">
        <v>125250.29924659574</v>
      </c>
      <c r="U88" s="31">
        <v>0</v>
      </c>
      <c r="V88" s="32">
        <f t="shared" si="60"/>
        <v>0</v>
      </c>
      <c r="W88" s="31" t="e">
        <v>#DIV/0!</v>
      </c>
      <c r="X88" s="32" t="e">
        <f t="shared" si="61"/>
        <v>#DIV/0!</v>
      </c>
      <c r="Y88" s="54" t="e">
        <v>#VALUE!</v>
      </c>
      <c r="Z88" s="31">
        <v>0</v>
      </c>
      <c r="AA88" s="32">
        <f t="shared" si="62"/>
        <v>0</v>
      </c>
      <c r="AB88" s="31" t="e">
        <v>#DIV/0!</v>
      </c>
      <c r="AC88" s="32" t="e">
        <f t="shared" si="63"/>
        <v>#DIV/0!</v>
      </c>
      <c r="AD88" s="54" t="e">
        <v>#VALUE!</v>
      </c>
      <c r="AE88" s="31">
        <v>0</v>
      </c>
      <c r="AF88" s="32">
        <f t="shared" si="64"/>
        <v>0</v>
      </c>
      <c r="AG88" s="31" t="e">
        <v>#DIV/0!</v>
      </c>
      <c r="AH88" s="32" t="e">
        <f t="shared" si="65"/>
        <v>#DIV/0!</v>
      </c>
      <c r="AI88" s="54">
        <v>0</v>
      </c>
      <c r="AJ88" s="31">
        <f t="shared" si="47"/>
        <v>9036.4189286399996</v>
      </c>
      <c r="AK88" s="32">
        <f t="shared" si="66"/>
        <v>14751.22540820143</v>
      </c>
      <c r="AL88" s="31">
        <v>755.10368792650809</v>
      </c>
      <c r="AM88" s="50">
        <f t="shared" si="67"/>
        <v>853.42790259719197</v>
      </c>
      <c r="AN88" s="31">
        <f t="shared" si="48"/>
        <v>1761.0178571500001</v>
      </c>
      <c r="AO88" s="32">
        <f t="shared" si="68"/>
        <v>1816.0581632528572</v>
      </c>
      <c r="AP88" s="31">
        <v>588.6186060825014</v>
      </c>
      <c r="AQ88" s="50">
        <f t="shared" si="69"/>
        <v>684.3172311624877</v>
      </c>
      <c r="AR88" s="31">
        <f t="shared" si="49"/>
        <v>6210.5242857200001</v>
      </c>
      <c r="AS88" s="32">
        <f t="shared" si="70"/>
        <v>7060.4223469385706</v>
      </c>
      <c r="AT88" s="31">
        <v>1037.9310275757894</v>
      </c>
      <c r="AU88" s="50">
        <f t="shared" si="71"/>
        <v>899.95968060292034</v>
      </c>
      <c r="AV88" s="31">
        <f t="shared" si="50"/>
        <v>487.96071429</v>
      </c>
      <c r="AW88" s="32">
        <f t="shared" si="72"/>
        <v>4139.0005612514278</v>
      </c>
      <c r="AX88" s="31">
        <v>489.30126568944229</v>
      </c>
      <c r="AY88" s="50">
        <f t="shared" si="73"/>
        <v>1186.6428961303388</v>
      </c>
      <c r="AZ88" s="51">
        <f>AJ88/SUM(Table5[[#This Row],[NWP (Standard)]],Table5[[#This Row],[NWP (Plus)]],Table5[[#This Row],[NWP (Essentials)]],Table5[[#This Row],[NWP (Premium)]])</f>
        <v>0.51648715850879712</v>
      </c>
      <c r="BA88" s="51">
        <f>AN88/SUM(Table5[[#This Row],[NWP (Standard)]],Table5[[#This Row],[NWP (Plus)]],Table5[[#This Row],[NWP (Essentials)]],Table5[[#This Row],[NWP (Premium)]])</f>
        <v>0.10065304810514605</v>
      </c>
      <c r="BB88" s="51">
        <f>AR88/SUM(Table5[[#This Row],[NWP (Standard)]],Table5[[#This Row],[NWP (Plus)]],Table5[[#This Row],[NWP (Essentials)]],Table5[[#This Row],[NWP (Premium)]])</f>
        <v>0.35496982449707637</v>
      </c>
      <c r="BC88" s="52">
        <f>AV88/SUM(Table5[[#This Row],[NWP (Standard)]],Table5[[#This Row],[NWP (Plus)]],Table5[[#This Row],[NWP (Essentials)]],Table5[[#This Row],[NWP (Premium)]])</f>
        <v>2.7889968888980609E-2</v>
      </c>
      <c r="BD88" s="51">
        <f t="shared" si="74"/>
        <v>0.53399952802264061</v>
      </c>
      <c r="BE88" s="51">
        <f t="shared" si="74"/>
        <v>7.1931607859009553E-2</v>
      </c>
      <c r="BF88" s="51">
        <f t="shared" si="74"/>
        <v>0.25564115827523731</v>
      </c>
      <c r="BG88" s="52">
        <f t="shared" si="74"/>
        <v>0.13842770584311251</v>
      </c>
      <c r="BH88" s="31">
        <v>0</v>
      </c>
      <c r="BI88" s="32">
        <f t="shared" si="75"/>
        <v>0</v>
      </c>
      <c r="BJ88" s="31">
        <v>0</v>
      </c>
      <c r="BK88" s="50">
        <f t="shared" si="76"/>
        <v>0</v>
      </c>
      <c r="BL88" s="31">
        <v>0</v>
      </c>
      <c r="BM88" s="32">
        <f t="shared" si="77"/>
        <v>0</v>
      </c>
      <c r="BN88" s="31">
        <v>0</v>
      </c>
      <c r="BO88" s="50">
        <f t="shared" si="78"/>
        <v>0</v>
      </c>
      <c r="BP88" s="31">
        <v>0</v>
      </c>
      <c r="BQ88" s="32">
        <f t="shared" si="79"/>
        <v>0</v>
      </c>
      <c r="BR88" s="31">
        <v>0</v>
      </c>
      <c r="BS88" s="50">
        <f t="shared" si="80"/>
        <v>0</v>
      </c>
      <c r="BT88" s="31">
        <v>0</v>
      </c>
      <c r="BU88" s="32">
        <f t="shared" si="81"/>
        <v>0</v>
      </c>
      <c r="BV88" s="31">
        <v>0</v>
      </c>
      <c r="BW88" s="50">
        <f t="shared" si="82"/>
        <v>0</v>
      </c>
      <c r="BX88" s="31">
        <v>9036.4189286399996</v>
      </c>
      <c r="BY88" s="32">
        <f t="shared" si="83"/>
        <v>14751.22540820143</v>
      </c>
      <c r="BZ88" s="31">
        <v>755.10368792650809</v>
      </c>
      <c r="CA88" s="50">
        <f t="shared" si="84"/>
        <v>853.42790259719197</v>
      </c>
      <c r="CB88" s="31">
        <v>1761.0178571500001</v>
      </c>
      <c r="CC88" s="32">
        <f t="shared" si="85"/>
        <v>1816.0581632528572</v>
      </c>
      <c r="CD88" s="31">
        <v>588.6186060825014</v>
      </c>
      <c r="CE88" s="50">
        <f t="shared" si="86"/>
        <v>684.3172311624877</v>
      </c>
      <c r="CF88" s="31">
        <v>6210.5242857200001</v>
      </c>
      <c r="CG88" s="32">
        <f t="shared" si="87"/>
        <v>7060.4223469385706</v>
      </c>
      <c r="CH88" s="31">
        <v>1037.9310275757894</v>
      </c>
      <c r="CI88" s="50">
        <f t="shared" si="88"/>
        <v>899.95968060292034</v>
      </c>
      <c r="CJ88" s="31">
        <v>487.96071429</v>
      </c>
      <c r="CK88" s="32">
        <f t="shared" si="89"/>
        <v>4139.0005612514278</v>
      </c>
      <c r="CL88" s="31">
        <v>489.30126568944229</v>
      </c>
      <c r="CM88" s="50">
        <f t="shared" si="90"/>
        <v>1186.6428961303388</v>
      </c>
    </row>
    <row r="89" spans="1:91" x14ac:dyDescent="0.25">
      <c r="A89" s="42">
        <f t="shared" si="51"/>
        <v>45848</v>
      </c>
      <c r="B89" s="31">
        <v>133067.94071422998</v>
      </c>
      <c r="C89" s="32">
        <f t="shared" si="52"/>
        <v>134600.49816327999</v>
      </c>
      <c r="D89" s="31">
        <v>1093.7173112808418</v>
      </c>
      <c r="E89" s="32">
        <f t="shared" si="53"/>
        <v>1075.3030245798816</v>
      </c>
      <c r="F89" s="54">
        <f t="shared" si="46"/>
        <v>151027.14087178677</v>
      </c>
      <c r="G89" s="32">
        <v>133067.94071422998</v>
      </c>
      <c r="H89" s="32">
        <f t="shared" si="54"/>
        <v>134600.49816327999</v>
      </c>
      <c r="I89" s="32">
        <v>1093.7173112808418</v>
      </c>
      <c r="J89" s="50">
        <f t="shared" si="55"/>
        <v>1075.3030245798816</v>
      </c>
      <c r="K89" s="31">
        <v>20011.789999989996</v>
      </c>
      <c r="L89" s="32">
        <f t="shared" si="56"/>
        <v>25683.927857171428</v>
      </c>
      <c r="M89" s="31">
        <v>833.82458333291652</v>
      </c>
      <c r="N89" s="32">
        <f t="shared" si="57"/>
        <v>887.73776643027543</v>
      </c>
      <c r="O89" s="54">
        <v>25776.841625191042</v>
      </c>
      <c r="P89" s="31">
        <v>113056.15071423998</v>
      </c>
      <c r="Q89" s="32">
        <f t="shared" si="58"/>
        <v>108916.57030610857</v>
      </c>
      <c r="R89" s="31">
        <v>1153.6341909616324</v>
      </c>
      <c r="S89" s="32">
        <f t="shared" si="59"/>
        <v>1126.8340525872031</v>
      </c>
      <c r="T89" s="54">
        <v>125250.29924659574</v>
      </c>
      <c r="U89" s="31">
        <v>0</v>
      </c>
      <c r="V89" s="32">
        <f t="shared" si="60"/>
        <v>0</v>
      </c>
      <c r="W89" s="31" t="e">
        <v>#DIV/0!</v>
      </c>
      <c r="X89" s="32" t="e">
        <f t="shared" si="61"/>
        <v>#DIV/0!</v>
      </c>
      <c r="Y89" s="54" t="e">
        <v>#VALUE!</v>
      </c>
      <c r="Z89" s="31">
        <v>0</v>
      </c>
      <c r="AA89" s="32">
        <f t="shared" si="62"/>
        <v>0</v>
      </c>
      <c r="AB89" s="31" t="e">
        <v>#DIV/0!</v>
      </c>
      <c r="AC89" s="32" t="e">
        <f t="shared" si="63"/>
        <v>#DIV/0!</v>
      </c>
      <c r="AD89" s="54" t="e">
        <v>#VALUE!</v>
      </c>
      <c r="AE89" s="31">
        <v>0</v>
      </c>
      <c r="AF89" s="32">
        <f t="shared" si="64"/>
        <v>0</v>
      </c>
      <c r="AG89" s="31" t="e">
        <v>#DIV/0!</v>
      </c>
      <c r="AH89" s="32" t="e">
        <f t="shared" si="65"/>
        <v>#DIV/0!</v>
      </c>
      <c r="AI89" s="54">
        <v>0</v>
      </c>
      <c r="AJ89" s="31">
        <f t="shared" si="47"/>
        <v>12656.67821425</v>
      </c>
      <c r="AK89" s="32">
        <f t="shared" si="66"/>
        <v>13803.425051041428</v>
      </c>
      <c r="AL89" s="31">
        <v>976.26533137665592</v>
      </c>
      <c r="AM89" s="50">
        <f t="shared" si="67"/>
        <v>854.72095895257746</v>
      </c>
      <c r="AN89" s="31">
        <f t="shared" si="48"/>
        <v>2856.23214289</v>
      </c>
      <c r="AO89" s="32">
        <f t="shared" si="68"/>
        <v>2147.0086224414285</v>
      </c>
      <c r="AP89" s="31">
        <v>716.01973360316572</v>
      </c>
      <c r="AQ89" s="50">
        <f t="shared" si="69"/>
        <v>709.3112947845101</v>
      </c>
      <c r="AR89" s="31">
        <f t="shared" si="49"/>
        <v>2237.55678571</v>
      </c>
      <c r="AS89" s="32">
        <f t="shared" si="70"/>
        <v>6174.7350510185724</v>
      </c>
      <c r="AT89" s="31">
        <v>560.92597991875891</v>
      </c>
      <c r="AU89" s="50">
        <f t="shared" si="71"/>
        <v>829.01075918162337</v>
      </c>
      <c r="AV89" s="31">
        <f t="shared" si="50"/>
        <v>2261.32285714</v>
      </c>
      <c r="AW89" s="32">
        <f t="shared" si="72"/>
        <v>3558.7591326699994</v>
      </c>
      <c r="AX89" s="31">
        <v>755.84509416980279</v>
      </c>
      <c r="AY89" s="50">
        <f t="shared" si="73"/>
        <v>1113.4669446837765</v>
      </c>
      <c r="AZ89" s="51">
        <f>AJ89/SUM(Table5[[#This Row],[NWP (Standard)]],Table5[[#This Row],[NWP (Plus)]],Table5[[#This Row],[NWP (Essentials)]],Table5[[#This Row],[NWP (Premium)]])</f>
        <v>0.63246107490915726</v>
      </c>
      <c r="BA89" s="51">
        <f>AN89/SUM(Table5[[#This Row],[NWP (Standard)]],Table5[[#This Row],[NWP (Plus)]],Table5[[#This Row],[NWP (Essentials)]],Table5[[#This Row],[NWP (Premium)]])</f>
        <v>0.14272746930141816</v>
      </c>
      <c r="BB89" s="51">
        <f>AR89/SUM(Table5[[#This Row],[NWP (Standard)]],Table5[[#This Row],[NWP (Plus)]],Table5[[#This Row],[NWP (Essentials)]],Table5[[#This Row],[NWP (Premium)]])</f>
        <v>0.11181192615508748</v>
      </c>
      <c r="BC89" s="52">
        <f>AV89/SUM(Table5[[#This Row],[NWP (Standard)]],Table5[[#This Row],[NWP (Plus)]],Table5[[#This Row],[NWP (Essentials)]],Table5[[#This Row],[NWP (Premium)]])</f>
        <v>0.11299952963433706</v>
      </c>
      <c r="BD89" s="51">
        <f t="shared" si="74"/>
        <v>0.54468073070258516</v>
      </c>
      <c r="BE89" s="51">
        <f t="shared" si="74"/>
        <v>9.0092858354805641E-2</v>
      </c>
      <c r="BF89" s="51">
        <f t="shared" si="74"/>
        <v>0.23676910281715938</v>
      </c>
      <c r="BG89" s="52">
        <f t="shared" si="74"/>
        <v>0.12845730812544986</v>
      </c>
      <c r="BH89" s="31">
        <v>0</v>
      </c>
      <c r="BI89" s="32">
        <f t="shared" si="75"/>
        <v>0</v>
      </c>
      <c r="BJ89" s="31">
        <v>0</v>
      </c>
      <c r="BK89" s="50">
        <f t="shared" si="76"/>
        <v>0</v>
      </c>
      <c r="BL89" s="31">
        <v>0</v>
      </c>
      <c r="BM89" s="32">
        <f t="shared" si="77"/>
        <v>0</v>
      </c>
      <c r="BN89" s="31">
        <v>0</v>
      </c>
      <c r="BO89" s="50">
        <f t="shared" si="78"/>
        <v>0</v>
      </c>
      <c r="BP89" s="31">
        <v>0</v>
      </c>
      <c r="BQ89" s="32">
        <f t="shared" si="79"/>
        <v>0</v>
      </c>
      <c r="BR89" s="31">
        <v>0</v>
      </c>
      <c r="BS89" s="50">
        <f t="shared" si="80"/>
        <v>0</v>
      </c>
      <c r="BT89" s="31">
        <v>0</v>
      </c>
      <c r="BU89" s="32">
        <f t="shared" si="81"/>
        <v>0</v>
      </c>
      <c r="BV89" s="31">
        <v>0</v>
      </c>
      <c r="BW89" s="50">
        <f t="shared" si="82"/>
        <v>0</v>
      </c>
      <c r="BX89" s="31">
        <v>12656.67821425</v>
      </c>
      <c r="BY89" s="32">
        <f t="shared" si="83"/>
        <v>13803.425051041428</v>
      </c>
      <c r="BZ89" s="31">
        <v>976.26533137665592</v>
      </c>
      <c r="CA89" s="50">
        <f t="shared" si="84"/>
        <v>854.72095895257746</v>
      </c>
      <c r="CB89" s="31">
        <v>2856.23214289</v>
      </c>
      <c r="CC89" s="32">
        <f t="shared" si="85"/>
        <v>2147.0086224414285</v>
      </c>
      <c r="CD89" s="31">
        <v>716.01973360316572</v>
      </c>
      <c r="CE89" s="50">
        <f t="shared" si="86"/>
        <v>709.3112947845101</v>
      </c>
      <c r="CF89" s="31">
        <v>2237.55678571</v>
      </c>
      <c r="CG89" s="32">
        <f t="shared" si="87"/>
        <v>6174.7350510185724</v>
      </c>
      <c r="CH89" s="31">
        <v>560.92597991875891</v>
      </c>
      <c r="CI89" s="50">
        <f t="shared" si="88"/>
        <v>829.01075918162337</v>
      </c>
      <c r="CJ89" s="31">
        <v>2261.32285714</v>
      </c>
      <c r="CK89" s="32">
        <f t="shared" si="89"/>
        <v>3558.7591326699994</v>
      </c>
      <c r="CL89" s="31">
        <v>755.84509416980279</v>
      </c>
      <c r="CM89" s="50">
        <f t="shared" si="90"/>
        <v>1113.4669446837765</v>
      </c>
    </row>
    <row r="90" spans="1:91" x14ac:dyDescent="0.25">
      <c r="A90" s="42">
        <f t="shared" si="51"/>
        <v>45849</v>
      </c>
      <c r="B90" s="31">
        <v>163678.39392884003</v>
      </c>
      <c r="C90" s="32">
        <f t="shared" si="52"/>
        <v>136779.18448988287</v>
      </c>
      <c r="D90" s="31">
        <v>1198.015035341007</v>
      </c>
      <c r="E90" s="32">
        <f t="shared" si="53"/>
        <v>1097.7613585577228</v>
      </c>
      <c r="F90" s="54">
        <f t="shared" si="46"/>
        <v>151027.14087178677</v>
      </c>
      <c r="G90" s="32">
        <v>163678.39392884003</v>
      </c>
      <c r="H90" s="32">
        <f t="shared" si="54"/>
        <v>136779.18448988287</v>
      </c>
      <c r="I90" s="32">
        <v>1198.015035341007</v>
      </c>
      <c r="J90" s="50">
        <f t="shared" si="55"/>
        <v>1097.7613585577228</v>
      </c>
      <c r="K90" s="31">
        <v>23363.071071509999</v>
      </c>
      <c r="L90" s="32">
        <f t="shared" si="56"/>
        <v>25032.38454087</v>
      </c>
      <c r="M90" s="31">
        <v>898.57965659653848</v>
      </c>
      <c r="N90" s="32">
        <f t="shared" si="57"/>
        <v>908.29210237024404</v>
      </c>
      <c r="O90" s="54">
        <v>25776.841625191042</v>
      </c>
      <c r="P90" s="31">
        <v>140315.32285733</v>
      </c>
      <c r="Q90" s="32">
        <f t="shared" si="58"/>
        <v>111746.79994901284</v>
      </c>
      <c r="R90" s="31">
        <v>1264.1020077236938</v>
      </c>
      <c r="S90" s="32">
        <f t="shared" si="59"/>
        <v>1145.0161246380271</v>
      </c>
      <c r="T90" s="54">
        <v>125250.29924659574</v>
      </c>
      <c r="U90" s="31">
        <v>0</v>
      </c>
      <c r="V90" s="32">
        <f t="shared" si="60"/>
        <v>0</v>
      </c>
      <c r="W90" s="31" t="e">
        <v>#DIV/0!</v>
      </c>
      <c r="X90" s="32" t="e">
        <f t="shared" si="61"/>
        <v>#DIV/0!</v>
      </c>
      <c r="Y90" s="54" t="e">
        <v>#VALUE!</v>
      </c>
      <c r="Z90" s="31">
        <v>0</v>
      </c>
      <c r="AA90" s="32">
        <f t="shared" si="62"/>
        <v>0</v>
      </c>
      <c r="AB90" s="31" t="e">
        <v>#DIV/0!</v>
      </c>
      <c r="AC90" s="32" t="e">
        <f t="shared" si="63"/>
        <v>#DIV/0!</v>
      </c>
      <c r="AD90" s="54" t="e">
        <v>#VALUE!</v>
      </c>
      <c r="AE90" s="31">
        <v>0</v>
      </c>
      <c r="AF90" s="32">
        <f t="shared" si="64"/>
        <v>0</v>
      </c>
      <c r="AG90" s="31" t="e">
        <v>#DIV/0!</v>
      </c>
      <c r="AH90" s="32" t="e">
        <f t="shared" si="65"/>
        <v>#DIV/0!</v>
      </c>
      <c r="AI90" s="54">
        <v>0</v>
      </c>
      <c r="AJ90" s="31">
        <f t="shared" si="47"/>
        <v>12138.01678575</v>
      </c>
      <c r="AK90" s="32">
        <f t="shared" si="66"/>
        <v>12921.921275551431</v>
      </c>
      <c r="AL90" s="31">
        <v>869.38307038403389</v>
      </c>
      <c r="AM90" s="50">
        <f t="shared" si="67"/>
        <v>864.88846957067562</v>
      </c>
      <c r="AN90" s="31">
        <f t="shared" si="48"/>
        <v>4486.3582142699997</v>
      </c>
      <c r="AO90" s="32">
        <f t="shared" si="68"/>
        <v>2705.6495408071428</v>
      </c>
      <c r="AP90" s="31">
        <v>899.73667481514462</v>
      </c>
      <c r="AQ90" s="50">
        <f t="shared" si="69"/>
        <v>755.35169818103179</v>
      </c>
      <c r="AR90" s="31">
        <f t="shared" si="49"/>
        <v>4274.4685714999996</v>
      </c>
      <c r="AS90" s="32">
        <f t="shared" si="70"/>
        <v>5917.9228061342865</v>
      </c>
      <c r="AT90" s="31">
        <v>1071.5529042270864</v>
      </c>
      <c r="AU90" s="50">
        <f t="shared" si="71"/>
        <v>885.44155457809882</v>
      </c>
      <c r="AV90" s="31">
        <f t="shared" si="50"/>
        <v>2464.2274999900001</v>
      </c>
      <c r="AW90" s="32">
        <f t="shared" si="72"/>
        <v>3486.8909183771425</v>
      </c>
      <c r="AX90" s="31">
        <v>823.66578523043961</v>
      </c>
      <c r="AY90" s="50">
        <f t="shared" si="73"/>
        <v>1124.8671662605695</v>
      </c>
      <c r="AZ90" s="51">
        <f>AJ90/SUM(Table5[[#This Row],[NWP (Standard)]],Table5[[#This Row],[NWP (Plus)]],Table5[[#This Row],[NWP (Essentials)]],Table5[[#This Row],[NWP (Premium)]])</f>
        <v>0.51953858071988035</v>
      </c>
      <c r="BA90" s="51">
        <f>AN90/SUM(Table5[[#This Row],[NWP (Standard)]],Table5[[#This Row],[NWP (Plus)]],Table5[[#This Row],[NWP (Essentials)]],Table5[[#This Row],[NWP (Premium)]])</f>
        <v>0.19202776041463446</v>
      </c>
      <c r="BB90" s="51">
        <f>AR90/SUM(Table5[[#This Row],[NWP (Standard)]],Table5[[#This Row],[NWP (Plus)]],Table5[[#This Row],[NWP (Essentials)]],Table5[[#This Row],[NWP (Premium)]])</f>
        <v>0.18295833447651846</v>
      </c>
      <c r="BC90" s="52">
        <f>AV90/SUM(Table5[[#This Row],[NWP (Standard)]],Table5[[#This Row],[NWP (Plus)]],Table5[[#This Row],[NWP (Essentials)]],Table5[[#This Row],[NWP (Premium)]])</f>
        <v>0.10547532438896665</v>
      </c>
      <c r="BD90" s="51">
        <f t="shared" si="74"/>
        <v>0.52523493746819638</v>
      </c>
      <c r="BE90" s="51">
        <f t="shared" si="74"/>
        <v>0.11457926433179845</v>
      </c>
      <c r="BF90" s="51">
        <f t="shared" si="74"/>
        <v>0.23184117041469424</v>
      </c>
      <c r="BG90" s="52">
        <f t="shared" si="74"/>
        <v>0.12834462778531092</v>
      </c>
      <c r="BH90" s="31">
        <v>0</v>
      </c>
      <c r="BI90" s="32">
        <f t="shared" si="75"/>
        <v>0</v>
      </c>
      <c r="BJ90" s="31">
        <v>0</v>
      </c>
      <c r="BK90" s="50">
        <f t="shared" si="76"/>
        <v>0</v>
      </c>
      <c r="BL90" s="31">
        <v>0</v>
      </c>
      <c r="BM90" s="32">
        <f t="shared" si="77"/>
        <v>0</v>
      </c>
      <c r="BN90" s="31">
        <v>0</v>
      </c>
      <c r="BO90" s="50">
        <f t="shared" si="78"/>
        <v>0</v>
      </c>
      <c r="BP90" s="31">
        <v>0</v>
      </c>
      <c r="BQ90" s="32">
        <f t="shared" si="79"/>
        <v>0</v>
      </c>
      <c r="BR90" s="31">
        <v>0</v>
      </c>
      <c r="BS90" s="50">
        <f t="shared" si="80"/>
        <v>0</v>
      </c>
      <c r="BT90" s="31">
        <v>0</v>
      </c>
      <c r="BU90" s="32">
        <f t="shared" si="81"/>
        <v>0</v>
      </c>
      <c r="BV90" s="31">
        <v>0</v>
      </c>
      <c r="BW90" s="50">
        <f t="shared" si="82"/>
        <v>0</v>
      </c>
      <c r="BX90" s="31">
        <v>12138.01678575</v>
      </c>
      <c r="BY90" s="32">
        <f t="shared" si="83"/>
        <v>12921.921275551431</v>
      </c>
      <c r="BZ90" s="31">
        <v>869.38307038403389</v>
      </c>
      <c r="CA90" s="50">
        <f t="shared" si="84"/>
        <v>864.88846957067562</v>
      </c>
      <c r="CB90" s="31">
        <v>4486.3582142699997</v>
      </c>
      <c r="CC90" s="32">
        <f t="shared" si="85"/>
        <v>2705.6495408071428</v>
      </c>
      <c r="CD90" s="31">
        <v>899.73667481514462</v>
      </c>
      <c r="CE90" s="50">
        <f t="shared" si="86"/>
        <v>755.35169818103179</v>
      </c>
      <c r="CF90" s="31">
        <v>4274.4685714999996</v>
      </c>
      <c r="CG90" s="32">
        <f t="shared" si="87"/>
        <v>5917.9228061342865</v>
      </c>
      <c r="CH90" s="31">
        <v>1071.5529042270864</v>
      </c>
      <c r="CI90" s="50">
        <f t="shared" si="88"/>
        <v>885.44155457809882</v>
      </c>
      <c r="CJ90" s="31">
        <v>2464.2274999900001</v>
      </c>
      <c r="CK90" s="32">
        <f t="shared" si="89"/>
        <v>3486.8909183771425</v>
      </c>
      <c r="CL90" s="31">
        <v>823.66578523043961</v>
      </c>
      <c r="CM90" s="50">
        <f t="shared" si="90"/>
        <v>1124.8671662605695</v>
      </c>
    </row>
    <row r="91" spans="1:91" x14ac:dyDescent="0.25">
      <c r="A91" s="42">
        <f t="shared" si="51"/>
        <v>45850</v>
      </c>
      <c r="B91" s="31">
        <v>108281.39392851002</v>
      </c>
      <c r="C91" s="32">
        <f t="shared" si="52"/>
        <v>129614.27464291571</v>
      </c>
      <c r="D91" s="31">
        <v>1119.3697967265316</v>
      </c>
      <c r="E91" s="32">
        <f t="shared" si="53"/>
        <v>1097.8413235451264</v>
      </c>
      <c r="F91" s="54">
        <f t="shared" si="46"/>
        <v>151027.14087178677</v>
      </c>
      <c r="G91" s="32">
        <v>108281.39392851002</v>
      </c>
      <c r="H91" s="32">
        <f t="shared" si="54"/>
        <v>129614.27464291571</v>
      </c>
      <c r="I91" s="32">
        <v>1119.3697967265316</v>
      </c>
      <c r="J91" s="50">
        <f t="shared" si="55"/>
        <v>1097.8413235451264</v>
      </c>
      <c r="K91" s="31">
        <v>27156.557857079999</v>
      </c>
      <c r="L91" s="32">
        <f t="shared" si="56"/>
        <v>24698.160714324291</v>
      </c>
      <c r="M91" s="31">
        <v>1005.7984391511111</v>
      </c>
      <c r="N91" s="32">
        <f t="shared" si="57"/>
        <v>911.51985728278373</v>
      </c>
      <c r="O91" s="54">
        <v>25776.841625191042</v>
      </c>
      <c r="P91" s="31">
        <v>81124.836071430007</v>
      </c>
      <c r="Q91" s="32">
        <f t="shared" si="58"/>
        <v>104916.11392859144</v>
      </c>
      <c r="R91" s="31">
        <v>1158.9262295918572</v>
      </c>
      <c r="S91" s="32">
        <f t="shared" si="59"/>
        <v>1146.1131903266853</v>
      </c>
      <c r="T91" s="54">
        <v>125250.29924659574</v>
      </c>
      <c r="U91" s="31">
        <v>0</v>
      </c>
      <c r="V91" s="32">
        <f t="shared" si="60"/>
        <v>0</v>
      </c>
      <c r="W91" s="31" t="e">
        <v>#DIV/0!</v>
      </c>
      <c r="X91" s="32" t="e">
        <f t="shared" si="61"/>
        <v>#DIV/0!</v>
      </c>
      <c r="Y91" s="54" t="e">
        <v>#VALUE!</v>
      </c>
      <c r="Z91" s="31">
        <v>0</v>
      </c>
      <c r="AA91" s="32">
        <f t="shared" si="62"/>
        <v>0</v>
      </c>
      <c r="AB91" s="31" t="e">
        <v>#DIV/0!</v>
      </c>
      <c r="AC91" s="32" t="e">
        <f t="shared" si="63"/>
        <v>#DIV/0!</v>
      </c>
      <c r="AD91" s="54" t="e">
        <v>#VALUE!</v>
      </c>
      <c r="AE91" s="31">
        <v>0</v>
      </c>
      <c r="AF91" s="32">
        <f t="shared" si="64"/>
        <v>0</v>
      </c>
      <c r="AG91" s="31" t="e">
        <v>#DIV/0!</v>
      </c>
      <c r="AH91" s="32" t="e">
        <f t="shared" si="65"/>
        <v>#DIV/0!</v>
      </c>
      <c r="AI91" s="54">
        <v>0</v>
      </c>
      <c r="AJ91" s="31">
        <f t="shared" si="47"/>
        <v>12783.83464288</v>
      </c>
      <c r="AK91" s="32">
        <f t="shared" si="66"/>
        <v>12388.539642888572</v>
      </c>
      <c r="AL91" s="31">
        <v>854.59700449139393</v>
      </c>
      <c r="AM91" s="50">
        <f t="shared" si="67"/>
        <v>855.52229691867058</v>
      </c>
      <c r="AN91" s="31">
        <f t="shared" si="48"/>
        <v>4270.4985713599999</v>
      </c>
      <c r="AO91" s="32">
        <f t="shared" si="68"/>
        <v>2953.3959693757142</v>
      </c>
      <c r="AP91" s="31">
        <v>1427.4102367248879</v>
      </c>
      <c r="AQ91" s="50">
        <f t="shared" si="69"/>
        <v>838.16071505378295</v>
      </c>
      <c r="AR91" s="31">
        <f t="shared" si="49"/>
        <v>3329.0460714400001</v>
      </c>
      <c r="AS91" s="32">
        <f t="shared" si="70"/>
        <v>5332.3404081828576</v>
      </c>
      <c r="AT91" s="31">
        <v>667.6383604627573</v>
      </c>
      <c r="AU91" s="50">
        <f t="shared" si="71"/>
        <v>828.80765121927914</v>
      </c>
      <c r="AV91" s="31">
        <f t="shared" si="50"/>
        <v>6773.1785713999998</v>
      </c>
      <c r="AW91" s="32">
        <f t="shared" si="72"/>
        <v>4023.8846938771426</v>
      </c>
      <c r="AX91" s="31">
        <v>1697.9465511628312</v>
      </c>
      <c r="AY91" s="50">
        <f t="shared" si="73"/>
        <v>1151.5378897924115</v>
      </c>
      <c r="AZ91" s="51">
        <f>AJ91/SUM(Table5[[#This Row],[NWP (Standard)]],Table5[[#This Row],[NWP (Plus)]],Table5[[#This Row],[NWP (Essentials)]],Table5[[#This Row],[NWP (Premium)]])</f>
        <v>0.47074576646123506</v>
      </c>
      <c r="BA91" s="51">
        <f>AN91/SUM(Table5[[#This Row],[NWP (Standard)]],Table5[[#This Row],[NWP (Plus)]],Table5[[#This Row],[NWP (Essentials)]],Table5[[#This Row],[NWP (Premium)]])</f>
        <v>0.15725478147248459</v>
      </c>
      <c r="BB91" s="51">
        <f>AR91/SUM(Table5[[#This Row],[NWP (Standard)]],Table5[[#This Row],[NWP (Plus)]],Table5[[#This Row],[NWP (Essentials)]],Table5[[#This Row],[NWP (Premium)]])</f>
        <v>0.12258718829389796</v>
      </c>
      <c r="BC91" s="52">
        <f>AV91/SUM(Table5[[#This Row],[NWP (Standard)]],Table5[[#This Row],[NWP (Plus)]],Table5[[#This Row],[NWP (Essentials)]],Table5[[#This Row],[NWP (Premium)]])</f>
        <v>0.24941226377238238</v>
      </c>
      <c r="BD91" s="51">
        <f t="shared" si="74"/>
        <v>0.51248590057542931</v>
      </c>
      <c r="BE91" s="51">
        <f t="shared" si="74"/>
        <v>0.12476042294197545</v>
      </c>
      <c r="BF91" s="51">
        <f t="shared" si="74"/>
        <v>0.21337736049431358</v>
      </c>
      <c r="BG91" s="52">
        <f t="shared" si="74"/>
        <v>0.14937631598828169</v>
      </c>
      <c r="BH91" s="31">
        <v>0</v>
      </c>
      <c r="BI91" s="32">
        <f t="shared" si="75"/>
        <v>0</v>
      </c>
      <c r="BJ91" s="31">
        <v>0</v>
      </c>
      <c r="BK91" s="50">
        <f t="shared" si="76"/>
        <v>0</v>
      </c>
      <c r="BL91" s="31">
        <v>0</v>
      </c>
      <c r="BM91" s="32">
        <f t="shared" si="77"/>
        <v>0</v>
      </c>
      <c r="BN91" s="31">
        <v>0</v>
      </c>
      <c r="BO91" s="50">
        <f t="shared" si="78"/>
        <v>0</v>
      </c>
      <c r="BP91" s="31">
        <v>0</v>
      </c>
      <c r="BQ91" s="32">
        <f t="shared" si="79"/>
        <v>0</v>
      </c>
      <c r="BR91" s="31">
        <v>0</v>
      </c>
      <c r="BS91" s="50">
        <f t="shared" si="80"/>
        <v>0</v>
      </c>
      <c r="BT91" s="31">
        <v>0</v>
      </c>
      <c r="BU91" s="32">
        <f t="shared" si="81"/>
        <v>0</v>
      </c>
      <c r="BV91" s="31">
        <v>0</v>
      </c>
      <c r="BW91" s="50">
        <f t="shared" si="82"/>
        <v>0</v>
      </c>
      <c r="BX91" s="31">
        <v>12783.83464288</v>
      </c>
      <c r="BY91" s="32">
        <f t="shared" si="83"/>
        <v>12388.539642888572</v>
      </c>
      <c r="BZ91" s="31">
        <v>854.59700449139393</v>
      </c>
      <c r="CA91" s="50">
        <f t="shared" si="84"/>
        <v>855.52229691867058</v>
      </c>
      <c r="CB91" s="31">
        <v>4270.4985713599999</v>
      </c>
      <c r="CC91" s="32">
        <f t="shared" si="85"/>
        <v>2953.3959693757142</v>
      </c>
      <c r="CD91" s="31">
        <v>1427.4102367248879</v>
      </c>
      <c r="CE91" s="50">
        <f t="shared" si="86"/>
        <v>838.16071505378295</v>
      </c>
      <c r="CF91" s="31">
        <v>3329.0460714400001</v>
      </c>
      <c r="CG91" s="32">
        <f t="shared" si="87"/>
        <v>5332.3404081828576</v>
      </c>
      <c r="CH91" s="31">
        <v>667.6383604627573</v>
      </c>
      <c r="CI91" s="50">
        <f t="shared" si="88"/>
        <v>828.80765121927914</v>
      </c>
      <c r="CJ91" s="31">
        <v>6773.1785713999998</v>
      </c>
      <c r="CK91" s="32">
        <f t="shared" si="89"/>
        <v>4023.8846938771426</v>
      </c>
      <c r="CL91" s="31">
        <v>1697.9465511628312</v>
      </c>
      <c r="CM91" s="50">
        <f t="shared" si="90"/>
        <v>1151.5378897924115</v>
      </c>
    </row>
    <row r="92" spans="1:91" x14ac:dyDescent="0.25">
      <c r="A92" s="42">
        <f t="shared" si="51"/>
        <v>45851</v>
      </c>
      <c r="B92" s="31">
        <v>75813.570000020001</v>
      </c>
      <c r="C92" s="32">
        <f t="shared" si="52"/>
        <v>124727.66750007858</v>
      </c>
      <c r="D92" s="31">
        <v>826.32444604775083</v>
      </c>
      <c r="E92" s="32">
        <f t="shared" si="53"/>
        <v>1071.2978010937618</v>
      </c>
      <c r="F92" s="54">
        <f t="shared" si="46"/>
        <v>151027.14087178677</v>
      </c>
      <c r="G92" s="32">
        <v>75813.570000020001</v>
      </c>
      <c r="H92" s="32">
        <f t="shared" si="54"/>
        <v>124727.66750007858</v>
      </c>
      <c r="I92" s="32">
        <v>826.32444604775083</v>
      </c>
      <c r="J92" s="50">
        <f t="shared" si="55"/>
        <v>1071.2978010937618</v>
      </c>
      <c r="K92" s="31">
        <v>13261.52249997</v>
      </c>
      <c r="L92" s="32">
        <f t="shared" si="56"/>
        <v>23520.533775544285</v>
      </c>
      <c r="M92" s="31">
        <v>602.79647727136364</v>
      </c>
      <c r="N92" s="32">
        <f t="shared" si="57"/>
        <v>874.74843362766444</v>
      </c>
      <c r="O92" s="54">
        <v>25776.841625191042</v>
      </c>
      <c r="P92" s="31">
        <v>62552.047500049994</v>
      </c>
      <c r="Q92" s="32">
        <f t="shared" si="58"/>
        <v>101207.13372453429</v>
      </c>
      <c r="R92" s="31">
        <v>893.60067857214278</v>
      </c>
      <c r="S92" s="32">
        <f t="shared" si="59"/>
        <v>1123.2348707205799</v>
      </c>
      <c r="T92" s="54">
        <v>125250.29924659574</v>
      </c>
      <c r="U92" s="31">
        <v>0</v>
      </c>
      <c r="V92" s="32">
        <f t="shared" si="60"/>
        <v>0</v>
      </c>
      <c r="W92" s="31" t="e">
        <v>#DIV/0!</v>
      </c>
      <c r="X92" s="32" t="e">
        <f t="shared" si="61"/>
        <v>#DIV/0!</v>
      </c>
      <c r="Y92" s="54" t="e">
        <v>#VALUE!</v>
      </c>
      <c r="Z92" s="31">
        <v>0</v>
      </c>
      <c r="AA92" s="32">
        <f t="shared" si="62"/>
        <v>0</v>
      </c>
      <c r="AB92" s="31" t="e">
        <v>#DIV/0!</v>
      </c>
      <c r="AC92" s="32" t="e">
        <f t="shared" si="63"/>
        <v>#DIV/0!</v>
      </c>
      <c r="AD92" s="54" t="e">
        <v>#VALUE!</v>
      </c>
      <c r="AE92" s="31">
        <v>0</v>
      </c>
      <c r="AF92" s="32">
        <f t="shared" si="64"/>
        <v>0</v>
      </c>
      <c r="AG92" s="31" t="e">
        <v>#DIV/0!</v>
      </c>
      <c r="AH92" s="32" t="e">
        <f t="shared" si="65"/>
        <v>#DIV/0!</v>
      </c>
      <c r="AI92" s="54">
        <v>0</v>
      </c>
      <c r="AJ92" s="31">
        <f t="shared" si="47"/>
        <v>6251.9939285500004</v>
      </c>
      <c r="AK92" s="32">
        <f t="shared" si="66"/>
        <v>11398.142091855714</v>
      </c>
      <c r="AL92" s="31">
        <v>569.92452144307151</v>
      </c>
      <c r="AM92" s="50">
        <f t="shared" si="67"/>
        <v>811.02581236612423</v>
      </c>
      <c r="AN92" s="31">
        <f t="shared" si="48"/>
        <v>1474.58857143</v>
      </c>
      <c r="AO92" s="32">
        <f t="shared" si="68"/>
        <v>2784.4787755042857</v>
      </c>
      <c r="AP92" s="31">
        <v>492.8798796311022</v>
      </c>
      <c r="AQ92" s="50">
        <f t="shared" si="69"/>
        <v>813.41825487482663</v>
      </c>
      <c r="AR92" s="31">
        <f t="shared" si="49"/>
        <v>3999.5760714200001</v>
      </c>
      <c r="AS92" s="32">
        <f t="shared" si="70"/>
        <v>5665.9281122628581</v>
      </c>
      <c r="AT92" s="31">
        <v>668.42731960997912</v>
      </c>
      <c r="AU92" s="50">
        <f t="shared" si="71"/>
        <v>844.81941873457049</v>
      </c>
      <c r="AV92" s="31">
        <f t="shared" si="50"/>
        <v>1535.3639285700001</v>
      </c>
      <c r="AW92" s="32">
        <f t="shared" si="72"/>
        <v>3671.9847959214285</v>
      </c>
      <c r="AX92" s="31">
        <v>769.79098064925029</v>
      </c>
      <c r="AY92" s="50">
        <f t="shared" si="73"/>
        <v>1070.572384520849</v>
      </c>
      <c r="AZ92" s="51">
        <f>AJ92/SUM(Table5[[#This Row],[NWP (Standard)]],Table5[[#This Row],[NWP (Plus)]],Table5[[#This Row],[NWP (Essentials)]],Table5[[#This Row],[NWP (Premium)]])</f>
        <v>0.47143862468009562</v>
      </c>
      <c r="BA92" s="51">
        <f>AN92/SUM(Table5[[#This Row],[NWP (Standard)]],Table5[[#This Row],[NWP (Plus)]],Table5[[#This Row],[NWP (Essentials)]],Table5[[#This Row],[NWP (Premium)]])</f>
        <v>0.11119300754746189</v>
      </c>
      <c r="BB92" s="51">
        <f>AR92/SUM(Table5[[#This Row],[NWP (Standard)]],Table5[[#This Row],[NWP (Plus)]],Table5[[#This Row],[NWP (Essentials)]],Table5[[#This Row],[NWP (Premium)]])</f>
        <v>0.30159252615444776</v>
      </c>
      <c r="BC92" s="52">
        <f>AV92/SUM(Table5[[#This Row],[NWP (Standard)]],Table5[[#This Row],[NWP (Plus)]],Table5[[#This Row],[NWP (Essentials)]],Table5[[#This Row],[NWP (Premium)]])</f>
        <v>0.11577584161799472</v>
      </c>
      <c r="BD92" s="51">
        <f t="shared" si="74"/>
        <v>0.49224779193212564</v>
      </c>
      <c r="BE92" s="51">
        <f t="shared" si="74"/>
        <v>0.12299462569438681</v>
      </c>
      <c r="BF92" s="51">
        <f t="shared" si="74"/>
        <v>0.24540498363241708</v>
      </c>
      <c r="BG92" s="52">
        <f t="shared" si="74"/>
        <v>0.13935259874107039</v>
      </c>
      <c r="BH92" s="31">
        <v>0</v>
      </c>
      <c r="BI92" s="32">
        <f t="shared" si="75"/>
        <v>0</v>
      </c>
      <c r="BJ92" s="31">
        <v>0</v>
      </c>
      <c r="BK92" s="50">
        <f t="shared" si="76"/>
        <v>0</v>
      </c>
      <c r="BL92" s="31">
        <v>0</v>
      </c>
      <c r="BM92" s="32">
        <f t="shared" si="77"/>
        <v>0</v>
      </c>
      <c r="BN92" s="31">
        <v>0</v>
      </c>
      <c r="BO92" s="50">
        <f t="shared" si="78"/>
        <v>0</v>
      </c>
      <c r="BP92" s="31">
        <v>0</v>
      </c>
      <c r="BQ92" s="32">
        <f t="shared" si="79"/>
        <v>0</v>
      </c>
      <c r="BR92" s="31">
        <v>0</v>
      </c>
      <c r="BS92" s="50">
        <f t="shared" si="80"/>
        <v>0</v>
      </c>
      <c r="BT92" s="31">
        <v>0</v>
      </c>
      <c r="BU92" s="32">
        <f t="shared" si="81"/>
        <v>0</v>
      </c>
      <c r="BV92" s="31">
        <v>0</v>
      </c>
      <c r="BW92" s="50">
        <f t="shared" si="82"/>
        <v>0</v>
      </c>
      <c r="BX92" s="31">
        <v>6251.9939285500004</v>
      </c>
      <c r="BY92" s="32">
        <f t="shared" si="83"/>
        <v>11398.142091855714</v>
      </c>
      <c r="BZ92" s="31">
        <v>569.92452144307151</v>
      </c>
      <c r="CA92" s="50">
        <f t="shared" si="84"/>
        <v>811.02581236612423</v>
      </c>
      <c r="CB92" s="31">
        <v>1474.58857143</v>
      </c>
      <c r="CC92" s="32">
        <f t="shared" si="85"/>
        <v>2784.4787755042857</v>
      </c>
      <c r="CD92" s="31">
        <v>492.8798796311022</v>
      </c>
      <c r="CE92" s="50">
        <f t="shared" si="86"/>
        <v>813.41825487482663</v>
      </c>
      <c r="CF92" s="31">
        <v>3999.5760714200001</v>
      </c>
      <c r="CG92" s="32">
        <f t="shared" si="87"/>
        <v>5665.9281122628581</v>
      </c>
      <c r="CH92" s="31">
        <v>668.42731960997912</v>
      </c>
      <c r="CI92" s="50">
        <f t="shared" si="88"/>
        <v>844.81941873457049</v>
      </c>
      <c r="CJ92" s="31">
        <v>1535.3639285700001</v>
      </c>
      <c r="CK92" s="32">
        <f t="shared" si="89"/>
        <v>3671.9847959214285</v>
      </c>
      <c r="CL92" s="31">
        <v>769.79098064925029</v>
      </c>
      <c r="CM92" s="50">
        <f t="shared" si="90"/>
        <v>1070.572384520849</v>
      </c>
    </row>
    <row r="93" spans="1:91" x14ac:dyDescent="0.25">
      <c r="A93" s="42">
        <f t="shared" si="51"/>
        <v>45852</v>
      </c>
      <c r="B93" s="31">
        <v>147187.12714283998</v>
      </c>
      <c r="C93" s="32">
        <f t="shared" si="52"/>
        <v>123327.7797959857</v>
      </c>
      <c r="D93" s="31">
        <v>1190.2539304692634</v>
      </c>
      <c r="E93" s="32">
        <f t="shared" si="53"/>
        <v>1070.9686848578176</v>
      </c>
      <c r="F93" s="54">
        <f t="shared" si="46"/>
        <v>151027.14087178677</v>
      </c>
      <c r="G93" s="32">
        <v>147187.12714283998</v>
      </c>
      <c r="H93" s="32">
        <f t="shared" si="54"/>
        <v>123327.7797959857</v>
      </c>
      <c r="I93" s="32">
        <v>1190.2539304692634</v>
      </c>
      <c r="J93" s="50">
        <f t="shared" si="55"/>
        <v>1070.9686848578176</v>
      </c>
      <c r="K93" s="31">
        <v>19970.13249996</v>
      </c>
      <c r="L93" s="32">
        <f t="shared" si="56"/>
        <v>21468.412448987139</v>
      </c>
      <c r="M93" s="31">
        <v>1109.4518055533333</v>
      </c>
      <c r="N93" s="32">
        <f t="shared" si="57"/>
        <v>875.01582619122814</v>
      </c>
      <c r="O93" s="54">
        <v>25776.841625191042</v>
      </c>
      <c r="P93" s="31">
        <v>127216.99464287999</v>
      </c>
      <c r="Q93" s="32">
        <f t="shared" si="58"/>
        <v>101859.36734699857</v>
      </c>
      <c r="R93" s="31">
        <v>1200.1603268196225</v>
      </c>
      <c r="S93" s="32">
        <f t="shared" si="59"/>
        <v>1121.2049325637934</v>
      </c>
      <c r="T93" s="54">
        <v>125250.29924659574</v>
      </c>
      <c r="U93" s="31">
        <v>0</v>
      </c>
      <c r="V93" s="32">
        <f t="shared" si="60"/>
        <v>0</v>
      </c>
      <c r="W93" s="31" t="e">
        <v>#DIV/0!</v>
      </c>
      <c r="X93" s="32" t="e">
        <f t="shared" si="61"/>
        <v>#DIV/0!</v>
      </c>
      <c r="Y93" s="54" t="e">
        <v>#VALUE!</v>
      </c>
      <c r="Z93" s="31">
        <v>0</v>
      </c>
      <c r="AA93" s="32">
        <f t="shared" si="62"/>
        <v>0</v>
      </c>
      <c r="AB93" s="31" t="e">
        <v>#DIV/0!</v>
      </c>
      <c r="AC93" s="32" t="e">
        <f t="shared" si="63"/>
        <v>#DIV/0!</v>
      </c>
      <c r="AD93" s="54" t="e">
        <v>#VALUE!</v>
      </c>
      <c r="AE93" s="31">
        <v>0</v>
      </c>
      <c r="AF93" s="32">
        <f t="shared" si="64"/>
        <v>0</v>
      </c>
      <c r="AG93" s="31" t="e">
        <v>#DIV/0!</v>
      </c>
      <c r="AH93" s="32" t="e">
        <f t="shared" si="65"/>
        <v>#DIV/0!</v>
      </c>
      <c r="AI93" s="54">
        <v>0</v>
      </c>
      <c r="AJ93" s="31">
        <f t="shared" si="47"/>
        <v>11168.799285659999</v>
      </c>
      <c r="AK93" s="32">
        <f t="shared" si="66"/>
        <v>10514.368724491429</v>
      </c>
      <c r="AL93" s="31">
        <v>1018.1347999884878</v>
      </c>
      <c r="AM93" s="50">
        <f t="shared" si="67"/>
        <v>818.35545035707469</v>
      </c>
      <c r="AN93" s="31">
        <f t="shared" si="48"/>
        <v>1249.4996429</v>
      </c>
      <c r="AO93" s="32">
        <f t="shared" si="68"/>
        <v>2885.9693367342852</v>
      </c>
      <c r="AP93" s="31">
        <v>1252.9323341922272</v>
      </c>
      <c r="AQ93" s="50">
        <f t="shared" si="69"/>
        <v>915.18763632519017</v>
      </c>
      <c r="AR93" s="31">
        <f t="shared" si="49"/>
        <v>6876.5149999700006</v>
      </c>
      <c r="AS93" s="32">
        <f t="shared" si="70"/>
        <v>5795.599132665714</v>
      </c>
      <c r="AT93" s="31">
        <v>1379.081304901152</v>
      </c>
      <c r="AU93" s="50">
        <f t="shared" si="71"/>
        <v>919.68377436858259</v>
      </c>
      <c r="AV93" s="31">
        <f t="shared" si="50"/>
        <v>675.31857143000002</v>
      </c>
      <c r="AW93" s="32">
        <f t="shared" si="72"/>
        <v>2272.4752550957141</v>
      </c>
      <c r="AX93" s="31">
        <v>677.17384221202826</v>
      </c>
      <c r="AY93" s="50">
        <f t="shared" si="73"/>
        <v>867.29281133005225</v>
      </c>
      <c r="AZ93" s="51">
        <f>AJ93/SUM(Table5[[#This Row],[NWP (Standard)]],Table5[[#This Row],[NWP (Plus)]],Table5[[#This Row],[NWP (Essentials)]],Table5[[#This Row],[NWP (Premium)]])</f>
        <v>0.55927517184387088</v>
      </c>
      <c r="BA93" s="51">
        <f>AN93/SUM(Table5[[#This Row],[NWP (Standard)]],Table5[[#This Row],[NWP (Plus)]],Table5[[#This Row],[NWP (Essentials)]],Table5[[#This Row],[NWP (Premium)]])</f>
        <v>6.2568420259730514E-2</v>
      </c>
      <c r="BB93" s="51">
        <f>AR93/SUM(Table5[[#This Row],[NWP (Standard)]],Table5[[#This Row],[NWP (Plus)]],Table5[[#This Row],[NWP (Essentials)]],Table5[[#This Row],[NWP (Premium)]])</f>
        <v>0.34433997871490207</v>
      </c>
      <c r="BC93" s="52">
        <f>AV93/SUM(Table5[[#This Row],[NWP (Standard)]],Table5[[#This Row],[NWP (Plus)]],Table5[[#This Row],[NWP (Essentials)]],Table5[[#This Row],[NWP (Premium)]])</f>
        <v>3.3816429181496549E-2</v>
      </c>
      <c r="BD93" s="51">
        <f t="shared" si="74"/>
        <v>0.49993462112098302</v>
      </c>
      <c r="BE93" s="51">
        <f t="shared" si="74"/>
        <v>0.12969008725739997</v>
      </c>
      <c r="BF93" s="51">
        <f t="shared" si="74"/>
        <v>0.26976202099814967</v>
      </c>
      <c r="BG93" s="52">
        <f t="shared" si="74"/>
        <v>0.10061327062346734</v>
      </c>
      <c r="BH93" s="31">
        <v>0</v>
      </c>
      <c r="BI93" s="32">
        <f t="shared" si="75"/>
        <v>0</v>
      </c>
      <c r="BJ93" s="31">
        <v>0</v>
      </c>
      <c r="BK93" s="50">
        <f t="shared" si="76"/>
        <v>0</v>
      </c>
      <c r="BL93" s="31">
        <v>0</v>
      </c>
      <c r="BM93" s="32">
        <f t="shared" si="77"/>
        <v>0</v>
      </c>
      <c r="BN93" s="31">
        <v>0</v>
      </c>
      <c r="BO93" s="50">
        <f t="shared" si="78"/>
        <v>0</v>
      </c>
      <c r="BP93" s="31">
        <v>0</v>
      </c>
      <c r="BQ93" s="32">
        <f t="shared" si="79"/>
        <v>0</v>
      </c>
      <c r="BR93" s="31">
        <v>0</v>
      </c>
      <c r="BS93" s="50">
        <f t="shared" si="80"/>
        <v>0</v>
      </c>
      <c r="BT93" s="31">
        <v>0</v>
      </c>
      <c r="BU93" s="32">
        <f t="shared" si="81"/>
        <v>0</v>
      </c>
      <c r="BV93" s="31">
        <v>0</v>
      </c>
      <c r="BW93" s="50">
        <f t="shared" si="82"/>
        <v>0</v>
      </c>
      <c r="BX93" s="31">
        <v>11168.799285659999</v>
      </c>
      <c r="BY93" s="32">
        <f t="shared" si="83"/>
        <v>10514.368724491429</v>
      </c>
      <c r="BZ93" s="31">
        <v>1018.1347999884878</v>
      </c>
      <c r="CA93" s="50">
        <f t="shared" si="84"/>
        <v>818.35545035707469</v>
      </c>
      <c r="CB93" s="31">
        <v>1249.4996429</v>
      </c>
      <c r="CC93" s="32">
        <f t="shared" si="85"/>
        <v>2885.9693367342852</v>
      </c>
      <c r="CD93" s="31">
        <v>1252.9323341922272</v>
      </c>
      <c r="CE93" s="50">
        <f t="shared" si="86"/>
        <v>915.18763632519017</v>
      </c>
      <c r="CF93" s="31">
        <v>6876.5149999700006</v>
      </c>
      <c r="CG93" s="32">
        <f t="shared" si="87"/>
        <v>5795.599132665714</v>
      </c>
      <c r="CH93" s="31">
        <v>1379.081304901152</v>
      </c>
      <c r="CI93" s="50">
        <f t="shared" si="88"/>
        <v>919.68377436858259</v>
      </c>
      <c r="CJ93" s="31">
        <v>675.31857143000002</v>
      </c>
      <c r="CK93" s="32">
        <f t="shared" si="89"/>
        <v>2272.4752550957141</v>
      </c>
      <c r="CL93" s="31">
        <v>677.17384221202826</v>
      </c>
      <c r="CM93" s="50">
        <f t="shared" si="90"/>
        <v>867.29281133005225</v>
      </c>
    </row>
    <row r="94" spans="1:91" x14ac:dyDescent="0.25">
      <c r="A94" s="42">
        <f t="shared" si="51"/>
        <v>45853</v>
      </c>
      <c r="B94" s="31">
        <v>129676.39428580001</v>
      </c>
      <c r="C94" s="32">
        <f t="shared" si="52"/>
        <v>123948.33760210857</v>
      </c>
      <c r="D94" s="31">
        <v>1040.2611849014654</v>
      </c>
      <c r="E94" s="32">
        <f t="shared" si="53"/>
        <v>1081.4710413096984</v>
      </c>
      <c r="F94" s="54">
        <f t="shared" si="46"/>
        <v>151027.14087178677</v>
      </c>
      <c r="G94" s="32">
        <v>129676.39428580001</v>
      </c>
      <c r="H94" s="32">
        <f t="shared" si="54"/>
        <v>123948.33760210857</v>
      </c>
      <c r="I94" s="32">
        <v>1040.2611849014654</v>
      </c>
      <c r="J94" s="50">
        <f t="shared" si="55"/>
        <v>1081.4710413096984</v>
      </c>
      <c r="K94" s="31">
        <v>25298.97285717</v>
      </c>
      <c r="L94" s="32">
        <f t="shared" si="56"/>
        <v>20936.852653068574</v>
      </c>
      <c r="M94" s="31">
        <v>1011.9589142868</v>
      </c>
      <c r="N94" s="32">
        <f t="shared" si="57"/>
        <v>893.95414975341168</v>
      </c>
      <c r="O94" s="54">
        <v>25776.841625191042</v>
      </c>
      <c r="P94" s="31">
        <v>104377.42142863001</v>
      </c>
      <c r="Q94" s="32">
        <f t="shared" si="58"/>
        <v>103011.48494903999</v>
      </c>
      <c r="R94" s="31">
        <v>1043.7742142863001</v>
      </c>
      <c r="S94" s="32">
        <f t="shared" si="59"/>
        <v>1128.4707655114091</v>
      </c>
      <c r="T94" s="54">
        <v>125250.29924659574</v>
      </c>
      <c r="U94" s="31">
        <v>0</v>
      </c>
      <c r="V94" s="32">
        <f t="shared" si="60"/>
        <v>0</v>
      </c>
      <c r="W94" s="31" t="e">
        <v>#DIV/0!</v>
      </c>
      <c r="X94" s="32" t="e">
        <f t="shared" si="61"/>
        <v>#DIV/0!</v>
      </c>
      <c r="Y94" s="54" t="e">
        <v>#VALUE!</v>
      </c>
      <c r="Z94" s="31">
        <v>0</v>
      </c>
      <c r="AA94" s="32">
        <f t="shared" si="62"/>
        <v>0</v>
      </c>
      <c r="AB94" s="31" t="e">
        <v>#DIV/0!</v>
      </c>
      <c r="AC94" s="32" t="e">
        <f t="shared" si="63"/>
        <v>#DIV/0!</v>
      </c>
      <c r="AD94" s="54" t="e">
        <v>#VALUE!</v>
      </c>
      <c r="AE94" s="31">
        <v>0</v>
      </c>
      <c r="AF94" s="32">
        <f t="shared" si="64"/>
        <v>0</v>
      </c>
      <c r="AG94" s="31" t="e">
        <v>#DIV/0!</v>
      </c>
      <c r="AH94" s="32" t="e">
        <f t="shared" si="65"/>
        <v>#DIV/0!</v>
      </c>
      <c r="AI94" s="54">
        <v>0</v>
      </c>
      <c r="AJ94" s="31">
        <f t="shared" si="47"/>
        <v>14051.56035724</v>
      </c>
      <c r="AK94" s="32">
        <f t="shared" si="66"/>
        <v>11155.328877567143</v>
      </c>
      <c r="AL94" s="31">
        <v>1006.4402531891087</v>
      </c>
      <c r="AM94" s="50">
        <f t="shared" si="67"/>
        <v>864.26409554275131</v>
      </c>
      <c r="AN94" s="31">
        <f t="shared" si="48"/>
        <v>3751.5242856999998</v>
      </c>
      <c r="AO94" s="32">
        <f t="shared" si="68"/>
        <v>2835.6741836714286</v>
      </c>
      <c r="AP94" s="31">
        <v>1253.943556998976</v>
      </c>
      <c r="AQ94" s="50">
        <f t="shared" si="69"/>
        <v>947.36300314971493</v>
      </c>
      <c r="AR94" s="31">
        <f t="shared" si="49"/>
        <v>2958.3185713900002</v>
      </c>
      <c r="AS94" s="32">
        <f t="shared" si="70"/>
        <v>4269.429336735715</v>
      </c>
      <c r="AT94" s="31">
        <v>988.81527337700152</v>
      </c>
      <c r="AU94" s="50">
        <f t="shared" si="71"/>
        <v>910.62459572464638</v>
      </c>
      <c r="AV94" s="31">
        <f t="shared" si="50"/>
        <v>4537.5696428399997</v>
      </c>
      <c r="AW94" s="32">
        <f t="shared" si="72"/>
        <v>2676.4202550942855</v>
      </c>
      <c r="AX94" s="31">
        <v>910.00709867642843</v>
      </c>
      <c r="AY94" s="50">
        <f t="shared" si="73"/>
        <v>874.81865968431759</v>
      </c>
      <c r="AZ94" s="51">
        <f>AJ94/SUM(Table5[[#This Row],[NWP (Standard)]],Table5[[#This Row],[NWP (Plus)]],Table5[[#This Row],[NWP (Essentials)]],Table5[[#This Row],[NWP (Premium)]])</f>
        <v>0.5554201918224374</v>
      </c>
      <c r="BA94" s="51">
        <f>AN94/SUM(Table5[[#This Row],[NWP (Standard)]],Table5[[#This Row],[NWP (Plus)]],Table5[[#This Row],[NWP (Essentials)]],Table5[[#This Row],[NWP (Premium)]])</f>
        <v>0.14828761257936912</v>
      </c>
      <c r="BB94" s="51">
        <f>AR94/SUM(Table5[[#This Row],[NWP (Standard)]],Table5[[#This Row],[NWP (Plus)]],Table5[[#This Row],[NWP (Essentials)]],Table5[[#This Row],[NWP (Premium)]])</f>
        <v>0.11693433516418755</v>
      </c>
      <c r="BC94" s="52">
        <f>AV94/SUM(Table5[[#This Row],[NWP (Standard)]],Table5[[#This Row],[NWP (Plus)]],Table5[[#This Row],[NWP (Essentials)]],Table5[[#This Row],[NWP (Premium)]])</f>
        <v>0.17935786043400587</v>
      </c>
      <c r="BD94" s="51">
        <f t="shared" si="74"/>
        <v>0.5321952241350677</v>
      </c>
      <c r="BE94" s="51">
        <f t="shared" si="74"/>
        <v>0.13067315709717781</v>
      </c>
      <c r="BF94" s="51">
        <f t="shared" si="74"/>
        <v>0.21931344477944537</v>
      </c>
      <c r="BG94" s="52">
        <f t="shared" si="74"/>
        <v>0.1178181739883091</v>
      </c>
      <c r="BH94" s="31">
        <v>0</v>
      </c>
      <c r="BI94" s="32">
        <f t="shared" si="75"/>
        <v>0</v>
      </c>
      <c r="BJ94" s="31">
        <v>0</v>
      </c>
      <c r="BK94" s="50">
        <f t="shared" si="76"/>
        <v>0</v>
      </c>
      <c r="BL94" s="31">
        <v>0</v>
      </c>
      <c r="BM94" s="32">
        <f t="shared" si="77"/>
        <v>0</v>
      </c>
      <c r="BN94" s="31">
        <v>0</v>
      </c>
      <c r="BO94" s="50">
        <f t="shared" si="78"/>
        <v>0</v>
      </c>
      <c r="BP94" s="31">
        <v>0</v>
      </c>
      <c r="BQ94" s="32">
        <f t="shared" si="79"/>
        <v>0</v>
      </c>
      <c r="BR94" s="31">
        <v>0</v>
      </c>
      <c r="BS94" s="50">
        <f t="shared" si="80"/>
        <v>0</v>
      </c>
      <c r="BT94" s="31">
        <v>0</v>
      </c>
      <c r="BU94" s="32">
        <f t="shared" si="81"/>
        <v>0</v>
      </c>
      <c r="BV94" s="31">
        <v>0</v>
      </c>
      <c r="BW94" s="50">
        <f t="shared" si="82"/>
        <v>0</v>
      </c>
      <c r="BX94" s="31">
        <v>14051.56035724</v>
      </c>
      <c r="BY94" s="32">
        <f t="shared" si="83"/>
        <v>11155.328877567143</v>
      </c>
      <c r="BZ94" s="31">
        <v>1006.4402531891087</v>
      </c>
      <c r="CA94" s="50">
        <f t="shared" si="84"/>
        <v>864.26409554275131</v>
      </c>
      <c r="CB94" s="31">
        <v>3751.5242856999998</v>
      </c>
      <c r="CC94" s="32">
        <f t="shared" si="85"/>
        <v>2835.6741836714286</v>
      </c>
      <c r="CD94" s="31">
        <v>1253.943556998976</v>
      </c>
      <c r="CE94" s="50">
        <f t="shared" si="86"/>
        <v>947.36300314971493</v>
      </c>
      <c r="CF94" s="31">
        <v>2958.3185713900002</v>
      </c>
      <c r="CG94" s="32">
        <f t="shared" si="87"/>
        <v>4269.429336735715</v>
      </c>
      <c r="CH94" s="31">
        <v>988.81527337700152</v>
      </c>
      <c r="CI94" s="50">
        <f t="shared" si="88"/>
        <v>910.62459572464638</v>
      </c>
      <c r="CJ94" s="31">
        <v>4537.5696428399997</v>
      </c>
      <c r="CK94" s="32">
        <f t="shared" si="89"/>
        <v>2676.4202550942855</v>
      </c>
      <c r="CL94" s="31">
        <v>910.00709867642843</v>
      </c>
      <c r="CM94" s="50">
        <f t="shared" si="90"/>
        <v>874.81865968431759</v>
      </c>
    </row>
    <row r="95" spans="1:91" x14ac:dyDescent="0.25">
      <c r="A95" s="42">
        <f t="shared" si="51"/>
        <v>45854</v>
      </c>
      <c r="B95" s="31">
        <v>97627.26178565</v>
      </c>
      <c r="C95" s="32">
        <f t="shared" si="52"/>
        <v>122190.29739798429</v>
      </c>
      <c r="D95" s="31">
        <v>1019.744464021958</v>
      </c>
      <c r="E95" s="32">
        <f t="shared" si="53"/>
        <v>1069.669452684117</v>
      </c>
      <c r="F95" s="54">
        <f t="shared" si="46"/>
        <v>151027.14087178677</v>
      </c>
      <c r="G95" s="32">
        <v>97627.26178565</v>
      </c>
      <c r="H95" s="32">
        <f t="shared" si="54"/>
        <v>122190.29739798429</v>
      </c>
      <c r="I95" s="32">
        <v>1019.744464021958</v>
      </c>
      <c r="J95" s="50">
        <f t="shared" si="55"/>
        <v>1069.669452684117</v>
      </c>
      <c r="K95" s="31">
        <v>24641.120357210002</v>
      </c>
      <c r="L95" s="32">
        <f t="shared" si="56"/>
        <v>21957.595306127139</v>
      </c>
      <c r="M95" s="31">
        <v>947.73539835423082</v>
      </c>
      <c r="N95" s="32">
        <f t="shared" si="57"/>
        <v>915.73503922089901</v>
      </c>
      <c r="O95" s="54">
        <v>25776.841625191042</v>
      </c>
      <c r="P95" s="31">
        <v>72986.141428440009</v>
      </c>
      <c r="Q95" s="32">
        <f t="shared" si="58"/>
        <v>100232.70209185714</v>
      </c>
      <c r="R95" s="31">
        <v>1042.6591632634288</v>
      </c>
      <c r="S95" s="32">
        <f t="shared" si="59"/>
        <v>1108.1224016026683</v>
      </c>
      <c r="T95" s="54">
        <v>125250.29924659574</v>
      </c>
      <c r="U95" s="31">
        <v>0</v>
      </c>
      <c r="V95" s="32">
        <f t="shared" si="60"/>
        <v>0</v>
      </c>
      <c r="W95" s="31" t="e">
        <v>#DIV/0!</v>
      </c>
      <c r="X95" s="32" t="e">
        <f t="shared" si="61"/>
        <v>#DIV/0!</v>
      </c>
      <c r="Y95" s="54" t="e">
        <v>#VALUE!</v>
      </c>
      <c r="Z95" s="31">
        <v>0</v>
      </c>
      <c r="AA95" s="32">
        <f t="shared" si="62"/>
        <v>0</v>
      </c>
      <c r="AB95" s="31" t="e">
        <v>#DIV/0!</v>
      </c>
      <c r="AC95" s="32" t="e">
        <f t="shared" si="63"/>
        <v>#DIV/0!</v>
      </c>
      <c r="AD95" s="54" t="e">
        <v>#VALUE!</v>
      </c>
      <c r="AE95" s="31">
        <v>0</v>
      </c>
      <c r="AF95" s="32">
        <f t="shared" si="64"/>
        <v>0</v>
      </c>
      <c r="AG95" s="31" t="e">
        <v>#DIV/0!</v>
      </c>
      <c r="AH95" s="32" t="e">
        <f t="shared" si="65"/>
        <v>#DIV/0!</v>
      </c>
      <c r="AI95" s="54">
        <v>0</v>
      </c>
      <c r="AJ95" s="31">
        <f t="shared" si="47"/>
        <v>10477.45071433</v>
      </c>
      <c r="AK95" s="32">
        <f t="shared" si="66"/>
        <v>11361.190561237143</v>
      </c>
      <c r="AL95" s="31">
        <v>875.51957660837627</v>
      </c>
      <c r="AM95" s="50">
        <f t="shared" si="67"/>
        <v>881.46636535444691</v>
      </c>
      <c r="AN95" s="31">
        <f t="shared" si="48"/>
        <v>4383.7185714500001</v>
      </c>
      <c r="AO95" s="32">
        <f t="shared" si="68"/>
        <v>3210.3457142857146</v>
      </c>
      <c r="AP95" s="31">
        <v>879.15235084356732</v>
      </c>
      <c r="AQ95" s="50">
        <f t="shared" si="69"/>
        <v>988.86782382986735</v>
      </c>
      <c r="AR95" s="31">
        <f t="shared" si="49"/>
        <v>7030.0396428399999</v>
      </c>
      <c r="AS95" s="32">
        <f t="shared" si="70"/>
        <v>4386.5029591814291</v>
      </c>
      <c r="AT95" s="31">
        <v>1007.0504197669177</v>
      </c>
      <c r="AU95" s="50">
        <f t="shared" si="71"/>
        <v>906.2130803233789</v>
      </c>
      <c r="AV95" s="31">
        <f t="shared" si="50"/>
        <v>2749.91142859</v>
      </c>
      <c r="AW95" s="32">
        <f t="shared" si="72"/>
        <v>2999.5560714228568</v>
      </c>
      <c r="AX95" s="31">
        <v>1378.7330651205707</v>
      </c>
      <c r="AY95" s="50">
        <f t="shared" si="73"/>
        <v>1001.8803453173358</v>
      </c>
      <c r="AZ95" s="51">
        <f>AJ95/SUM(Table5[[#This Row],[NWP (Standard)]],Table5[[#This Row],[NWP (Plus)]],Table5[[#This Row],[NWP (Essentials)]],Table5[[#This Row],[NWP (Premium)]])</f>
        <v>0.42520188053317531</v>
      </c>
      <c r="BA95" s="51">
        <f>AN95/SUM(Table5[[#This Row],[NWP (Standard)]],Table5[[#This Row],[NWP (Plus)]],Table5[[#This Row],[NWP (Essentials)]],Table5[[#This Row],[NWP (Premium)]])</f>
        <v>0.17790256724943607</v>
      </c>
      <c r="BB95" s="51">
        <f>AR95/SUM(Table5[[#This Row],[NWP (Standard)]],Table5[[#This Row],[NWP (Plus)]],Table5[[#This Row],[NWP (Essentials)]],Table5[[#This Row],[NWP (Premium)]])</f>
        <v>0.28529707825492634</v>
      </c>
      <c r="BC95" s="52">
        <f>AV95/SUM(Table5[[#This Row],[NWP (Standard)]],Table5[[#This Row],[NWP (Plus)]],Table5[[#This Row],[NWP (Essentials)]],Table5[[#This Row],[NWP (Premium)]])</f>
        <v>0.11159847396246231</v>
      </c>
      <c r="BD95" s="51">
        <f t="shared" si="74"/>
        <v>0.51915447013855032</v>
      </c>
      <c r="BE95" s="51">
        <f t="shared" si="74"/>
        <v>0.14170880268921926</v>
      </c>
      <c r="BF95" s="51">
        <f t="shared" si="74"/>
        <v>0.20936019531628114</v>
      </c>
      <c r="BG95" s="52">
        <f t="shared" si="74"/>
        <v>0.12977653185594934</v>
      </c>
      <c r="BH95" s="31">
        <v>0</v>
      </c>
      <c r="BI95" s="32">
        <f t="shared" si="75"/>
        <v>0</v>
      </c>
      <c r="BJ95" s="31">
        <v>0</v>
      </c>
      <c r="BK95" s="50">
        <f t="shared" si="76"/>
        <v>0</v>
      </c>
      <c r="BL95" s="31">
        <v>0</v>
      </c>
      <c r="BM95" s="32">
        <f t="shared" si="77"/>
        <v>0</v>
      </c>
      <c r="BN95" s="31">
        <v>0</v>
      </c>
      <c r="BO95" s="50">
        <f t="shared" si="78"/>
        <v>0</v>
      </c>
      <c r="BP95" s="31">
        <v>0</v>
      </c>
      <c r="BQ95" s="32">
        <f t="shared" si="79"/>
        <v>0</v>
      </c>
      <c r="BR95" s="31">
        <v>0</v>
      </c>
      <c r="BS95" s="50">
        <f t="shared" si="80"/>
        <v>0</v>
      </c>
      <c r="BT95" s="31">
        <v>0</v>
      </c>
      <c r="BU95" s="32">
        <f t="shared" si="81"/>
        <v>0</v>
      </c>
      <c r="BV95" s="31">
        <v>0</v>
      </c>
      <c r="BW95" s="50">
        <f t="shared" si="82"/>
        <v>0</v>
      </c>
      <c r="BX95" s="31">
        <v>10477.45071433</v>
      </c>
      <c r="BY95" s="32">
        <f t="shared" si="83"/>
        <v>11361.190561237143</v>
      </c>
      <c r="BZ95" s="31">
        <v>875.51957660837627</v>
      </c>
      <c r="CA95" s="50">
        <f t="shared" si="84"/>
        <v>881.46636535444691</v>
      </c>
      <c r="CB95" s="31">
        <v>4383.7185714500001</v>
      </c>
      <c r="CC95" s="32">
        <f t="shared" si="85"/>
        <v>3210.3457142857146</v>
      </c>
      <c r="CD95" s="31">
        <v>879.15235084356732</v>
      </c>
      <c r="CE95" s="50">
        <f t="shared" si="86"/>
        <v>988.86782382986735</v>
      </c>
      <c r="CF95" s="31">
        <v>7030.0396428399999</v>
      </c>
      <c r="CG95" s="32">
        <f t="shared" si="87"/>
        <v>4386.5029591814291</v>
      </c>
      <c r="CH95" s="31">
        <v>1007.0504197669177</v>
      </c>
      <c r="CI95" s="50">
        <f t="shared" si="88"/>
        <v>906.2130803233789</v>
      </c>
      <c r="CJ95" s="31">
        <v>2749.91142859</v>
      </c>
      <c r="CK95" s="32">
        <f t="shared" si="89"/>
        <v>2999.5560714228568</v>
      </c>
      <c r="CL95" s="31">
        <v>1378.7330651205707</v>
      </c>
      <c r="CM95" s="50">
        <f t="shared" si="90"/>
        <v>1001.8803453173358</v>
      </c>
    </row>
    <row r="96" spans="1:91" x14ac:dyDescent="0.25">
      <c r="A96" s="42">
        <f t="shared" si="51"/>
        <v>45855</v>
      </c>
      <c r="B96" s="31">
        <v>93786.262499930002</v>
      </c>
      <c r="C96" s="32">
        <f t="shared" si="52"/>
        <v>116578.62908165573</v>
      </c>
      <c r="D96" s="31">
        <v>1080.9645639615389</v>
      </c>
      <c r="E96" s="32">
        <f t="shared" si="53"/>
        <v>1067.8476316385024</v>
      </c>
      <c r="F96" s="54">
        <f t="shared" si="46"/>
        <v>151027.14087178677</v>
      </c>
      <c r="G96" s="32">
        <v>93786.262499930002</v>
      </c>
      <c r="H96" s="32">
        <f t="shared" si="54"/>
        <v>116578.62908165573</v>
      </c>
      <c r="I96" s="32">
        <v>1080.9645639615389</v>
      </c>
      <c r="J96" s="50">
        <f t="shared" si="55"/>
        <v>1067.8476316385024</v>
      </c>
      <c r="K96" s="31">
        <v>20564.987856990003</v>
      </c>
      <c r="L96" s="32">
        <f t="shared" si="56"/>
        <v>22036.623571412852</v>
      </c>
      <c r="M96" s="31">
        <v>1028.2493928495001</v>
      </c>
      <c r="N96" s="32">
        <f t="shared" si="57"/>
        <v>943.51001200898259</v>
      </c>
      <c r="O96" s="54">
        <v>25776.841625191042</v>
      </c>
      <c r="P96" s="31">
        <v>73221.274642939999</v>
      </c>
      <c r="Q96" s="32">
        <f t="shared" si="58"/>
        <v>94542.005510242874</v>
      </c>
      <c r="R96" s="31">
        <v>1092.854845417015</v>
      </c>
      <c r="S96" s="32">
        <f t="shared" si="59"/>
        <v>1099.4396379534371</v>
      </c>
      <c r="T96" s="54">
        <v>125250.29924659574</v>
      </c>
      <c r="U96" s="31">
        <v>0</v>
      </c>
      <c r="V96" s="32">
        <f t="shared" si="60"/>
        <v>0</v>
      </c>
      <c r="W96" s="31" t="e">
        <v>#DIV/0!</v>
      </c>
      <c r="X96" s="32" t="e">
        <f t="shared" si="61"/>
        <v>#DIV/0!</v>
      </c>
      <c r="Y96" s="54" t="e">
        <v>#VALUE!</v>
      </c>
      <c r="Z96" s="31">
        <v>0</v>
      </c>
      <c r="AA96" s="32">
        <f t="shared" si="62"/>
        <v>0</v>
      </c>
      <c r="AB96" s="31" t="e">
        <v>#DIV/0!</v>
      </c>
      <c r="AC96" s="32" t="e">
        <f t="shared" si="63"/>
        <v>#DIV/0!</v>
      </c>
      <c r="AD96" s="54" t="e">
        <v>#VALUE!</v>
      </c>
      <c r="AE96" s="31">
        <v>0</v>
      </c>
      <c r="AF96" s="32">
        <f t="shared" si="64"/>
        <v>0</v>
      </c>
      <c r="AG96" s="31" t="e">
        <v>#DIV/0!</v>
      </c>
      <c r="AH96" s="32" t="e">
        <f t="shared" si="65"/>
        <v>#DIV/0!</v>
      </c>
      <c r="AI96" s="54">
        <v>0</v>
      </c>
      <c r="AJ96" s="31">
        <f t="shared" si="47"/>
        <v>8557.3303570200005</v>
      </c>
      <c r="AK96" s="32">
        <f t="shared" si="66"/>
        <v>10775.569438775714</v>
      </c>
      <c r="AL96" s="31">
        <v>953.42661179074855</v>
      </c>
      <c r="AM96" s="50">
        <f t="shared" si="67"/>
        <v>878.20369112788853</v>
      </c>
      <c r="AN96" s="31">
        <f t="shared" si="48"/>
        <v>3095.4257142400002</v>
      </c>
      <c r="AO96" s="32">
        <f t="shared" si="68"/>
        <v>3244.5162244785711</v>
      </c>
      <c r="AP96" s="31">
        <v>1551.964815476045</v>
      </c>
      <c r="AQ96" s="50">
        <f t="shared" si="69"/>
        <v>1108.2885498117071</v>
      </c>
      <c r="AR96" s="31">
        <f t="shared" si="49"/>
        <v>3726.4128571900001</v>
      </c>
      <c r="AS96" s="32">
        <f t="shared" si="70"/>
        <v>4599.1966836785714</v>
      </c>
      <c r="AT96" s="31">
        <v>934.1625637616645</v>
      </c>
      <c r="AU96" s="50">
        <f t="shared" si="71"/>
        <v>959.53259230093693</v>
      </c>
      <c r="AV96" s="31">
        <f t="shared" si="50"/>
        <v>5185.8189285400003</v>
      </c>
      <c r="AW96" s="32">
        <f t="shared" si="72"/>
        <v>3417.3412244799997</v>
      </c>
      <c r="AX96" s="31">
        <v>1040.0131367390657</v>
      </c>
      <c r="AY96" s="50">
        <f t="shared" si="73"/>
        <v>1042.4757799700876</v>
      </c>
      <c r="AZ96" s="51">
        <f>AJ96/SUM(Table5[[#This Row],[NWP (Standard)]],Table5[[#This Row],[NWP (Plus)]],Table5[[#This Row],[NWP (Essentials)]],Table5[[#This Row],[NWP (Premium)]])</f>
        <v>0.41611161730452367</v>
      </c>
      <c r="BA96" s="51">
        <f>AN96/SUM(Table5[[#This Row],[NWP (Standard)]],Table5[[#This Row],[NWP (Plus)]],Table5[[#This Row],[NWP (Essentials)]],Table5[[#This Row],[NWP (Premium)]])</f>
        <v>0.15051920943332192</v>
      </c>
      <c r="BB96" s="51">
        <f>AR96/SUM(Table5[[#This Row],[NWP (Standard)]],Table5[[#This Row],[NWP (Plus)]],Table5[[#This Row],[NWP (Essentials)]],Table5[[#This Row],[NWP (Premium)]])</f>
        <v>0.18120180197059532</v>
      </c>
      <c r="BC96" s="52">
        <f>AV96/SUM(Table5[[#This Row],[NWP (Standard)]],Table5[[#This Row],[NWP (Plus)]],Table5[[#This Row],[NWP (Essentials)]],Table5[[#This Row],[NWP (Premium)]])</f>
        <v>0.25216737129155903</v>
      </c>
      <c r="BD96" s="51">
        <f t="shared" si="74"/>
        <v>0.48824740476645978</v>
      </c>
      <c r="BE96" s="51">
        <f t="shared" si="74"/>
        <v>0.14282190842234835</v>
      </c>
      <c r="BF96" s="51">
        <f t="shared" si="74"/>
        <v>0.21927303471849649</v>
      </c>
      <c r="BG96" s="52">
        <f t="shared" si="74"/>
        <v>0.14965765209269535</v>
      </c>
      <c r="BH96" s="31">
        <v>0</v>
      </c>
      <c r="BI96" s="32">
        <f t="shared" si="75"/>
        <v>0</v>
      </c>
      <c r="BJ96" s="31">
        <v>0</v>
      </c>
      <c r="BK96" s="50">
        <f t="shared" si="76"/>
        <v>0</v>
      </c>
      <c r="BL96" s="31">
        <v>0</v>
      </c>
      <c r="BM96" s="32">
        <f t="shared" si="77"/>
        <v>0</v>
      </c>
      <c r="BN96" s="31">
        <v>0</v>
      </c>
      <c r="BO96" s="50">
        <f t="shared" si="78"/>
        <v>0</v>
      </c>
      <c r="BP96" s="31">
        <v>0</v>
      </c>
      <c r="BQ96" s="32">
        <f t="shared" si="79"/>
        <v>0</v>
      </c>
      <c r="BR96" s="31">
        <v>0</v>
      </c>
      <c r="BS96" s="50">
        <f t="shared" si="80"/>
        <v>0</v>
      </c>
      <c r="BT96" s="31">
        <v>0</v>
      </c>
      <c r="BU96" s="32">
        <f t="shared" si="81"/>
        <v>0</v>
      </c>
      <c r="BV96" s="31">
        <v>0</v>
      </c>
      <c r="BW96" s="50">
        <f t="shared" si="82"/>
        <v>0</v>
      </c>
      <c r="BX96" s="31">
        <v>8557.3303570200005</v>
      </c>
      <c r="BY96" s="32">
        <f t="shared" si="83"/>
        <v>10775.569438775714</v>
      </c>
      <c r="BZ96" s="31">
        <v>953.42661179074855</v>
      </c>
      <c r="CA96" s="50">
        <f t="shared" si="84"/>
        <v>878.20369112788853</v>
      </c>
      <c r="CB96" s="31">
        <v>3095.4257142400002</v>
      </c>
      <c r="CC96" s="32">
        <f t="shared" si="85"/>
        <v>3244.5162244785711</v>
      </c>
      <c r="CD96" s="31">
        <v>1551.964815476045</v>
      </c>
      <c r="CE96" s="50">
        <f t="shared" si="86"/>
        <v>1108.2885498117071</v>
      </c>
      <c r="CF96" s="31">
        <v>3726.4128571900001</v>
      </c>
      <c r="CG96" s="32">
        <f t="shared" si="87"/>
        <v>4599.1966836785714</v>
      </c>
      <c r="CH96" s="31">
        <v>934.1625637616645</v>
      </c>
      <c r="CI96" s="50">
        <f t="shared" si="88"/>
        <v>959.53259230093693</v>
      </c>
      <c r="CJ96" s="31">
        <v>5185.8189285400003</v>
      </c>
      <c r="CK96" s="32">
        <f t="shared" si="89"/>
        <v>3417.3412244799997</v>
      </c>
      <c r="CL96" s="31">
        <v>1040.0131367390657</v>
      </c>
      <c r="CM96" s="50">
        <f t="shared" si="90"/>
        <v>1042.4757799700876</v>
      </c>
    </row>
    <row r="97" spans="1:91" x14ac:dyDescent="0.25">
      <c r="A97" s="42">
        <f t="shared" si="51"/>
        <v>45856</v>
      </c>
      <c r="B97" s="31">
        <v>143150.60285748</v>
      </c>
      <c r="C97" s="32">
        <f t="shared" si="52"/>
        <v>113646.08750003287</v>
      </c>
      <c r="D97" s="31">
        <v>1196.1989478375635</v>
      </c>
      <c r="E97" s="32">
        <f t="shared" si="53"/>
        <v>1067.5881905665817</v>
      </c>
      <c r="F97" s="54">
        <f t="shared" si="46"/>
        <v>151027.14087178677</v>
      </c>
      <c r="G97" s="32">
        <v>143150.60285748</v>
      </c>
      <c r="H97" s="32">
        <f t="shared" si="54"/>
        <v>113646.08750003287</v>
      </c>
      <c r="I97" s="32">
        <v>1196.1989478375635</v>
      </c>
      <c r="J97" s="50">
        <f t="shared" si="55"/>
        <v>1067.5881905665817</v>
      </c>
      <c r="K97" s="31">
        <v>16883.837500000001</v>
      </c>
      <c r="L97" s="32">
        <f t="shared" si="56"/>
        <v>21111.018775482858</v>
      </c>
      <c r="M97" s="31">
        <v>1055.2398437500001</v>
      </c>
      <c r="N97" s="32">
        <f t="shared" si="57"/>
        <v>965.89003874519119</v>
      </c>
      <c r="O97" s="54">
        <v>25776.841625191042</v>
      </c>
      <c r="P97" s="31">
        <v>126266.76535747999</v>
      </c>
      <c r="Q97" s="32">
        <f t="shared" si="58"/>
        <v>92535.068724550001</v>
      </c>
      <c r="R97" s="31">
        <v>1214.1035130526923</v>
      </c>
      <c r="S97" s="32">
        <f t="shared" si="59"/>
        <v>1092.2969958575798</v>
      </c>
      <c r="T97" s="54">
        <v>125250.29924659574</v>
      </c>
      <c r="U97" s="31">
        <v>0</v>
      </c>
      <c r="V97" s="32">
        <f t="shared" si="60"/>
        <v>0</v>
      </c>
      <c r="W97" s="31" t="e">
        <v>#DIV/0!</v>
      </c>
      <c r="X97" s="32" t="e">
        <f t="shared" si="61"/>
        <v>#DIV/0!</v>
      </c>
      <c r="Y97" s="54" t="e">
        <v>#VALUE!</v>
      </c>
      <c r="Z97" s="31">
        <v>0</v>
      </c>
      <c r="AA97" s="32">
        <f t="shared" si="62"/>
        <v>0</v>
      </c>
      <c r="AB97" s="31" t="e">
        <v>#DIV/0!</v>
      </c>
      <c r="AC97" s="32" t="e">
        <f t="shared" si="63"/>
        <v>#DIV/0!</v>
      </c>
      <c r="AD97" s="54" t="e">
        <v>#VALUE!</v>
      </c>
      <c r="AE97" s="31">
        <v>0</v>
      </c>
      <c r="AF97" s="32">
        <f t="shared" si="64"/>
        <v>0</v>
      </c>
      <c r="AG97" s="31" t="e">
        <v>#DIV/0!</v>
      </c>
      <c r="AH97" s="32" t="e">
        <f t="shared" si="65"/>
        <v>#DIV/0!</v>
      </c>
      <c r="AI97" s="54">
        <v>0</v>
      </c>
      <c r="AJ97" s="31">
        <f t="shared" si="47"/>
        <v>7023.0149999699997</v>
      </c>
      <c r="AK97" s="32">
        <f t="shared" si="66"/>
        <v>10044.854897950001</v>
      </c>
      <c r="AL97" s="31">
        <v>782.47877744768823</v>
      </c>
      <c r="AM97" s="50">
        <f t="shared" si="67"/>
        <v>865.78879213698212</v>
      </c>
      <c r="AN97" s="31">
        <f t="shared" si="48"/>
        <v>0</v>
      </c>
      <c r="AO97" s="32">
        <f t="shared" si="68"/>
        <v>2603.6079081542857</v>
      </c>
      <c r="AP97" s="31">
        <v>0</v>
      </c>
      <c r="AQ97" s="50">
        <f t="shared" si="69"/>
        <v>979.75473912382949</v>
      </c>
      <c r="AR97" s="31">
        <f t="shared" si="49"/>
        <v>8009.9417857400003</v>
      </c>
      <c r="AS97" s="32">
        <f t="shared" si="70"/>
        <v>5132.8357142842851</v>
      </c>
      <c r="AT97" s="31">
        <v>1606.3894240191103</v>
      </c>
      <c r="AU97" s="50">
        <f t="shared" si="71"/>
        <v>1035.9378094140832</v>
      </c>
      <c r="AV97" s="31">
        <f t="shared" si="50"/>
        <v>1850.88071429</v>
      </c>
      <c r="AW97" s="32">
        <f t="shared" si="72"/>
        <v>3329.7202550942857</v>
      </c>
      <c r="AX97" s="31">
        <v>927.98277568309118</v>
      </c>
      <c r="AY97" s="50">
        <f t="shared" si="73"/>
        <v>1057.3782071776093</v>
      </c>
      <c r="AZ97" s="51">
        <f>AJ97/SUM(Table5[[#This Row],[NWP (Standard)]],Table5[[#This Row],[NWP (Plus)]],Table5[[#This Row],[NWP (Essentials)]],Table5[[#This Row],[NWP (Premium)]])</f>
        <v>0.41596082643948684</v>
      </c>
      <c r="BA97" s="51">
        <f>AN97/SUM(Table5[[#This Row],[NWP (Standard)]],Table5[[#This Row],[NWP (Plus)]],Table5[[#This Row],[NWP (Essentials)]],Table5[[#This Row],[NWP (Premium)]])</f>
        <v>0</v>
      </c>
      <c r="BB97" s="51">
        <f>AR97/SUM(Table5[[#This Row],[NWP (Standard)]],Table5[[#This Row],[NWP (Plus)]],Table5[[#This Row],[NWP (Essentials)]],Table5[[#This Row],[NWP (Premium)]])</f>
        <v>0.47441476416365652</v>
      </c>
      <c r="BC97" s="52">
        <f>AV97/SUM(Table5[[#This Row],[NWP (Standard)]],Table5[[#This Row],[NWP (Plus)]],Table5[[#This Row],[NWP (Essentials)]],Table5[[#This Row],[NWP (Premium)]])</f>
        <v>0.1096244093968566</v>
      </c>
      <c r="BD97" s="51">
        <f t="shared" si="74"/>
        <v>0.47345058272640356</v>
      </c>
      <c r="BE97" s="51">
        <f t="shared" si="74"/>
        <v>0.11538937122025773</v>
      </c>
      <c r="BF97" s="51">
        <f t="shared" si="74"/>
        <v>0.2609096675309448</v>
      </c>
      <c r="BG97" s="52">
        <f t="shared" si="74"/>
        <v>0.15025037852239392</v>
      </c>
      <c r="BH97" s="31">
        <v>0</v>
      </c>
      <c r="BI97" s="32">
        <f t="shared" si="75"/>
        <v>0</v>
      </c>
      <c r="BJ97" s="31">
        <v>0</v>
      </c>
      <c r="BK97" s="50">
        <f t="shared" si="76"/>
        <v>0</v>
      </c>
      <c r="BL97" s="31">
        <v>0</v>
      </c>
      <c r="BM97" s="32">
        <f t="shared" si="77"/>
        <v>0</v>
      </c>
      <c r="BN97" s="31">
        <v>0</v>
      </c>
      <c r="BO97" s="50">
        <f t="shared" si="78"/>
        <v>0</v>
      </c>
      <c r="BP97" s="31">
        <v>0</v>
      </c>
      <c r="BQ97" s="32">
        <f t="shared" si="79"/>
        <v>0</v>
      </c>
      <c r="BR97" s="31">
        <v>0</v>
      </c>
      <c r="BS97" s="50">
        <f t="shared" si="80"/>
        <v>0</v>
      </c>
      <c r="BT97" s="31">
        <v>0</v>
      </c>
      <c r="BU97" s="32">
        <f t="shared" si="81"/>
        <v>0</v>
      </c>
      <c r="BV97" s="31">
        <v>0</v>
      </c>
      <c r="BW97" s="50">
        <f t="shared" si="82"/>
        <v>0</v>
      </c>
      <c r="BX97" s="31">
        <v>7023.0149999699997</v>
      </c>
      <c r="BY97" s="32">
        <f t="shared" si="83"/>
        <v>10044.854897950001</v>
      </c>
      <c r="BZ97" s="31">
        <v>782.47877744768823</v>
      </c>
      <c r="CA97" s="50">
        <f t="shared" si="84"/>
        <v>865.78879213698212</v>
      </c>
      <c r="CB97" s="31">
        <v>0</v>
      </c>
      <c r="CC97" s="32">
        <f t="shared" si="85"/>
        <v>2603.6079081542857</v>
      </c>
      <c r="CD97" s="31">
        <v>0</v>
      </c>
      <c r="CE97" s="50">
        <f t="shared" si="86"/>
        <v>979.75473912382949</v>
      </c>
      <c r="CF97" s="31">
        <v>8009.9417857400003</v>
      </c>
      <c r="CG97" s="32">
        <f t="shared" si="87"/>
        <v>5132.8357142842851</v>
      </c>
      <c r="CH97" s="31">
        <v>1606.3894240191103</v>
      </c>
      <c r="CI97" s="50">
        <f t="shared" si="88"/>
        <v>1035.9378094140832</v>
      </c>
      <c r="CJ97" s="31">
        <v>1850.88071429</v>
      </c>
      <c r="CK97" s="32">
        <f t="shared" si="89"/>
        <v>3329.7202550942857</v>
      </c>
      <c r="CL97" s="31">
        <v>927.98277568309118</v>
      </c>
      <c r="CM97" s="50">
        <f t="shared" si="90"/>
        <v>1057.3782071776093</v>
      </c>
    </row>
    <row r="98" spans="1:91" x14ac:dyDescent="0.25">
      <c r="A98" s="42">
        <f t="shared" si="51"/>
        <v>45857</v>
      </c>
      <c r="B98" s="31">
        <v>94639.781428499991</v>
      </c>
      <c r="C98" s="32">
        <f t="shared" si="52"/>
        <v>111697.28571431713</v>
      </c>
      <c r="D98" s="31">
        <v>1103.4858235514153</v>
      </c>
      <c r="E98" s="32">
        <f t="shared" si="53"/>
        <v>1065.3190515415649</v>
      </c>
      <c r="F98" s="54">
        <f t="shared" si="46"/>
        <v>151027.14087178677</v>
      </c>
      <c r="G98" s="32">
        <v>94639.781428499991</v>
      </c>
      <c r="H98" s="32">
        <f t="shared" si="54"/>
        <v>111697.28571431713</v>
      </c>
      <c r="I98" s="32">
        <v>1103.4858235514153</v>
      </c>
      <c r="J98" s="50">
        <f t="shared" si="55"/>
        <v>1065.3190515415649</v>
      </c>
      <c r="K98" s="31">
        <v>15589.502142920001</v>
      </c>
      <c r="L98" s="32">
        <f t="shared" si="56"/>
        <v>19458.582244888577</v>
      </c>
      <c r="M98" s="31">
        <v>866.08345238444451</v>
      </c>
      <c r="N98" s="32">
        <f t="shared" si="57"/>
        <v>945.93075492138166</v>
      </c>
      <c r="O98" s="54">
        <v>25776.841625191042</v>
      </c>
      <c r="P98" s="31">
        <v>79050.279285579993</v>
      </c>
      <c r="Q98" s="32">
        <f t="shared" si="58"/>
        <v>92238.703469428583</v>
      </c>
      <c r="R98" s="31">
        <v>1162.5041071408823</v>
      </c>
      <c r="S98" s="32">
        <f t="shared" si="59"/>
        <v>1092.8081212217262</v>
      </c>
      <c r="T98" s="54">
        <v>125250.29924659574</v>
      </c>
      <c r="U98" s="31">
        <v>0</v>
      </c>
      <c r="V98" s="32">
        <f t="shared" si="60"/>
        <v>0</v>
      </c>
      <c r="W98" s="31" t="e">
        <v>#DIV/0!</v>
      </c>
      <c r="X98" s="32" t="e">
        <f t="shared" si="61"/>
        <v>#DIV/0!</v>
      </c>
      <c r="Y98" s="54" t="e">
        <v>#VALUE!</v>
      </c>
      <c r="Z98" s="31">
        <v>0</v>
      </c>
      <c r="AA98" s="32">
        <f t="shared" si="62"/>
        <v>0</v>
      </c>
      <c r="AB98" s="31" t="e">
        <v>#DIV/0!</v>
      </c>
      <c r="AC98" s="32" t="e">
        <f t="shared" si="63"/>
        <v>#DIV/0!</v>
      </c>
      <c r="AD98" s="54" t="e">
        <v>#VALUE!</v>
      </c>
      <c r="AE98" s="31">
        <v>0</v>
      </c>
      <c r="AF98" s="32">
        <f t="shared" si="64"/>
        <v>0</v>
      </c>
      <c r="AG98" s="31" t="e">
        <v>#DIV/0!</v>
      </c>
      <c r="AH98" s="32" t="e">
        <f t="shared" si="65"/>
        <v>#DIV/0!</v>
      </c>
      <c r="AI98" s="54">
        <v>0</v>
      </c>
      <c r="AJ98" s="31">
        <f t="shared" si="47"/>
        <v>12229.698928639998</v>
      </c>
      <c r="AK98" s="32">
        <f t="shared" si="66"/>
        <v>9965.6926530585715</v>
      </c>
      <c r="AL98" s="31">
        <v>943.33053863714417</v>
      </c>
      <c r="AM98" s="50">
        <f t="shared" si="67"/>
        <v>878.46501130066065</v>
      </c>
      <c r="AN98" s="31">
        <f t="shared" si="48"/>
        <v>0</v>
      </c>
      <c r="AO98" s="32">
        <f t="shared" si="68"/>
        <v>1993.5366836742855</v>
      </c>
      <c r="AP98" s="31">
        <v>0</v>
      </c>
      <c r="AQ98" s="50">
        <f t="shared" si="69"/>
        <v>775.83899102027397</v>
      </c>
      <c r="AR98" s="31">
        <f t="shared" si="49"/>
        <v>2469.1189285700002</v>
      </c>
      <c r="AS98" s="32">
        <f t="shared" si="70"/>
        <v>5009.9889795885711</v>
      </c>
      <c r="AT98" s="31">
        <v>618.97555556544717</v>
      </c>
      <c r="AU98" s="50">
        <f t="shared" si="71"/>
        <v>1028.9859801430389</v>
      </c>
      <c r="AV98" s="31">
        <f t="shared" si="50"/>
        <v>890.68428571000004</v>
      </c>
      <c r="AW98" s="32">
        <f t="shared" si="72"/>
        <v>2489.3639285671429</v>
      </c>
      <c r="AX98" s="31">
        <v>893.13122053631514</v>
      </c>
      <c r="AY98" s="50">
        <f t="shared" si="73"/>
        <v>942.40458851667847</v>
      </c>
      <c r="AZ98" s="51">
        <f>AJ98/SUM(Table5[[#This Row],[NWP (Standard)]],Table5[[#This Row],[NWP (Plus)]],Table5[[#This Row],[NWP (Essentials)]],Table5[[#This Row],[NWP (Premium)]])</f>
        <v>0.78448296914947591</v>
      </c>
      <c r="BA98" s="51">
        <f>AN98/SUM(Table5[[#This Row],[NWP (Standard)]],Table5[[#This Row],[NWP (Plus)]],Table5[[#This Row],[NWP (Essentials)]],Table5[[#This Row],[NWP (Premium)]])</f>
        <v>0</v>
      </c>
      <c r="BB98" s="51">
        <f>AR98/SUM(Table5[[#This Row],[NWP (Standard)]],Table5[[#This Row],[NWP (Plus)]],Table5[[#This Row],[NWP (Essentials)]],Table5[[#This Row],[NWP (Premium)]])</f>
        <v>0.15838343687526643</v>
      </c>
      <c r="BC98" s="52">
        <f>AV98/SUM(Table5[[#This Row],[NWP (Standard)]],Table5[[#This Row],[NWP (Plus)]],Table5[[#This Row],[NWP (Essentials)]],Table5[[#This Row],[NWP (Premium)]])</f>
        <v>5.7133593975257635E-2</v>
      </c>
      <c r="BD98" s="51">
        <f t="shared" si="74"/>
        <v>0.51827018311043793</v>
      </c>
      <c r="BE98" s="51">
        <f t="shared" si="74"/>
        <v>9.2924402438474205E-2</v>
      </c>
      <c r="BF98" s="51">
        <f t="shared" si="74"/>
        <v>0.26602341732828311</v>
      </c>
      <c r="BG98" s="52">
        <f t="shared" si="74"/>
        <v>0.12278199712280467</v>
      </c>
      <c r="BH98" s="31">
        <v>0</v>
      </c>
      <c r="BI98" s="32">
        <f t="shared" si="75"/>
        <v>0</v>
      </c>
      <c r="BJ98" s="31">
        <v>0</v>
      </c>
      <c r="BK98" s="50">
        <f t="shared" si="76"/>
        <v>0</v>
      </c>
      <c r="BL98" s="31">
        <v>0</v>
      </c>
      <c r="BM98" s="32">
        <f t="shared" si="77"/>
        <v>0</v>
      </c>
      <c r="BN98" s="31">
        <v>0</v>
      </c>
      <c r="BO98" s="50">
        <f t="shared" si="78"/>
        <v>0</v>
      </c>
      <c r="BP98" s="31">
        <v>0</v>
      </c>
      <c r="BQ98" s="32">
        <f t="shared" si="79"/>
        <v>0</v>
      </c>
      <c r="BR98" s="31">
        <v>0</v>
      </c>
      <c r="BS98" s="50">
        <f t="shared" si="80"/>
        <v>0</v>
      </c>
      <c r="BT98" s="31">
        <v>0</v>
      </c>
      <c r="BU98" s="32">
        <f t="shared" si="81"/>
        <v>0</v>
      </c>
      <c r="BV98" s="31">
        <v>0</v>
      </c>
      <c r="BW98" s="50">
        <f t="shared" si="82"/>
        <v>0</v>
      </c>
      <c r="BX98" s="31">
        <v>12229.698928639998</v>
      </c>
      <c r="BY98" s="32">
        <f t="shared" si="83"/>
        <v>9965.6926530585715</v>
      </c>
      <c r="BZ98" s="31">
        <v>943.33053863714417</v>
      </c>
      <c r="CA98" s="50">
        <f t="shared" si="84"/>
        <v>878.46501130066065</v>
      </c>
      <c r="CB98" s="31">
        <v>0</v>
      </c>
      <c r="CC98" s="32">
        <f t="shared" si="85"/>
        <v>1993.5366836742855</v>
      </c>
      <c r="CD98" s="31">
        <v>0</v>
      </c>
      <c r="CE98" s="50">
        <f t="shared" si="86"/>
        <v>775.83899102027397</v>
      </c>
      <c r="CF98" s="31">
        <v>2469.1189285700002</v>
      </c>
      <c r="CG98" s="32">
        <f t="shared" si="87"/>
        <v>5009.9889795885711</v>
      </c>
      <c r="CH98" s="31">
        <v>618.97555556544717</v>
      </c>
      <c r="CI98" s="50">
        <f t="shared" si="88"/>
        <v>1028.9859801430389</v>
      </c>
      <c r="CJ98" s="31">
        <v>890.68428571000004</v>
      </c>
      <c r="CK98" s="32">
        <f t="shared" si="89"/>
        <v>2489.3639285671429</v>
      </c>
      <c r="CL98" s="31">
        <v>893.13122053631514</v>
      </c>
      <c r="CM98" s="50">
        <f t="shared" si="90"/>
        <v>942.40458851667847</v>
      </c>
    </row>
    <row r="99" spans="1:91" x14ac:dyDescent="0.25">
      <c r="A99" s="42">
        <f t="shared" si="51"/>
        <v>45858</v>
      </c>
      <c r="B99" s="31">
        <v>73892.970714320007</v>
      </c>
      <c r="C99" s="32">
        <f t="shared" si="52"/>
        <v>111422.91438778855</v>
      </c>
      <c r="D99" s="31">
        <v>962.28536855950654</v>
      </c>
      <c r="E99" s="32">
        <f t="shared" si="53"/>
        <v>1084.7420404718157</v>
      </c>
      <c r="F99" s="54">
        <f t="shared" si="46"/>
        <v>151027.14087178677</v>
      </c>
      <c r="G99" s="32">
        <v>73892.970714320007</v>
      </c>
      <c r="H99" s="32">
        <f t="shared" si="54"/>
        <v>111422.91438778855</v>
      </c>
      <c r="I99" s="32">
        <v>962.28536855950654</v>
      </c>
      <c r="J99" s="50">
        <f t="shared" si="55"/>
        <v>1084.7420404718157</v>
      </c>
      <c r="K99" s="31">
        <v>15034.320714299998</v>
      </c>
      <c r="L99" s="32">
        <f t="shared" si="56"/>
        <v>19711.839132649999</v>
      </c>
      <c r="M99" s="31">
        <v>751.71603571499986</v>
      </c>
      <c r="N99" s="32">
        <f t="shared" si="57"/>
        <v>967.20497755618669</v>
      </c>
      <c r="O99" s="54">
        <v>25776.841625191042</v>
      </c>
      <c r="P99" s="31">
        <v>58858.650000020003</v>
      </c>
      <c r="Q99" s="32">
        <f t="shared" si="58"/>
        <v>91711.075255138567</v>
      </c>
      <c r="R99" s="31">
        <v>1032.607894737193</v>
      </c>
      <c r="S99" s="32">
        <f t="shared" si="59"/>
        <v>1112.6662949595905</v>
      </c>
      <c r="T99" s="54">
        <v>125250.29924659574</v>
      </c>
      <c r="U99" s="31">
        <v>0</v>
      </c>
      <c r="V99" s="32">
        <f t="shared" si="60"/>
        <v>0</v>
      </c>
      <c r="W99" s="31" t="e">
        <v>#DIV/0!</v>
      </c>
      <c r="X99" s="32" t="e">
        <f t="shared" si="61"/>
        <v>#DIV/0!</v>
      </c>
      <c r="Y99" s="54" t="e">
        <v>#VALUE!</v>
      </c>
      <c r="Z99" s="31">
        <v>0</v>
      </c>
      <c r="AA99" s="32">
        <f t="shared" si="62"/>
        <v>0</v>
      </c>
      <c r="AB99" s="31" t="e">
        <v>#DIV/0!</v>
      </c>
      <c r="AC99" s="32" t="e">
        <f t="shared" si="63"/>
        <v>#DIV/0!</v>
      </c>
      <c r="AD99" s="54" t="e">
        <v>#VALUE!</v>
      </c>
      <c r="AE99" s="31">
        <v>0</v>
      </c>
      <c r="AF99" s="32">
        <f t="shared" si="64"/>
        <v>0</v>
      </c>
      <c r="AG99" s="31" t="e">
        <v>#DIV/0!</v>
      </c>
      <c r="AH99" s="32" t="e">
        <f t="shared" si="65"/>
        <v>#DIV/0!</v>
      </c>
      <c r="AI99" s="54">
        <v>0</v>
      </c>
      <c r="AJ99" s="31">
        <f t="shared" si="47"/>
        <v>9166.5860714199989</v>
      </c>
      <c r="AK99" s="32">
        <f t="shared" si="66"/>
        <v>10382.062959182858</v>
      </c>
      <c r="AL99" s="31">
        <v>707.05915384116281</v>
      </c>
      <c r="AM99" s="50">
        <f t="shared" si="67"/>
        <v>898.05567307181661</v>
      </c>
      <c r="AN99" s="31">
        <f t="shared" si="48"/>
        <v>3304.8060714599997</v>
      </c>
      <c r="AO99" s="32">
        <f t="shared" si="68"/>
        <v>2254.9963265357142</v>
      </c>
      <c r="AP99" s="31">
        <v>1104.6284029759715</v>
      </c>
      <c r="AQ99" s="50">
        <f t="shared" si="69"/>
        <v>863.23163721239814</v>
      </c>
      <c r="AR99" s="31">
        <f t="shared" si="49"/>
        <v>1855.1796428499999</v>
      </c>
      <c r="AS99" s="32">
        <f t="shared" si="70"/>
        <v>4703.6466326500004</v>
      </c>
      <c r="AT99" s="31">
        <v>620.09209672312022</v>
      </c>
      <c r="AU99" s="50">
        <f t="shared" si="71"/>
        <v>1022.0809483020591</v>
      </c>
      <c r="AV99" s="31">
        <f t="shared" si="50"/>
        <v>707.74892856999998</v>
      </c>
      <c r="AW99" s="32">
        <f t="shared" si="72"/>
        <v>2371.1332142814285</v>
      </c>
      <c r="AX99" s="31">
        <v>709.69329373888206</v>
      </c>
      <c r="AY99" s="50">
        <f t="shared" si="73"/>
        <v>933.81920467234011</v>
      </c>
      <c r="AZ99" s="51">
        <f>AJ99/SUM(Table5[[#This Row],[NWP (Standard)]],Table5[[#This Row],[NWP (Plus)]],Table5[[#This Row],[NWP (Essentials)]],Table5[[#This Row],[NWP (Premium)]])</f>
        <v>0.60971069099923736</v>
      </c>
      <c r="BA99" s="51">
        <f>AN99/SUM(Table5[[#This Row],[NWP (Standard)]],Table5[[#This Row],[NWP (Plus)]],Table5[[#This Row],[NWP (Essentials)]],Table5[[#This Row],[NWP (Premium)]])</f>
        <v>0.21981745196619429</v>
      </c>
      <c r="BB99" s="51">
        <f>AR99/SUM(Table5[[#This Row],[NWP (Standard)]],Table5[[#This Row],[NWP (Plus)]],Table5[[#This Row],[NWP (Essentials)]],Table5[[#This Row],[NWP (Premium)]])</f>
        <v>0.12339630623187604</v>
      </c>
      <c r="BC99" s="52">
        <f>AV99/SUM(Table5[[#This Row],[NWP (Standard)]],Table5[[#This Row],[NWP (Plus)]],Table5[[#This Row],[NWP (Essentials)]],Table5[[#This Row],[NWP (Premium)]])</f>
        <v>4.7075550802692379E-2</v>
      </c>
      <c r="BD99" s="51">
        <f t="shared" si="74"/>
        <v>0.53802333544174386</v>
      </c>
      <c r="BE99" s="51">
        <f t="shared" si="74"/>
        <v>0.10844218021257883</v>
      </c>
      <c r="BF99" s="51">
        <f t="shared" si="74"/>
        <v>0.24056681448220149</v>
      </c>
      <c r="BG99" s="52">
        <f t="shared" si="74"/>
        <v>0.11296766986347577</v>
      </c>
      <c r="BH99" s="31">
        <v>0</v>
      </c>
      <c r="BI99" s="32">
        <f t="shared" si="75"/>
        <v>0</v>
      </c>
      <c r="BJ99" s="31">
        <v>0</v>
      </c>
      <c r="BK99" s="50">
        <f t="shared" si="76"/>
        <v>0</v>
      </c>
      <c r="BL99" s="31">
        <v>0</v>
      </c>
      <c r="BM99" s="32">
        <f t="shared" si="77"/>
        <v>0</v>
      </c>
      <c r="BN99" s="31">
        <v>0</v>
      </c>
      <c r="BO99" s="50">
        <f t="shared" si="78"/>
        <v>0</v>
      </c>
      <c r="BP99" s="31">
        <v>0</v>
      </c>
      <c r="BQ99" s="32">
        <f t="shared" si="79"/>
        <v>0</v>
      </c>
      <c r="BR99" s="31">
        <v>0</v>
      </c>
      <c r="BS99" s="50">
        <f t="shared" si="80"/>
        <v>0</v>
      </c>
      <c r="BT99" s="31">
        <v>0</v>
      </c>
      <c r="BU99" s="32">
        <f t="shared" si="81"/>
        <v>0</v>
      </c>
      <c r="BV99" s="31">
        <v>0</v>
      </c>
      <c r="BW99" s="50">
        <f t="shared" si="82"/>
        <v>0</v>
      </c>
      <c r="BX99" s="31">
        <v>9166.5860714199989</v>
      </c>
      <c r="BY99" s="32">
        <f t="shared" si="83"/>
        <v>10382.062959182858</v>
      </c>
      <c r="BZ99" s="31">
        <v>707.05915384116281</v>
      </c>
      <c r="CA99" s="50">
        <f t="shared" si="84"/>
        <v>898.05567307181661</v>
      </c>
      <c r="CB99" s="31">
        <v>3304.8060714599997</v>
      </c>
      <c r="CC99" s="32">
        <f t="shared" si="85"/>
        <v>2254.9963265357142</v>
      </c>
      <c r="CD99" s="31">
        <v>1104.6284029759715</v>
      </c>
      <c r="CE99" s="50">
        <f t="shared" si="86"/>
        <v>863.23163721239814</v>
      </c>
      <c r="CF99" s="31">
        <v>1855.1796428499999</v>
      </c>
      <c r="CG99" s="32">
        <f t="shared" si="87"/>
        <v>4703.6466326500004</v>
      </c>
      <c r="CH99" s="31">
        <v>620.09209672312022</v>
      </c>
      <c r="CI99" s="50">
        <f t="shared" si="88"/>
        <v>1022.0809483020591</v>
      </c>
      <c r="CJ99" s="31">
        <v>707.74892856999998</v>
      </c>
      <c r="CK99" s="32">
        <f t="shared" si="89"/>
        <v>2371.1332142814285</v>
      </c>
      <c r="CL99" s="31">
        <v>709.69329373888206</v>
      </c>
      <c r="CM99" s="50">
        <f t="shared" si="90"/>
        <v>933.81920467234011</v>
      </c>
    </row>
    <row r="100" spans="1:91" x14ac:dyDescent="0.25">
      <c r="A100" s="42">
        <f t="shared" si="51"/>
        <v>45859</v>
      </c>
      <c r="B100" s="31">
        <v>104702.81642856001</v>
      </c>
      <c r="C100" s="32">
        <f t="shared" si="52"/>
        <v>105353.72714289141</v>
      </c>
      <c r="D100" s="31">
        <v>1093.6506408932721</v>
      </c>
      <c r="E100" s="32">
        <f t="shared" si="53"/>
        <v>1070.9415705323884</v>
      </c>
      <c r="F100" s="54">
        <f t="shared" si="46"/>
        <v>151027.14087178677</v>
      </c>
      <c r="G100" s="32">
        <v>104702.81642856001</v>
      </c>
      <c r="H100" s="32">
        <f t="shared" si="54"/>
        <v>105353.72714289141</v>
      </c>
      <c r="I100" s="32">
        <v>1093.6506408932721</v>
      </c>
      <c r="J100" s="50">
        <f t="shared" si="55"/>
        <v>1070.9415705323884</v>
      </c>
      <c r="K100" s="31">
        <v>23508.07392857</v>
      </c>
      <c r="L100" s="32">
        <f t="shared" si="56"/>
        <v>20217.259336737148</v>
      </c>
      <c r="M100" s="31">
        <v>1068.5488149350001</v>
      </c>
      <c r="N100" s="32">
        <f t="shared" si="57"/>
        <v>961.36169318213945</v>
      </c>
      <c r="O100" s="54">
        <v>25776.841625191042</v>
      </c>
      <c r="P100" s="31">
        <v>81194.742499989996</v>
      </c>
      <c r="Q100" s="32">
        <f t="shared" si="58"/>
        <v>85136.46780615428</v>
      </c>
      <c r="R100" s="31">
        <v>1097.2262499998649</v>
      </c>
      <c r="S100" s="32">
        <f t="shared" si="59"/>
        <v>1097.9614268424825</v>
      </c>
      <c r="T100" s="54">
        <v>125250.29924659574</v>
      </c>
      <c r="U100" s="31">
        <v>0</v>
      </c>
      <c r="V100" s="32">
        <f t="shared" si="60"/>
        <v>0</v>
      </c>
      <c r="W100" s="31" t="e">
        <v>#DIV/0!</v>
      </c>
      <c r="X100" s="32" t="e">
        <f t="shared" si="61"/>
        <v>#DIV/0!</v>
      </c>
      <c r="Y100" s="54" t="e">
        <v>#VALUE!</v>
      </c>
      <c r="Z100" s="31">
        <v>0</v>
      </c>
      <c r="AA100" s="32">
        <f t="shared" si="62"/>
        <v>0</v>
      </c>
      <c r="AB100" s="31" t="e">
        <v>#DIV/0!</v>
      </c>
      <c r="AC100" s="32" t="e">
        <f t="shared" si="63"/>
        <v>#DIV/0!</v>
      </c>
      <c r="AD100" s="54" t="e">
        <v>#VALUE!</v>
      </c>
      <c r="AE100" s="31">
        <v>0</v>
      </c>
      <c r="AF100" s="32">
        <f t="shared" si="64"/>
        <v>0</v>
      </c>
      <c r="AG100" s="31" t="e">
        <v>#DIV/0!</v>
      </c>
      <c r="AH100" s="32" t="e">
        <f t="shared" si="65"/>
        <v>#DIV/0!</v>
      </c>
      <c r="AI100" s="54">
        <v>0</v>
      </c>
      <c r="AJ100" s="31">
        <f t="shared" si="47"/>
        <v>9741.3971428900004</v>
      </c>
      <c r="AK100" s="32">
        <f t="shared" si="66"/>
        <v>10178.148367358572</v>
      </c>
      <c r="AL100" s="31">
        <v>697.72565876318072</v>
      </c>
      <c r="AM100" s="50">
        <f t="shared" si="67"/>
        <v>852.28293861105851</v>
      </c>
      <c r="AN100" s="31">
        <f t="shared" si="48"/>
        <v>2482.3171428400001</v>
      </c>
      <c r="AO100" s="32">
        <f t="shared" si="68"/>
        <v>2431.113112241429</v>
      </c>
      <c r="AP100" s="31">
        <v>829.71223178727905</v>
      </c>
      <c r="AQ100" s="50">
        <f t="shared" si="69"/>
        <v>802.77162258311989</v>
      </c>
      <c r="AR100" s="31">
        <f t="shared" si="49"/>
        <v>3546.8699999400005</v>
      </c>
      <c r="AS100" s="32">
        <f t="shared" si="70"/>
        <v>4227.9830612171427</v>
      </c>
      <c r="AT100" s="31">
        <v>889.15353704844381</v>
      </c>
      <c r="AU100" s="50">
        <f t="shared" si="71"/>
        <v>952.09126718024356</v>
      </c>
      <c r="AV100" s="31">
        <f t="shared" si="50"/>
        <v>7737.4896429</v>
      </c>
      <c r="AW100" s="32">
        <f t="shared" si="72"/>
        <v>3380.0147959199999</v>
      </c>
      <c r="AX100" s="31">
        <v>7758.7464823651444</v>
      </c>
      <c r="AY100" s="50">
        <f t="shared" si="73"/>
        <v>1945.4724389799283</v>
      </c>
      <c r="AZ100" s="51">
        <f>AJ100/SUM(Table5[[#This Row],[NWP (Standard)]],Table5[[#This Row],[NWP (Plus)]],Table5[[#This Row],[NWP (Essentials)]],Table5[[#This Row],[NWP (Premium)]])</f>
        <v>0.41438516709150791</v>
      </c>
      <c r="BA100" s="51">
        <f>AN100/SUM(Table5[[#This Row],[NWP (Standard)]],Table5[[#This Row],[NWP (Plus)]],Table5[[#This Row],[NWP (Essentials)]],Table5[[#This Row],[NWP (Premium)]])</f>
        <v>0.10559423755355699</v>
      </c>
      <c r="BB100" s="51">
        <f>AR100/SUM(Table5[[#This Row],[NWP (Standard)]],Table5[[#This Row],[NWP (Plus)]],Table5[[#This Row],[NWP (Essentials)]],Table5[[#This Row],[NWP (Premium)]])</f>
        <v>0.15087880065024778</v>
      </c>
      <c r="BC100" s="52">
        <f>AV100/SUM(Table5[[#This Row],[NWP (Standard)]],Table5[[#This Row],[NWP (Plus)]],Table5[[#This Row],[NWP (Essentials)]],Table5[[#This Row],[NWP (Premium)]])</f>
        <v>0.32914179470468735</v>
      </c>
      <c r="BD100" s="51">
        <f t="shared" si="74"/>
        <v>0.51732476333426347</v>
      </c>
      <c r="BE100" s="51">
        <f t="shared" si="74"/>
        <v>0.11458872554026835</v>
      </c>
      <c r="BF100" s="51">
        <f t="shared" si="74"/>
        <v>0.21292950333010799</v>
      </c>
      <c r="BG100" s="52">
        <f t="shared" si="74"/>
        <v>0.15515700779536015</v>
      </c>
      <c r="BH100" s="31">
        <v>0</v>
      </c>
      <c r="BI100" s="32">
        <f t="shared" si="75"/>
        <v>0</v>
      </c>
      <c r="BJ100" s="31">
        <v>0</v>
      </c>
      <c r="BK100" s="50">
        <f t="shared" si="76"/>
        <v>0</v>
      </c>
      <c r="BL100" s="31">
        <v>0</v>
      </c>
      <c r="BM100" s="32">
        <f t="shared" si="77"/>
        <v>0</v>
      </c>
      <c r="BN100" s="31">
        <v>0</v>
      </c>
      <c r="BO100" s="50">
        <f t="shared" si="78"/>
        <v>0</v>
      </c>
      <c r="BP100" s="31">
        <v>0</v>
      </c>
      <c r="BQ100" s="32">
        <f t="shared" si="79"/>
        <v>0</v>
      </c>
      <c r="BR100" s="31">
        <v>0</v>
      </c>
      <c r="BS100" s="50">
        <f t="shared" si="80"/>
        <v>0</v>
      </c>
      <c r="BT100" s="31">
        <v>0</v>
      </c>
      <c r="BU100" s="32">
        <f t="shared" si="81"/>
        <v>0</v>
      </c>
      <c r="BV100" s="31">
        <v>0</v>
      </c>
      <c r="BW100" s="50">
        <f t="shared" si="82"/>
        <v>0</v>
      </c>
      <c r="BX100" s="31">
        <v>9741.3971428900004</v>
      </c>
      <c r="BY100" s="32">
        <f t="shared" si="83"/>
        <v>10178.148367358572</v>
      </c>
      <c r="BZ100" s="31">
        <v>697.72565876318072</v>
      </c>
      <c r="CA100" s="50">
        <f t="shared" si="84"/>
        <v>852.28293861105851</v>
      </c>
      <c r="CB100" s="31">
        <v>2482.3171428400001</v>
      </c>
      <c r="CC100" s="32">
        <f t="shared" si="85"/>
        <v>2431.113112241429</v>
      </c>
      <c r="CD100" s="31">
        <v>829.71223178727905</v>
      </c>
      <c r="CE100" s="50">
        <f t="shared" si="86"/>
        <v>802.77162258311989</v>
      </c>
      <c r="CF100" s="31">
        <v>3546.8699999400005</v>
      </c>
      <c r="CG100" s="32">
        <f t="shared" si="87"/>
        <v>4227.9830612171427</v>
      </c>
      <c r="CH100" s="31">
        <v>889.15353704844381</v>
      </c>
      <c r="CI100" s="50">
        <f t="shared" si="88"/>
        <v>952.09126718024356</v>
      </c>
      <c r="CJ100" s="31">
        <v>7737.4896429</v>
      </c>
      <c r="CK100" s="32">
        <f t="shared" si="89"/>
        <v>3380.0147959199999</v>
      </c>
      <c r="CL100" s="31">
        <v>7758.7464823651444</v>
      </c>
      <c r="CM100" s="50">
        <f t="shared" si="90"/>
        <v>1945.4724389799283</v>
      </c>
    </row>
    <row r="101" spans="1:91" x14ac:dyDescent="0.25">
      <c r="A101" s="42">
        <f t="shared" si="51"/>
        <v>45860</v>
      </c>
      <c r="B101" s="31">
        <v>127381.34214278999</v>
      </c>
      <c r="C101" s="32">
        <f t="shared" si="52"/>
        <v>105025.86255103284</v>
      </c>
      <c r="D101" s="31">
        <v>1101.1318179433742</v>
      </c>
      <c r="E101" s="32">
        <f t="shared" si="53"/>
        <v>1079.6373752526613</v>
      </c>
      <c r="F101" s="54">
        <f t="shared" si="46"/>
        <v>151027.14087178677</v>
      </c>
      <c r="G101" s="32">
        <v>127381.34214278999</v>
      </c>
      <c r="H101" s="32">
        <f t="shared" si="54"/>
        <v>105025.86255103284</v>
      </c>
      <c r="I101" s="32">
        <v>1101.1318179433742</v>
      </c>
      <c r="J101" s="50">
        <f t="shared" si="55"/>
        <v>1079.6373752526613</v>
      </c>
      <c r="K101" s="31">
        <v>26963.259999939997</v>
      </c>
      <c r="L101" s="32">
        <f t="shared" si="56"/>
        <v>20455.014642847145</v>
      </c>
      <c r="M101" s="31">
        <v>898.77533333133329</v>
      </c>
      <c r="N101" s="32">
        <f t="shared" si="57"/>
        <v>945.19261018850125</v>
      </c>
      <c r="O101" s="54">
        <v>25776.841625191042</v>
      </c>
      <c r="P101" s="31">
        <v>100418.08214284999</v>
      </c>
      <c r="Q101" s="32">
        <f t="shared" si="58"/>
        <v>84570.847908185708</v>
      </c>
      <c r="R101" s="31">
        <v>1167.6521179401161</v>
      </c>
      <c r="S101" s="32">
        <f t="shared" si="59"/>
        <v>1115.658270221599</v>
      </c>
      <c r="T101" s="54">
        <v>125250.29924659574</v>
      </c>
      <c r="U101" s="31">
        <v>0</v>
      </c>
      <c r="V101" s="32">
        <f t="shared" si="60"/>
        <v>0</v>
      </c>
      <c r="W101" s="31" t="e">
        <v>#DIV/0!</v>
      </c>
      <c r="X101" s="32" t="e">
        <f t="shared" si="61"/>
        <v>#DIV/0!</v>
      </c>
      <c r="Y101" s="54" t="e">
        <v>#VALUE!</v>
      </c>
      <c r="Z101" s="31">
        <v>0</v>
      </c>
      <c r="AA101" s="32">
        <f t="shared" si="62"/>
        <v>0</v>
      </c>
      <c r="AB101" s="31" t="e">
        <v>#DIV/0!</v>
      </c>
      <c r="AC101" s="32" t="e">
        <f t="shared" si="63"/>
        <v>#DIV/0!</v>
      </c>
      <c r="AD101" s="54" t="e">
        <v>#VALUE!</v>
      </c>
      <c r="AE101" s="31">
        <v>0</v>
      </c>
      <c r="AF101" s="32">
        <f t="shared" si="64"/>
        <v>0</v>
      </c>
      <c r="AG101" s="31" t="e">
        <v>#DIV/0!</v>
      </c>
      <c r="AH101" s="32" t="e">
        <f t="shared" si="65"/>
        <v>#DIV/0!</v>
      </c>
      <c r="AI101" s="54">
        <v>0</v>
      </c>
      <c r="AJ101" s="31">
        <f t="shared" si="47"/>
        <v>16256.582857040001</v>
      </c>
      <c r="AK101" s="32">
        <f t="shared" si="66"/>
        <v>10493.151581615715</v>
      </c>
      <c r="AL101" s="31">
        <v>815.06218992535548</v>
      </c>
      <c r="AM101" s="50">
        <f t="shared" si="67"/>
        <v>824.94321528766523</v>
      </c>
      <c r="AN101" s="31">
        <f t="shared" si="48"/>
        <v>0</v>
      </c>
      <c r="AO101" s="32">
        <f t="shared" si="68"/>
        <v>1895.1810714271428</v>
      </c>
      <c r="AP101" s="31">
        <v>0</v>
      </c>
      <c r="AQ101" s="50">
        <f t="shared" si="69"/>
        <v>623.63682872612321</v>
      </c>
      <c r="AR101" s="31">
        <f t="shared" si="49"/>
        <v>6463.0764286000003</v>
      </c>
      <c r="AS101" s="32">
        <f t="shared" si="70"/>
        <v>4728.6627551042857</v>
      </c>
      <c r="AT101" s="31">
        <v>810.10401661201649</v>
      </c>
      <c r="AU101" s="50">
        <f t="shared" si="71"/>
        <v>926.56108764238866</v>
      </c>
      <c r="AV101" s="31">
        <f t="shared" si="50"/>
        <v>4243.6007143000006</v>
      </c>
      <c r="AW101" s="32">
        <f t="shared" si="72"/>
        <v>3338.0192347000007</v>
      </c>
      <c r="AX101" s="31">
        <v>2127.6294789518511</v>
      </c>
      <c r="AY101" s="50">
        <f t="shared" si="73"/>
        <v>2119.4184933049883</v>
      </c>
      <c r="AZ101" s="51">
        <f>AJ101/SUM(Table5[[#This Row],[NWP (Standard)]],Table5[[#This Row],[NWP (Plus)]],Table5[[#This Row],[NWP (Essentials)]],Table5[[#This Row],[NWP (Premium)]])</f>
        <v>0.60291607383811052</v>
      </c>
      <c r="BA101" s="51">
        <f>AN101/SUM(Table5[[#This Row],[NWP (Standard)]],Table5[[#This Row],[NWP (Plus)]],Table5[[#This Row],[NWP (Essentials)]],Table5[[#This Row],[NWP (Premium)]])</f>
        <v>0</v>
      </c>
      <c r="BB101" s="51">
        <f>AR101/SUM(Table5[[#This Row],[NWP (Standard)]],Table5[[#This Row],[NWP (Plus)]],Table5[[#This Row],[NWP (Essentials)]],Table5[[#This Row],[NWP (Premium)]])</f>
        <v>0.23969936975775114</v>
      </c>
      <c r="BC101" s="52">
        <f>AV101/SUM(Table5[[#This Row],[NWP (Standard)]],Table5[[#This Row],[NWP (Plus)]],Table5[[#This Row],[NWP (Essentials)]],Table5[[#This Row],[NWP (Premium)]])</f>
        <v>0.15738455640413818</v>
      </c>
      <c r="BD101" s="51">
        <f t="shared" si="74"/>
        <v>0.52410988933650249</v>
      </c>
      <c r="BE101" s="51">
        <f t="shared" si="74"/>
        <v>9.340478088607275E-2</v>
      </c>
      <c r="BF101" s="51">
        <f t="shared" si="74"/>
        <v>0.23046736541490279</v>
      </c>
      <c r="BG101" s="52">
        <f t="shared" si="74"/>
        <v>0.15201796436252193</v>
      </c>
      <c r="BH101" s="31">
        <v>0</v>
      </c>
      <c r="BI101" s="32">
        <f t="shared" si="75"/>
        <v>0</v>
      </c>
      <c r="BJ101" s="31">
        <v>0</v>
      </c>
      <c r="BK101" s="50">
        <f t="shared" si="76"/>
        <v>0</v>
      </c>
      <c r="BL101" s="31">
        <v>0</v>
      </c>
      <c r="BM101" s="32">
        <f t="shared" si="77"/>
        <v>0</v>
      </c>
      <c r="BN101" s="31">
        <v>0</v>
      </c>
      <c r="BO101" s="50">
        <f t="shared" si="78"/>
        <v>0</v>
      </c>
      <c r="BP101" s="31">
        <v>0</v>
      </c>
      <c r="BQ101" s="32">
        <f t="shared" si="79"/>
        <v>0</v>
      </c>
      <c r="BR101" s="31">
        <v>0</v>
      </c>
      <c r="BS101" s="50">
        <f t="shared" si="80"/>
        <v>0</v>
      </c>
      <c r="BT101" s="31">
        <v>0</v>
      </c>
      <c r="BU101" s="32">
        <f t="shared" si="81"/>
        <v>0</v>
      </c>
      <c r="BV101" s="31">
        <v>0</v>
      </c>
      <c r="BW101" s="50">
        <f t="shared" si="82"/>
        <v>0</v>
      </c>
      <c r="BX101" s="31">
        <v>16256.582857040001</v>
      </c>
      <c r="BY101" s="32">
        <f t="shared" si="83"/>
        <v>10493.151581615715</v>
      </c>
      <c r="BZ101" s="31">
        <v>815.06218992535548</v>
      </c>
      <c r="CA101" s="50">
        <f t="shared" si="84"/>
        <v>824.94321528766523</v>
      </c>
      <c r="CB101" s="31">
        <v>0</v>
      </c>
      <c r="CC101" s="32">
        <f t="shared" si="85"/>
        <v>1895.1810714271428</v>
      </c>
      <c r="CD101" s="31">
        <v>0</v>
      </c>
      <c r="CE101" s="50">
        <f t="shared" si="86"/>
        <v>623.63682872612321</v>
      </c>
      <c r="CF101" s="31">
        <v>6463.0764286000003</v>
      </c>
      <c r="CG101" s="32">
        <f t="shared" si="87"/>
        <v>4728.6627551042857</v>
      </c>
      <c r="CH101" s="31">
        <v>810.10401661201649</v>
      </c>
      <c r="CI101" s="50">
        <f t="shared" si="88"/>
        <v>926.56108764238866</v>
      </c>
      <c r="CJ101" s="31">
        <v>4243.6007143000006</v>
      </c>
      <c r="CK101" s="32">
        <f t="shared" si="89"/>
        <v>3338.0192347000007</v>
      </c>
      <c r="CL101" s="31">
        <v>2127.6294789518511</v>
      </c>
      <c r="CM101" s="50">
        <f t="shared" si="90"/>
        <v>2119.4184933049883</v>
      </c>
    </row>
    <row r="102" spans="1:91" x14ac:dyDescent="0.25">
      <c r="A102" s="42">
        <f t="shared" si="51"/>
        <v>45861</v>
      </c>
      <c r="B102" s="31">
        <v>110414.09892867004</v>
      </c>
      <c r="C102" s="32">
        <f t="shared" si="52"/>
        <v>106852.55357146429</v>
      </c>
      <c r="D102" s="31">
        <v>1153.3066079400585</v>
      </c>
      <c r="E102" s="32">
        <f t="shared" si="53"/>
        <v>1098.7176815266755</v>
      </c>
      <c r="F102" s="54">
        <f t="shared" si="46"/>
        <v>151027.14087178677</v>
      </c>
      <c r="G102" s="32">
        <v>110414.09892867004</v>
      </c>
      <c r="H102" s="32">
        <f t="shared" si="54"/>
        <v>106852.55357146429</v>
      </c>
      <c r="I102" s="32">
        <v>1153.3066079400585</v>
      </c>
      <c r="J102" s="50">
        <f t="shared" si="55"/>
        <v>1098.7176815266755</v>
      </c>
      <c r="K102" s="31">
        <v>21324.791428709999</v>
      </c>
      <c r="L102" s="32">
        <f t="shared" si="56"/>
        <v>19981.253367347144</v>
      </c>
      <c r="M102" s="31">
        <v>1184.7106349283333</v>
      </c>
      <c r="N102" s="32">
        <f t="shared" si="57"/>
        <v>979.04621541337303</v>
      </c>
      <c r="O102" s="54">
        <v>25776.841625191042</v>
      </c>
      <c r="P102" s="31">
        <v>89089.307499960021</v>
      </c>
      <c r="Q102" s="32">
        <f t="shared" si="58"/>
        <v>86871.300204117128</v>
      </c>
      <c r="R102" s="31">
        <v>1142.1706089738464</v>
      </c>
      <c r="S102" s="32">
        <f t="shared" si="59"/>
        <v>1129.8741910373731</v>
      </c>
      <c r="T102" s="54">
        <v>125250.29924659574</v>
      </c>
      <c r="U102" s="31">
        <v>0</v>
      </c>
      <c r="V102" s="32">
        <f t="shared" si="60"/>
        <v>0</v>
      </c>
      <c r="W102" s="31" t="e">
        <v>#DIV/0!</v>
      </c>
      <c r="X102" s="32" t="e">
        <f t="shared" si="61"/>
        <v>#DIV/0!</v>
      </c>
      <c r="Y102" s="54" t="e">
        <v>#VALUE!</v>
      </c>
      <c r="Z102" s="31">
        <v>0</v>
      </c>
      <c r="AA102" s="32">
        <f t="shared" si="62"/>
        <v>0</v>
      </c>
      <c r="AB102" s="31" t="e">
        <v>#DIV/0!</v>
      </c>
      <c r="AC102" s="32" t="e">
        <f t="shared" si="63"/>
        <v>#DIV/0!</v>
      </c>
      <c r="AD102" s="54" t="e">
        <v>#VALUE!</v>
      </c>
      <c r="AE102" s="31">
        <v>0</v>
      </c>
      <c r="AF102" s="32">
        <f t="shared" si="64"/>
        <v>0</v>
      </c>
      <c r="AG102" s="31" t="e">
        <v>#DIV/0!</v>
      </c>
      <c r="AH102" s="32" t="e">
        <f t="shared" si="65"/>
        <v>#DIV/0!</v>
      </c>
      <c r="AI102" s="54">
        <v>0</v>
      </c>
      <c r="AJ102" s="31">
        <f t="shared" si="47"/>
        <v>2732.2175000400002</v>
      </c>
      <c r="AK102" s="32">
        <f t="shared" si="66"/>
        <v>9386.6896938600003</v>
      </c>
      <c r="AL102" s="31">
        <v>913.24119733260341</v>
      </c>
      <c r="AM102" s="50">
        <f t="shared" si="67"/>
        <v>830.33201824826915</v>
      </c>
      <c r="AN102" s="31">
        <f t="shared" si="48"/>
        <v>9577.8850000700004</v>
      </c>
      <c r="AO102" s="32">
        <f t="shared" si="68"/>
        <v>2637.2048469442857</v>
      </c>
      <c r="AP102" s="31">
        <v>1600.6996451142436</v>
      </c>
      <c r="AQ102" s="50">
        <f t="shared" si="69"/>
        <v>726.71501362193419</v>
      </c>
      <c r="AR102" s="31">
        <f t="shared" si="49"/>
        <v>3461.4839285900002</v>
      </c>
      <c r="AS102" s="32">
        <f t="shared" si="70"/>
        <v>4218.8690816400003</v>
      </c>
      <c r="AT102" s="31">
        <v>867.74837493175835</v>
      </c>
      <c r="AU102" s="50">
        <f t="shared" si="71"/>
        <v>906.66079552308008</v>
      </c>
      <c r="AV102" s="31">
        <f t="shared" si="50"/>
        <v>5553.2050000099998</v>
      </c>
      <c r="AW102" s="32">
        <f t="shared" si="72"/>
        <v>3738.4897449028572</v>
      </c>
      <c r="AX102" s="31">
        <v>1113.6922115098712</v>
      </c>
      <c r="AY102" s="50">
        <f t="shared" si="73"/>
        <v>2081.5555142177459</v>
      </c>
      <c r="AZ102" s="51">
        <f>AJ102/SUM(Table5[[#This Row],[NWP (Standard)]],Table5[[#This Row],[NWP (Plus)]],Table5[[#This Row],[NWP (Essentials)]],Table5[[#This Row],[NWP (Premium)]])</f>
        <v>0.12812399639049038</v>
      </c>
      <c r="BA102" s="51">
        <f>AN102/SUM(Table5[[#This Row],[NWP (Standard)]],Table5[[#This Row],[NWP (Plus)]],Table5[[#This Row],[NWP (Essentials)]],Table5[[#This Row],[NWP (Premium)]])</f>
        <v>0.44914319711352951</v>
      </c>
      <c r="BB102" s="51">
        <f>AR102/SUM(Table5[[#This Row],[NWP (Standard)]],Table5[[#This Row],[NWP (Plus)]],Table5[[#This Row],[NWP (Essentials)]],Table5[[#This Row],[NWP (Premium)]])</f>
        <v>0.16232205319156059</v>
      </c>
      <c r="BC102" s="52">
        <f>AV102/SUM(Table5[[#This Row],[NWP (Standard)]],Table5[[#This Row],[NWP (Plus)]],Table5[[#This Row],[NWP (Essentials)]],Table5[[#This Row],[NWP (Premium)]])</f>
        <v>0.26041075330441954</v>
      </c>
      <c r="BD102" s="51">
        <f t="shared" si="74"/>
        <v>0.48167019160183322</v>
      </c>
      <c r="BE102" s="51">
        <f t="shared" si="74"/>
        <v>0.13215344229522893</v>
      </c>
      <c r="BF102" s="51">
        <f t="shared" si="74"/>
        <v>0.21289950469156485</v>
      </c>
      <c r="BG102" s="52">
        <f t="shared" si="74"/>
        <v>0.17327686141137294</v>
      </c>
      <c r="BH102" s="31">
        <v>0</v>
      </c>
      <c r="BI102" s="32">
        <f t="shared" si="75"/>
        <v>0</v>
      </c>
      <c r="BJ102" s="31">
        <v>0</v>
      </c>
      <c r="BK102" s="50">
        <f t="shared" si="76"/>
        <v>0</v>
      </c>
      <c r="BL102" s="31">
        <v>0</v>
      </c>
      <c r="BM102" s="32">
        <f t="shared" si="77"/>
        <v>0</v>
      </c>
      <c r="BN102" s="31">
        <v>0</v>
      </c>
      <c r="BO102" s="50">
        <f t="shared" si="78"/>
        <v>0</v>
      </c>
      <c r="BP102" s="31">
        <v>0</v>
      </c>
      <c r="BQ102" s="32">
        <f t="shared" si="79"/>
        <v>0</v>
      </c>
      <c r="BR102" s="31">
        <v>0</v>
      </c>
      <c r="BS102" s="50">
        <f t="shared" si="80"/>
        <v>0</v>
      </c>
      <c r="BT102" s="31">
        <v>0</v>
      </c>
      <c r="BU102" s="32">
        <f t="shared" si="81"/>
        <v>0</v>
      </c>
      <c r="BV102" s="31">
        <v>0</v>
      </c>
      <c r="BW102" s="50">
        <f t="shared" si="82"/>
        <v>0</v>
      </c>
      <c r="BX102" s="31">
        <v>2732.2175000400002</v>
      </c>
      <c r="BY102" s="32">
        <f t="shared" si="83"/>
        <v>9386.6896938600003</v>
      </c>
      <c r="BZ102" s="31">
        <v>913.24119733260341</v>
      </c>
      <c r="CA102" s="50">
        <f t="shared" si="84"/>
        <v>830.33201824826915</v>
      </c>
      <c r="CB102" s="31">
        <v>9577.8850000700004</v>
      </c>
      <c r="CC102" s="32">
        <f t="shared" si="85"/>
        <v>2637.2048469442857</v>
      </c>
      <c r="CD102" s="31">
        <v>1600.6996451142436</v>
      </c>
      <c r="CE102" s="50">
        <f t="shared" si="86"/>
        <v>726.71501362193419</v>
      </c>
      <c r="CF102" s="31">
        <v>3461.4839285900002</v>
      </c>
      <c r="CG102" s="32">
        <f t="shared" si="87"/>
        <v>4218.8690816400003</v>
      </c>
      <c r="CH102" s="31">
        <v>867.74837493175835</v>
      </c>
      <c r="CI102" s="50">
        <f t="shared" si="88"/>
        <v>906.66079552308008</v>
      </c>
      <c r="CJ102" s="31">
        <v>5553.2050000099998</v>
      </c>
      <c r="CK102" s="32">
        <f t="shared" si="89"/>
        <v>3738.4897449028572</v>
      </c>
      <c r="CL102" s="31">
        <v>1113.6922115098712</v>
      </c>
      <c r="CM102" s="50">
        <f t="shared" si="90"/>
        <v>2081.5555142177459</v>
      </c>
    </row>
    <row r="103" spans="1:91" x14ac:dyDescent="0.25">
      <c r="A103" s="42">
        <f t="shared" si="51"/>
        <v>45862</v>
      </c>
      <c r="B103" s="31">
        <v>127946.04357124001</v>
      </c>
      <c r="C103" s="32">
        <f t="shared" si="52"/>
        <v>111732.52229593716</v>
      </c>
      <c r="D103" s="31">
        <v>1087.2673193848864</v>
      </c>
      <c r="E103" s="32">
        <f t="shared" si="53"/>
        <v>1099.6180751585823</v>
      </c>
      <c r="F103" s="54">
        <f t="shared" si="46"/>
        <v>151027.14087178677</v>
      </c>
      <c r="G103" s="32">
        <v>127946.04357124001</v>
      </c>
      <c r="H103" s="32">
        <f t="shared" si="54"/>
        <v>111732.52229593716</v>
      </c>
      <c r="I103" s="32">
        <v>1087.2673193848864</v>
      </c>
      <c r="J103" s="50">
        <f t="shared" si="55"/>
        <v>1099.6180751585823</v>
      </c>
      <c r="K103" s="31">
        <v>27084.134285619999</v>
      </c>
      <c r="L103" s="32">
        <f t="shared" si="56"/>
        <v>20912.560000008572</v>
      </c>
      <c r="M103" s="31">
        <v>1083.3653714248001</v>
      </c>
      <c r="N103" s="32">
        <f t="shared" si="57"/>
        <v>986.91992663841586</v>
      </c>
      <c r="O103" s="54">
        <v>25776.841625191042</v>
      </c>
      <c r="P103" s="31">
        <v>100861.90928562</v>
      </c>
      <c r="Q103" s="32">
        <f t="shared" si="58"/>
        <v>90819.962295928577</v>
      </c>
      <c r="R103" s="31">
        <v>1084.5366589851612</v>
      </c>
      <c r="S103" s="32">
        <f t="shared" si="59"/>
        <v>1128.6858786899652</v>
      </c>
      <c r="T103" s="54">
        <v>125250.29924659574</v>
      </c>
      <c r="U103" s="31">
        <v>0</v>
      </c>
      <c r="V103" s="32">
        <f t="shared" si="60"/>
        <v>0</v>
      </c>
      <c r="W103" s="31" t="e">
        <v>#DIV/0!</v>
      </c>
      <c r="X103" s="32" t="e">
        <f t="shared" si="61"/>
        <v>#DIV/0!</v>
      </c>
      <c r="Y103" s="54" t="e">
        <v>#VALUE!</v>
      </c>
      <c r="Z103" s="31">
        <v>0</v>
      </c>
      <c r="AA103" s="32">
        <f t="shared" si="62"/>
        <v>0</v>
      </c>
      <c r="AB103" s="31" t="e">
        <v>#DIV/0!</v>
      </c>
      <c r="AC103" s="32" t="e">
        <f t="shared" si="63"/>
        <v>#DIV/0!</v>
      </c>
      <c r="AD103" s="54" t="e">
        <v>#VALUE!</v>
      </c>
      <c r="AE103" s="31">
        <v>0</v>
      </c>
      <c r="AF103" s="32">
        <f t="shared" si="64"/>
        <v>0</v>
      </c>
      <c r="AG103" s="31" t="e">
        <v>#DIV/0!</v>
      </c>
      <c r="AH103" s="32" t="e">
        <f t="shared" si="65"/>
        <v>#DIV/0!</v>
      </c>
      <c r="AI103" s="54">
        <v>0</v>
      </c>
      <c r="AJ103" s="31">
        <f t="shared" si="47"/>
        <v>16696.90642856</v>
      </c>
      <c r="AK103" s="32">
        <f t="shared" si="66"/>
        <v>10549.486275508572</v>
      </c>
      <c r="AL103" s="31">
        <v>1116.1851366771011</v>
      </c>
      <c r="AM103" s="50">
        <f t="shared" si="67"/>
        <v>853.58323608917658</v>
      </c>
      <c r="AN103" s="31">
        <f t="shared" si="48"/>
        <v>4354.1767857100003</v>
      </c>
      <c r="AO103" s="32">
        <f t="shared" si="68"/>
        <v>2817.0264285828571</v>
      </c>
      <c r="AP103" s="31">
        <v>873.22776194532355</v>
      </c>
      <c r="AQ103" s="50">
        <f t="shared" si="69"/>
        <v>629.75257740325958</v>
      </c>
      <c r="AR103" s="31">
        <f t="shared" si="49"/>
        <v>3885.2207142499997</v>
      </c>
      <c r="AS103" s="32">
        <f t="shared" si="70"/>
        <v>4241.5559183628584</v>
      </c>
      <c r="AT103" s="31">
        <v>973.9735993559691</v>
      </c>
      <c r="AU103" s="50">
        <f t="shared" si="71"/>
        <v>912.34808632226657</v>
      </c>
      <c r="AV103" s="31">
        <f t="shared" si="50"/>
        <v>2147.8303571000001</v>
      </c>
      <c r="AW103" s="32">
        <f t="shared" si="72"/>
        <v>3304.4913775542855</v>
      </c>
      <c r="AX103" s="31">
        <v>2153.7309898900075</v>
      </c>
      <c r="AY103" s="50">
        <f t="shared" si="73"/>
        <v>2240.6580646678804</v>
      </c>
      <c r="AZ103" s="51">
        <f>AJ103/SUM(Table5[[#This Row],[NWP (Standard)]],Table5[[#This Row],[NWP (Plus)]],Table5[[#This Row],[NWP (Essentials)]],Table5[[#This Row],[NWP (Premium)]])</f>
        <v>0.61648292880548239</v>
      </c>
      <c r="BA103" s="51">
        <f>AN103/SUM(Table5[[#This Row],[NWP (Standard)]],Table5[[#This Row],[NWP (Plus)]],Table5[[#This Row],[NWP (Essentials)]],Table5[[#This Row],[NWP (Premium)]])</f>
        <v>0.16076484999639801</v>
      </c>
      <c r="BB103" s="51">
        <f>AR103/SUM(Table5[[#This Row],[NWP (Standard)]],Table5[[#This Row],[NWP (Plus)]],Table5[[#This Row],[NWP (Essentials)]],Table5[[#This Row],[NWP (Premium)]])</f>
        <v>0.14345006095737795</v>
      </c>
      <c r="BC103" s="52">
        <f>AV103/SUM(Table5[[#This Row],[NWP (Standard)]],Table5[[#This Row],[NWP (Plus)]],Table5[[#This Row],[NWP (Essentials)]],Table5[[#This Row],[NWP (Premium)]])</f>
        <v>7.9302160240741562E-2</v>
      </c>
      <c r="BD103" s="51">
        <f t="shared" si="74"/>
        <v>0.51029466467339868</v>
      </c>
      <c r="BE103" s="51">
        <f t="shared" si="74"/>
        <v>0.13361710523281126</v>
      </c>
      <c r="BF103" s="51">
        <f t="shared" si="74"/>
        <v>0.20750639883253377</v>
      </c>
      <c r="BG103" s="52">
        <f t="shared" si="74"/>
        <v>0.14858183126125618</v>
      </c>
      <c r="BH103" s="31">
        <v>0</v>
      </c>
      <c r="BI103" s="32">
        <f t="shared" si="75"/>
        <v>0</v>
      </c>
      <c r="BJ103" s="31">
        <v>0</v>
      </c>
      <c r="BK103" s="50">
        <f t="shared" si="76"/>
        <v>0</v>
      </c>
      <c r="BL103" s="31">
        <v>0</v>
      </c>
      <c r="BM103" s="32">
        <f t="shared" si="77"/>
        <v>0</v>
      </c>
      <c r="BN103" s="31">
        <v>0</v>
      </c>
      <c r="BO103" s="50">
        <f t="shared" si="78"/>
        <v>0</v>
      </c>
      <c r="BP103" s="31">
        <v>0</v>
      </c>
      <c r="BQ103" s="32">
        <f t="shared" si="79"/>
        <v>0</v>
      </c>
      <c r="BR103" s="31">
        <v>0</v>
      </c>
      <c r="BS103" s="50">
        <f t="shared" si="80"/>
        <v>0</v>
      </c>
      <c r="BT103" s="31">
        <v>0</v>
      </c>
      <c r="BU103" s="32">
        <f t="shared" si="81"/>
        <v>0</v>
      </c>
      <c r="BV103" s="31">
        <v>0</v>
      </c>
      <c r="BW103" s="50">
        <f t="shared" si="82"/>
        <v>0</v>
      </c>
      <c r="BX103" s="31">
        <v>16696.90642856</v>
      </c>
      <c r="BY103" s="32">
        <f t="shared" si="83"/>
        <v>10549.486275508572</v>
      </c>
      <c r="BZ103" s="31">
        <v>1116.1851366771011</v>
      </c>
      <c r="CA103" s="50">
        <f t="shared" si="84"/>
        <v>853.58323608917658</v>
      </c>
      <c r="CB103" s="31">
        <v>4354.1767857100003</v>
      </c>
      <c r="CC103" s="32">
        <f t="shared" si="85"/>
        <v>2817.0264285828571</v>
      </c>
      <c r="CD103" s="31">
        <v>873.22776194532355</v>
      </c>
      <c r="CE103" s="50">
        <f t="shared" si="86"/>
        <v>629.75257740325958</v>
      </c>
      <c r="CF103" s="31">
        <v>3885.2207142499997</v>
      </c>
      <c r="CG103" s="32">
        <f t="shared" si="87"/>
        <v>4241.5559183628584</v>
      </c>
      <c r="CH103" s="31">
        <v>973.9735993559691</v>
      </c>
      <c r="CI103" s="50">
        <f t="shared" si="88"/>
        <v>912.34808632226657</v>
      </c>
      <c r="CJ103" s="31">
        <v>2147.8303571000001</v>
      </c>
      <c r="CK103" s="32">
        <f t="shared" si="89"/>
        <v>3304.4913775542855</v>
      </c>
      <c r="CL103" s="31">
        <v>2153.7309898900075</v>
      </c>
      <c r="CM103" s="50">
        <f t="shared" si="90"/>
        <v>2240.6580646678804</v>
      </c>
    </row>
    <row r="104" spans="1:91" x14ac:dyDescent="0.25">
      <c r="A104" s="42">
        <f t="shared" si="51"/>
        <v>45863</v>
      </c>
      <c r="B104" s="31">
        <v>167892.83714268001</v>
      </c>
      <c r="C104" s="32">
        <f t="shared" si="52"/>
        <v>115267.12719382286</v>
      </c>
      <c r="D104" s="31">
        <v>1202.5291514009944</v>
      </c>
      <c r="E104" s="32">
        <f t="shared" si="53"/>
        <v>1100.5223899533582</v>
      </c>
      <c r="F104" s="54">
        <f t="shared" si="46"/>
        <v>151027.14087178677</v>
      </c>
      <c r="G104" s="32">
        <v>167892.83714268001</v>
      </c>
      <c r="H104" s="32">
        <f t="shared" si="54"/>
        <v>115267.12719382286</v>
      </c>
      <c r="I104" s="32">
        <v>1202.5291514009944</v>
      </c>
      <c r="J104" s="50">
        <f t="shared" si="55"/>
        <v>1100.5223899533582</v>
      </c>
      <c r="K104" s="31">
        <v>32764.009285600001</v>
      </c>
      <c r="L104" s="32">
        <f t="shared" si="56"/>
        <v>23181.155969380001</v>
      </c>
      <c r="M104" s="31">
        <v>1213.4818253925926</v>
      </c>
      <c r="N104" s="32">
        <f t="shared" si="57"/>
        <v>1009.525924015929</v>
      </c>
      <c r="O104" s="54">
        <v>25776.841625191042</v>
      </c>
      <c r="P104" s="31">
        <v>135128.82785708003</v>
      </c>
      <c r="Q104" s="32">
        <f t="shared" si="58"/>
        <v>92085.971224442852</v>
      </c>
      <c r="R104" s="31">
        <v>1195.8303350184074</v>
      </c>
      <c r="S104" s="32">
        <f t="shared" si="59"/>
        <v>1126.0754246850672</v>
      </c>
      <c r="T104" s="54">
        <v>125250.29924659574</v>
      </c>
      <c r="U104" s="31">
        <v>0</v>
      </c>
      <c r="V104" s="32">
        <f t="shared" si="60"/>
        <v>0</v>
      </c>
      <c r="W104" s="31" t="e">
        <v>#DIV/0!</v>
      </c>
      <c r="X104" s="32" t="e">
        <f t="shared" si="61"/>
        <v>#DIV/0!</v>
      </c>
      <c r="Y104" s="54" t="e">
        <v>#VALUE!</v>
      </c>
      <c r="Z104" s="31">
        <v>0</v>
      </c>
      <c r="AA104" s="32">
        <f t="shared" si="62"/>
        <v>0</v>
      </c>
      <c r="AB104" s="31" t="e">
        <v>#DIV/0!</v>
      </c>
      <c r="AC104" s="32" t="e">
        <f t="shared" si="63"/>
        <v>#DIV/0!</v>
      </c>
      <c r="AD104" s="54" t="e">
        <v>#VALUE!</v>
      </c>
      <c r="AE104" s="31">
        <v>0</v>
      </c>
      <c r="AF104" s="32">
        <f t="shared" si="64"/>
        <v>0</v>
      </c>
      <c r="AG104" s="31" t="e">
        <v>#DIV/0!</v>
      </c>
      <c r="AH104" s="32" t="e">
        <f t="shared" si="65"/>
        <v>#DIV/0!</v>
      </c>
      <c r="AI104" s="54">
        <v>0</v>
      </c>
      <c r="AJ104" s="31">
        <f t="shared" si="47"/>
        <v>12328.243928540001</v>
      </c>
      <c r="AK104" s="32">
        <f t="shared" si="66"/>
        <v>11307.376122447144</v>
      </c>
      <c r="AL104" s="31">
        <v>883.0080521572761</v>
      </c>
      <c r="AM104" s="50">
        <f t="shared" si="67"/>
        <v>867.94456104768926</v>
      </c>
      <c r="AN104" s="31">
        <f t="shared" si="48"/>
        <v>6396.8103571499996</v>
      </c>
      <c r="AO104" s="32">
        <f t="shared" si="68"/>
        <v>3730.8564796042856</v>
      </c>
      <c r="AP104" s="31">
        <v>1603.5960029502789</v>
      </c>
      <c r="AQ104" s="50">
        <f t="shared" si="69"/>
        <v>858.83772068187079</v>
      </c>
      <c r="AR104" s="31">
        <f t="shared" si="49"/>
        <v>8435.87285711</v>
      </c>
      <c r="AS104" s="32">
        <f t="shared" si="70"/>
        <v>4302.4032142728574</v>
      </c>
      <c r="AT104" s="31">
        <v>1409.8413886266299</v>
      </c>
      <c r="AU104" s="50">
        <f t="shared" si="71"/>
        <v>884.26979555191224</v>
      </c>
      <c r="AV104" s="31">
        <f t="shared" si="50"/>
        <v>5603.0821427999999</v>
      </c>
      <c r="AW104" s="32">
        <f t="shared" si="72"/>
        <v>3840.5201530557138</v>
      </c>
      <c r="AX104" s="31">
        <v>1872.8250751518456</v>
      </c>
      <c r="AY104" s="50">
        <f t="shared" si="73"/>
        <v>2375.6355360205594</v>
      </c>
      <c r="AZ104" s="51">
        <f>AJ104/SUM(Table5[[#This Row],[NWP (Standard)]],Table5[[#This Row],[NWP (Plus)]],Table5[[#This Row],[NWP (Essentials)]],Table5[[#This Row],[NWP (Premium)]])</f>
        <v>0.37627397248841421</v>
      </c>
      <c r="BA104" s="51">
        <f>AN104/SUM(Table5[[#This Row],[NWP (Standard)]],Table5[[#This Row],[NWP (Plus)]],Table5[[#This Row],[NWP (Essentials)]],Table5[[#This Row],[NWP (Premium)]])</f>
        <v>0.19523893737758891</v>
      </c>
      <c r="BB104" s="51">
        <f>AR104/SUM(Table5[[#This Row],[NWP (Standard)]],Table5[[#This Row],[NWP (Plus)]],Table5[[#This Row],[NWP (Essentials)]],Table5[[#This Row],[NWP (Premium)]])</f>
        <v>0.25747376591110976</v>
      </c>
      <c r="BC104" s="52">
        <f>AV104/SUM(Table5[[#This Row],[NWP (Standard)]],Table5[[#This Row],[NWP (Plus)]],Table5[[#This Row],[NWP (Essentials)]],Table5[[#This Row],[NWP (Premium)]])</f>
        <v>0.17101332422288723</v>
      </c>
      <c r="BD104" s="51">
        <f t="shared" si="74"/>
        <v>0.50462511410895983</v>
      </c>
      <c r="BE104" s="51">
        <f t="shared" si="74"/>
        <v>0.16150838200103826</v>
      </c>
      <c r="BF104" s="51">
        <f t="shared" si="74"/>
        <v>0.17651482765359852</v>
      </c>
      <c r="BG104" s="52">
        <f t="shared" si="74"/>
        <v>0.15735167623640339</v>
      </c>
      <c r="BH104" s="31">
        <v>0</v>
      </c>
      <c r="BI104" s="32">
        <f t="shared" si="75"/>
        <v>0</v>
      </c>
      <c r="BJ104" s="31">
        <v>0</v>
      </c>
      <c r="BK104" s="50">
        <f t="shared" si="76"/>
        <v>0</v>
      </c>
      <c r="BL104" s="31">
        <v>0</v>
      </c>
      <c r="BM104" s="32">
        <f t="shared" si="77"/>
        <v>0</v>
      </c>
      <c r="BN104" s="31">
        <v>0</v>
      </c>
      <c r="BO104" s="50">
        <f t="shared" si="78"/>
        <v>0</v>
      </c>
      <c r="BP104" s="31">
        <v>0</v>
      </c>
      <c r="BQ104" s="32">
        <f t="shared" si="79"/>
        <v>0</v>
      </c>
      <c r="BR104" s="31">
        <v>0</v>
      </c>
      <c r="BS104" s="50">
        <f t="shared" si="80"/>
        <v>0</v>
      </c>
      <c r="BT104" s="31">
        <v>0</v>
      </c>
      <c r="BU104" s="32">
        <f t="shared" si="81"/>
        <v>0</v>
      </c>
      <c r="BV104" s="31">
        <v>0</v>
      </c>
      <c r="BW104" s="50">
        <f t="shared" si="82"/>
        <v>0</v>
      </c>
      <c r="BX104" s="31">
        <v>12328.243928540001</v>
      </c>
      <c r="BY104" s="32">
        <f t="shared" si="83"/>
        <v>11307.376122447144</v>
      </c>
      <c r="BZ104" s="31">
        <v>883.0080521572761</v>
      </c>
      <c r="CA104" s="50">
        <f t="shared" si="84"/>
        <v>867.94456104768926</v>
      </c>
      <c r="CB104" s="31">
        <v>6396.8103571499996</v>
      </c>
      <c r="CC104" s="32">
        <f t="shared" si="85"/>
        <v>3730.8564796042856</v>
      </c>
      <c r="CD104" s="31">
        <v>1603.5960029502789</v>
      </c>
      <c r="CE104" s="50">
        <f t="shared" si="86"/>
        <v>858.83772068187079</v>
      </c>
      <c r="CF104" s="31">
        <v>8435.87285711</v>
      </c>
      <c r="CG104" s="32">
        <f t="shared" si="87"/>
        <v>4302.4032142728574</v>
      </c>
      <c r="CH104" s="31">
        <v>1409.8413886266299</v>
      </c>
      <c r="CI104" s="50">
        <f t="shared" si="88"/>
        <v>884.26979555191224</v>
      </c>
      <c r="CJ104" s="31">
        <v>5603.0821427999999</v>
      </c>
      <c r="CK104" s="32">
        <f t="shared" si="89"/>
        <v>3840.5201530557138</v>
      </c>
      <c r="CL104" s="31">
        <v>1872.8250751518456</v>
      </c>
      <c r="CM104" s="50">
        <f t="shared" si="90"/>
        <v>2375.6355360205594</v>
      </c>
    </row>
    <row r="105" spans="1:91" x14ac:dyDescent="0.25">
      <c r="A105" s="42">
        <f t="shared" si="51"/>
        <v>45864</v>
      </c>
      <c r="B105" s="31">
        <v>106741.58321411</v>
      </c>
      <c r="C105" s="32">
        <f t="shared" si="52"/>
        <v>116995.95602033859</v>
      </c>
      <c r="D105" s="31">
        <v>938.90201156930323</v>
      </c>
      <c r="E105" s="32">
        <f t="shared" si="53"/>
        <v>1077.0104168130565</v>
      </c>
      <c r="F105" s="54">
        <f t="shared" si="46"/>
        <v>151027.14087178677</v>
      </c>
      <c r="G105" s="32">
        <v>106741.58321411</v>
      </c>
      <c r="H105" s="32">
        <f t="shared" si="54"/>
        <v>116995.95602033859</v>
      </c>
      <c r="I105" s="32">
        <v>938.90201156930323</v>
      </c>
      <c r="J105" s="50">
        <f t="shared" si="55"/>
        <v>1077.0104168130565</v>
      </c>
      <c r="K105" s="31">
        <v>10971.633214310001</v>
      </c>
      <c r="L105" s="32">
        <f t="shared" si="56"/>
        <v>22521.460408150004</v>
      </c>
      <c r="M105" s="31">
        <v>783.68808673642866</v>
      </c>
      <c r="N105" s="32">
        <f t="shared" si="57"/>
        <v>997.75515749478393</v>
      </c>
      <c r="O105" s="54">
        <v>25776.841625191042</v>
      </c>
      <c r="P105" s="31">
        <v>95769.94999980001</v>
      </c>
      <c r="Q105" s="32">
        <f t="shared" si="58"/>
        <v>94474.495612188577</v>
      </c>
      <c r="R105" s="31">
        <v>957.69949999800008</v>
      </c>
      <c r="S105" s="32">
        <f t="shared" si="59"/>
        <v>1096.8176236646555</v>
      </c>
      <c r="T105" s="54">
        <v>125250.29924659574</v>
      </c>
      <c r="U105" s="31">
        <v>0</v>
      </c>
      <c r="V105" s="32">
        <f t="shared" si="60"/>
        <v>0</v>
      </c>
      <c r="W105" s="31" t="e">
        <v>#DIV/0!</v>
      </c>
      <c r="X105" s="32" t="e">
        <f t="shared" si="61"/>
        <v>#DIV/0!</v>
      </c>
      <c r="Y105" s="54" t="e">
        <v>#VALUE!</v>
      </c>
      <c r="Z105" s="31">
        <v>0</v>
      </c>
      <c r="AA105" s="32">
        <f t="shared" si="62"/>
        <v>0</v>
      </c>
      <c r="AB105" s="31" t="e">
        <v>#DIV/0!</v>
      </c>
      <c r="AC105" s="32" t="e">
        <f t="shared" si="63"/>
        <v>#DIV/0!</v>
      </c>
      <c r="AD105" s="54" t="e">
        <v>#VALUE!</v>
      </c>
      <c r="AE105" s="31">
        <v>0</v>
      </c>
      <c r="AF105" s="32">
        <f t="shared" si="64"/>
        <v>0</v>
      </c>
      <c r="AG105" s="31" t="e">
        <v>#DIV/0!</v>
      </c>
      <c r="AH105" s="32" t="e">
        <f t="shared" si="65"/>
        <v>#DIV/0!</v>
      </c>
      <c r="AI105" s="54">
        <v>0</v>
      </c>
      <c r="AJ105" s="31">
        <f t="shared" si="47"/>
        <v>5875.9285714600001</v>
      </c>
      <c r="AK105" s="32">
        <f t="shared" si="66"/>
        <v>10399.69464285</v>
      </c>
      <c r="AL105" s="31">
        <v>736.50890402609184</v>
      </c>
      <c r="AM105" s="50">
        <f t="shared" si="67"/>
        <v>838.39861324611024</v>
      </c>
      <c r="AN105" s="31">
        <f t="shared" si="48"/>
        <v>386.46107143</v>
      </c>
      <c r="AO105" s="32">
        <f t="shared" si="68"/>
        <v>3786.0652040942855</v>
      </c>
      <c r="AP105" s="31">
        <v>387.52277765954608</v>
      </c>
      <c r="AQ105" s="50">
        <f t="shared" si="69"/>
        <v>914.1981174903774</v>
      </c>
      <c r="AR105" s="31">
        <f t="shared" si="49"/>
        <v>3683.4746428200001</v>
      </c>
      <c r="AS105" s="32">
        <f t="shared" si="70"/>
        <v>4475.8826020228571</v>
      </c>
      <c r="AT105" s="31">
        <v>923.39851963761271</v>
      </c>
      <c r="AU105" s="50">
        <f t="shared" si="71"/>
        <v>927.75879041936435</v>
      </c>
      <c r="AV105" s="31">
        <f t="shared" si="50"/>
        <v>1025.7689286</v>
      </c>
      <c r="AW105" s="32">
        <f t="shared" si="72"/>
        <v>3859.8179591828566</v>
      </c>
      <c r="AX105" s="31">
        <v>1028.586975078885</v>
      </c>
      <c r="AY105" s="50">
        <f t="shared" si="73"/>
        <v>2394.98635809807</v>
      </c>
      <c r="AZ105" s="51">
        <f>AJ105/SUM(Table5[[#This Row],[NWP (Standard)]],Table5[[#This Row],[NWP (Plus)]],Table5[[#This Row],[NWP (Essentials)]],Table5[[#This Row],[NWP (Premium)]])</f>
        <v>0.53555641686929412</v>
      </c>
      <c r="BA105" s="51">
        <f>AN105/SUM(Table5[[#This Row],[NWP (Standard)]],Table5[[#This Row],[NWP (Plus)]],Table5[[#This Row],[NWP (Essentials)]],Table5[[#This Row],[NWP (Premium)]])</f>
        <v>3.5223659402498927E-2</v>
      </c>
      <c r="BB105" s="51">
        <f>AR105/SUM(Table5[[#This Row],[NWP (Standard)]],Table5[[#This Row],[NWP (Plus)]],Table5[[#This Row],[NWP (Essentials)]],Table5[[#This Row],[NWP (Premium)]])</f>
        <v>0.3357271037839421</v>
      </c>
      <c r="BC105" s="52">
        <f>AV105/SUM(Table5[[#This Row],[NWP (Standard)]],Table5[[#This Row],[NWP (Plus)]],Table5[[#This Row],[NWP (Essentials)]],Table5[[#This Row],[NWP (Premium)]])</f>
        <v>9.3492819944264782E-2</v>
      </c>
      <c r="BD105" s="51">
        <f t="shared" si="74"/>
        <v>0.4690641780689338</v>
      </c>
      <c r="BE105" s="51">
        <f t="shared" si="74"/>
        <v>0.16654033334425236</v>
      </c>
      <c r="BF105" s="51">
        <f t="shared" si="74"/>
        <v>0.20184963721198074</v>
      </c>
      <c r="BG105" s="52">
        <f t="shared" si="74"/>
        <v>0.16254585137483302</v>
      </c>
      <c r="BH105" s="31">
        <v>0</v>
      </c>
      <c r="BI105" s="32">
        <f t="shared" si="75"/>
        <v>0</v>
      </c>
      <c r="BJ105" s="31">
        <v>0</v>
      </c>
      <c r="BK105" s="50">
        <f t="shared" si="76"/>
        <v>0</v>
      </c>
      <c r="BL105" s="31">
        <v>0</v>
      </c>
      <c r="BM105" s="32">
        <f t="shared" si="77"/>
        <v>0</v>
      </c>
      <c r="BN105" s="31">
        <v>0</v>
      </c>
      <c r="BO105" s="50">
        <f t="shared" si="78"/>
        <v>0</v>
      </c>
      <c r="BP105" s="31">
        <v>0</v>
      </c>
      <c r="BQ105" s="32">
        <f t="shared" si="79"/>
        <v>0</v>
      </c>
      <c r="BR105" s="31">
        <v>0</v>
      </c>
      <c r="BS105" s="50">
        <f t="shared" si="80"/>
        <v>0</v>
      </c>
      <c r="BT105" s="31">
        <v>0</v>
      </c>
      <c r="BU105" s="32">
        <f t="shared" si="81"/>
        <v>0</v>
      </c>
      <c r="BV105" s="31">
        <v>0</v>
      </c>
      <c r="BW105" s="50">
        <f t="shared" si="82"/>
        <v>0</v>
      </c>
      <c r="BX105" s="31">
        <v>5875.9285714600001</v>
      </c>
      <c r="BY105" s="32">
        <f t="shared" si="83"/>
        <v>10399.69464285</v>
      </c>
      <c r="BZ105" s="31">
        <v>736.50890402609184</v>
      </c>
      <c r="CA105" s="50">
        <f t="shared" si="84"/>
        <v>838.39861324611024</v>
      </c>
      <c r="CB105" s="31">
        <v>386.46107143</v>
      </c>
      <c r="CC105" s="32">
        <f t="shared" si="85"/>
        <v>3786.0652040942855</v>
      </c>
      <c r="CD105" s="31">
        <v>387.52277765954608</v>
      </c>
      <c r="CE105" s="50">
        <f t="shared" si="86"/>
        <v>914.1981174903774</v>
      </c>
      <c r="CF105" s="31">
        <v>3683.4746428200001</v>
      </c>
      <c r="CG105" s="32">
        <f t="shared" si="87"/>
        <v>4475.8826020228571</v>
      </c>
      <c r="CH105" s="31">
        <v>923.39851963761271</v>
      </c>
      <c r="CI105" s="50">
        <f t="shared" si="88"/>
        <v>927.75879041936435</v>
      </c>
      <c r="CJ105" s="31">
        <v>1025.7689286</v>
      </c>
      <c r="CK105" s="32">
        <f t="shared" si="89"/>
        <v>3859.8179591828566</v>
      </c>
      <c r="CL105" s="31">
        <v>1028.586975078885</v>
      </c>
      <c r="CM105" s="50">
        <f t="shared" si="90"/>
        <v>2394.98635809807</v>
      </c>
    </row>
    <row r="106" spans="1:91" x14ac:dyDescent="0.25">
      <c r="A106" s="42">
        <f t="shared" si="51"/>
        <v>45865</v>
      </c>
      <c r="B106" s="31">
        <v>81861.197142949983</v>
      </c>
      <c r="C106" s="32">
        <f t="shared" si="52"/>
        <v>118134.27408157142</v>
      </c>
      <c r="D106" s="31">
        <v>1039.0644372080919</v>
      </c>
      <c r="E106" s="32">
        <f t="shared" si="53"/>
        <v>1087.9788551914257</v>
      </c>
      <c r="F106" s="54">
        <f t="shared" si="46"/>
        <v>151027.14087178677</v>
      </c>
      <c r="G106" s="32">
        <v>81861.197142949983</v>
      </c>
      <c r="H106" s="32">
        <f t="shared" si="54"/>
        <v>118134.27408157142</v>
      </c>
      <c r="I106" s="32">
        <v>1039.0644372080919</v>
      </c>
      <c r="J106" s="50">
        <f t="shared" si="55"/>
        <v>1087.9788551914257</v>
      </c>
      <c r="K106" s="31">
        <v>17334.11071433</v>
      </c>
      <c r="L106" s="32">
        <f t="shared" si="56"/>
        <v>22850.001836725711</v>
      </c>
      <c r="M106" s="31">
        <v>912.32161654368417</v>
      </c>
      <c r="N106" s="32">
        <f t="shared" si="57"/>
        <v>1020.6988118988818</v>
      </c>
      <c r="O106" s="54">
        <v>25776.841625191042</v>
      </c>
      <c r="P106" s="31">
        <v>64527.086428619994</v>
      </c>
      <c r="Q106" s="32">
        <f t="shared" si="58"/>
        <v>95284.272244845735</v>
      </c>
      <c r="R106" s="31">
        <v>1075.451440477</v>
      </c>
      <c r="S106" s="32">
        <f t="shared" si="59"/>
        <v>1102.9381301989138</v>
      </c>
      <c r="T106" s="54">
        <v>125250.29924659574</v>
      </c>
      <c r="U106" s="31">
        <v>0</v>
      </c>
      <c r="V106" s="32">
        <f t="shared" si="60"/>
        <v>0</v>
      </c>
      <c r="W106" s="31" t="e">
        <v>#DIV/0!</v>
      </c>
      <c r="X106" s="32" t="e">
        <f t="shared" si="61"/>
        <v>#DIV/0!</v>
      </c>
      <c r="Y106" s="54" t="e">
        <v>#VALUE!</v>
      </c>
      <c r="Z106" s="31">
        <v>0</v>
      </c>
      <c r="AA106" s="32">
        <f t="shared" si="62"/>
        <v>0</v>
      </c>
      <c r="AB106" s="31" t="e">
        <v>#DIV/0!</v>
      </c>
      <c r="AC106" s="32" t="e">
        <f t="shared" si="63"/>
        <v>#DIV/0!</v>
      </c>
      <c r="AD106" s="54" t="e">
        <v>#VALUE!</v>
      </c>
      <c r="AE106" s="31">
        <v>0</v>
      </c>
      <c r="AF106" s="32">
        <f t="shared" si="64"/>
        <v>0</v>
      </c>
      <c r="AG106" s="31" t="e">
        <v>#DIV/0!</v>
      </c>
      <c r="AH106" s="32" t="e">
        <f t="shared" si="65"/>
        <v>#DIV/0!</v>
      </c>
      <c r="AI106" s="54">
        <v>0</v>
      </c>
      <c r="AJ106" s="31">
        <f t="shared" si="47"/>
        <v>6206.9757142999997</v>
      </c>
      <c r="AK106" s="32">
        <f t="shared" si="66"/>
        <v>9976.8931632614294</v>
      </c>
      <c r="AL106" s="31">
        <v>622.40278452122527</v>
      </c>
      <c r="AM106" s="50">
        <f t="shared" si="67"/>
        <v>826.30484620040477</v>
      </c>
      <c r="AN106" s="31">
        <f t="shared" si="48"/>
        <v>2423.7771428999999</v>
      </c>
      <c r="AO106" s="32">
        <f t="shared" si="68"/>
        <v>3660.203928585714</v>
      </c>
      <c r="AP106" s="31">
        <v>810.14529041593005</v>
      </c>
      <c r="AQ106" s="50">
        <f t="shared" si="69"/>
        <v>872.1291014103715</v>
      </c>
      <c r="AR106" s="31">
        <f t="shared" si="49"/>
        <v>6260.7396428700004</v>
      </c>
      <c r="AS106" s="32">
        <f t="shared" si="70"/>
        <v>5105.2483163114293</v>
      </c>
      <c r="AT106" s="31">
        <v>2092.6464922937462</v>
      </c>
      <c r="AU106" s="50">
        <f t="shared" si="71"/>
        <v>1138.1237040723111</v>
      </c>
      <c r="AV106" s="31">
        <f t="shared" si="50"/>
        <v>2442.6182142600001</v>
      </c>
      <c r="AW106" s="32">
        <f t="shared" si="72"/>
        <v>4107.6564285671429</v>
      </c>
      <c r="AX106" s="31">
        <v>816.44290126410874</v>
      </c>
      <c r="AY106" s="50">
        <f t="shared" si="73"/>
        <v>2410.2363020302446</v>
      </c>
      <c r="AZ106" s="51">
        <f>AJ106/SUM(Table5[[#This Row],[NWP (Standard)]],Table5[[#This Row],[NWP (Plus)]],Table5[[#This Row],[NWP (Essentials)]],Table5[[#This Row],[NWP (Premium)]])</f>
        <v>0.35807869331126008</v>
      </c>
      <c r="BA106" s="51">
        <f>AN106/SUM(Table5[[#This Row],[NWP (Standard)]],Table5[[#This Row],[NWP (Plus)]],Table5[[#This Row],[NWP (Essentials)]],Table5[[#This Row],[NWP (Premium)]])</f>
        <v>0.13982702561696914</v>
      </c>
      <c r="BB106" s="51">
        <f>AR106/SUM(Table5[[#This Row],[NWP (Standard)]],Table5[[#This Row],[NWP (Plus)]],Table5[[#This Row],[NWP (Essentials)]],Table5[[#This Row],[NWP (Premium)]])</f>
        <v>0.36118031931654193</v>
      </c>
      <c r="BC106" s="52">
        <f>AV106/SUM(Table5[[#This Row],[NWP (Standard)]],Table5[[#This Row],[NWP (Plus)]],Table5[[#This Row],[NWP (Essentials)]],Table5[[#This Row],[NWP (Premium)]])</f>
        <v>0.14091396175522883</v>
      </c>
      <c r="BD106" s="51">
        <f t="shared" si="74"/>
        <v>0.43311674982779419</v>
      </c>
      <c r="BE106" s="51">
        <f t="shared" si="74"/>
        <v>0.15511312958007734</v>
      </c>
      <c r="BF106" s="51">
        <f t="shared" si="74"/>
        <v>0.23581878193836162</v>
      </c>
      <c r="BG106" s="52">
        <f t="shared" si="74"/>
        <v>0.1759513386537668</v>
      </c>
      <c r="BH106" s="31">
        <v>0</v>
      </c>
      <c r="BI106" s="32">
        <f t="shared" si="75"/>
        <v>0</v>
      </c>
      <c r="BJ106" s="31">
        <v>0</v>
      </c>
      <c r="BK106" s="50">
        <f t="shared" si="76"/>
        <v>0</v>
      </c>
      <c r="BL106" s="31">
        <v>0</v>
      </c>
      <c r="BM106" s="32">
        <f t="shared" si="77"/>
        <v>0</v>
      </c>
      <c r="BN106" s="31">
        <v>0</v>
      </c>
      <c r="BO106" s="50">
        <f t="shared" si="78"/>
        <v>0</v>
      </c>
      <c r="BP106" s="31">
        <v>0</v>
      </c>
      <c r="BQ106" s="32">
        <f t="shared" si="79"/>
        <v>0</v>
      </c>
      <c r="BR106" s="31">
        <v>0</v>
      </c>
      <c r="BS106" s="50">
        <f t="shared" si="80"/>
        <v>0</v>
      </c>
      <c r="BT106" s="31">
        <v>0</v>
      </c>
      <c r="BU106" s="32">
        <f t="shared" si="81"/>
        <v>0</v>
      </c>
      <c r="BV106" s="31">
        <v>0</v>
      </c>
      <c r="BW106" s="50">
        <f t="shared" si="82"/>
        <v>0</v>
      </c>
      <c r="BX106" s="31">
        <v>6206.9757142999997</v>
      </c>
      <c r="BY106" s="32">
        <f t="shared" si="83"/>
        <v>9976.8931632614294</v>
      </c>
      <c r="BZ106" s="31">
        <v>622.40278452122527</v>
      </c>
      <c r="CA106" s="50">
        <f t="shared" si="84"/>
        <v>826.30484620040477</v>
      </c>
      <c r="CB106" s="31">
        <v>2423.7771428999999</v>
      </c>
      <c r="CC106" s="32">
        <f t="shared" si="85"/>
        <v>3660.203928585714</v>
      </c>
      <c r="CD106" s="31">
        <v>810.14529041593005</v>
      </c>
      <c r="CE106" s="50">
        <f t="shared" si="86"/>
        <v>872.1291014103715</v>
      </c>
      <c r="CF106" s="31">
        <v>6260.7396428700004</v>
      </c>
      <c r="CG106" s="32">
        <f t="shared" si="87"/>
        <v>5105.2483163114293</v>
      </c>
      <c r="CH106" s="31">
        <v>2092.6464922937462</v>
      </c>
      <c r="CI106" s="50">
        <f t="shared" si="88"/>
        <v>1138.1237040723111</v>
      </c>
      <c r="CJ106" s="31">
        <v>2442.6182142600001</v>
      </c>
      <c r="CK106" s="32">
        <f t="shared" si="89"/>
        <v>4107.6564285671429</v>
      </c>
      <c r="CL106" s="31">
        <v>816.44290126410874</v>
      </c>
      <c r="CM106" s="50">
        <f t="shared" si="90"/>
        <v>2410.2363020302446</v>
      </c>
    </row>
    <row r="107" spans="1:91" x14ac:dyDescent="0.25">
      <c r="A107" s="42">
        <f t="shared" si="51"/>
        <v>45866</v>
      </c>
      <c r="B107" s="31">
        <v>133375.38142860998</v>
      </c>
      <c r="C107" s="32">
        <f t="shared" si="52"/>
        <v>122230.3547958643</v>
      </c>
      <c r="D107" s="31">
        <v>1105.3041099833174</v>
      </c>
      <c r="E107" s="32">
        <f t="shared" si="53"/>
        <v>1089.6436364900037</v>
      </c>
      <c r="F107" s="54">
        <f t="shared" si="46"/>
        <v>151027.14087178677</v>
      </c>
      <c r="G107" s="32">
        <v>133375.38142860998</v>
      </c>
      <c r="H107" s="32">
        <f t="shared" si="54"/>
        <v>122230.3547958643</v>
      </c>
      <c r="I107" s="32">
        <v>1105.3041099833174</v>
      </c>
      <c r="J107" s="50">
        <f t="shared" si="55"/>
        <v>1089.6436364900037</v>
      </c>
      <c r="K107" s="31">
        <v>17706.333571409999</v>
      </c>
      <c r="L107" s="32">
        <f t="shared" si="56"/>
        <v>22021.181785702855</v>
      </c>
      <c r="M107" s="31">
        <v>681.01282966961537</v>
      </c>
      <c r="N107" s="32">
        <f t="shared" si="57"/>
        <v>965.33652828954109</v>
      </c>
      <c r="O107" s="54">
        <v>25776.841625191042</v>
      </c>
      <c r="P107" s="31">
        <v>115669.04785720003</v>
      </c>
      <c r="Q107" s="32">
        <f t="shared" si="58"/>
        <v>100209.17301016145</v>
      </c>
      <c r="R107" s="31">
        <v>1217.5689248126318</v>
      </c>
      <c r="S107" s="32">
        <f t="shared" si="59"/>
        <v>1120.1299408864518</v>
      </c>
      <c r="T107" s="54">
        <v>125250.29924659574</v>
      </c>
      <c r="U107" s="31">
        <v>0</v>
      </c>
      <c r="V107" s="32">
        <f t="shared" si="60"/>
        <v>0</v>
      </c>
      <c r="W107" s="31" t="e">
        <v>#DIV/0!</v>
      </c>
      <c r="X107" s="32" t="e">
        <f t="shared" si="61"/>
        <v>#DIV/0!</v>
      </c>
      <c r="Y107" s="54" t="e">
        <v>#VALUE!</v>
      </c>
      <c r="Z107" s="31">
        <v>0</v>
      </c>
      <c r="AA107" s="32">
        <f t="shared" si="62"/>
        <v>0</v>
      </c>
      <c r="AB107" s="31" t="e">
        <v>#DIV/0!</v>
      </c>
      <c r="AC107" s="32" t="e">
        <f t="shared" si="63"/>
        <v>#DIV/0!</v>
      </c>
      <c r="AD107" s="54" t="e">
        <v>#VALUE!</v>
      </c>
      <c r="AE107" s="31">
        <v>0</v>
      </c>
      <c r="AF107" s="32">
        <f t="shared" si="64"/>
        <v>0</v>
      </c>
      <c r="AG107" s="31" t="e">
        <v>#DIV/0!</v>
      </c>
      <c r="AH107" s="32" t="e">
        <f t="shared" si="65"/>
        <v>#DIV/0!</v>
      </c>
      <c r="AI107" s="54">
        <v>0</v>
      </c>
      <c r="AJ107" s="31">
        <f t="shared" si="47"/>
        <v>7122.0778571499995</v>
      </c>
      <c r="AK107" s="32">
        <f t="shared" si="66"/>
        <v>9602.7046938699987</v>
      </c>
      <c r="AL107" s="31">
        <v>510.11742892235742</v>
      </c>
      <c r="AM107" s="50">
        <f t="shared" si="67"/>
        <v>799.50367050885859</v>
      </c>
      <c r="AN107" s="31">
        <f t="shared" si="48"/>
        <v>848.06321429000002</v>
      </c>
      <c r="AO107" s="32">
        <f t="shared" si="68"/>
        <v>3426.7390816499997</v>
      </c>
      <c r="AP107" s="31">
        <v>425.19652913096991</v>
      </c>
      <c r="AQ107" s="50">
        <f t="shared" si="69"/>
        <v>814.34114388804176</v>
      </c>
      <c r="AR107" s="31">
        <f t="shared" si="49"/>
        <v>5632.9796428099999</v>
      </c>
      <c r="AS107" s="32">
        <f t="shared" si="70"/>
        <v>5403.2639795785717</v>
      </c>
      <c r="AT107" s="31">
        <v>1129.6909722907503</v>
      </c>
      <c r="AU107" s="50">
        <f t="shared" si="71"/>
        <v>1172.4861948212117</v>
      </c>
      <c r="AV107" s="31">
        <f t="shared" si="50"/>
        <v>4103.2128571600006</v>
      </c>
      <c r="AW107" s="32">
        <f t="shared" si="72"/>
        <v>3588.4740306042854</v>
      </c>
      <c r="AX107" s="31">
        <v>822.89708396827223</v>
      </c>
      <c r="AY107" s="50">
        <f t="shared" si="73"/>
        <v>1419.4006736878343</v>
      </c>
      <c r="AZ107" s="51">
        <f>AJ107/SUM(Table5[[#This Row],[NWP (Standard)]],Table5[[#This Row],[NWP (Plus)]],Table5[[#This Row],[NWP (Essentials)]],Table5[[#This Row],[NWP (Premium)]])</f>
        <v>0.40223334935075727</v>
      </c>
      <c r="BA107" s="51">
        <f>AN107/SUM(Table5[[#This Row],[NWP (Standard)]],Table5[[#This Row],[NWP (Plus)]],Table5[[#This Row],[NWP (Essentials)]],Table5[[#This Row],[NWP (Premium)]])</f>
        <v>4.7896037362548494E-2</v>
      </c>
      <c r="BB107" s="51">
        <f>AR107/SUM(Table5[[#This Row],[NWP (Standard)]],Table5[[#This Row],[NWP (Plus)]],Table5[[#This Row],[NWP (Essentials)]],Table5[[#This Row],[NWP (Premium)]])</f>
        <v>0.31813360005288954</v>
      </c>
      <c r="BC107" s="52">
        <f>AV107/SUM(Table5[[#This Row],[NWP (Standard)]],Table5[[#This Row],[NWP (Plus)]],Table5[[#This Row],[NWP (Essentials)]],Table5[[#This Row],[NWP (Premium)]])</f>
        <v>0.23173701323380477</v>
      </c>
      <c r="BD107" s="51">
        <f t="shared" si="74"/>
        <v>0.43138077586482976</v>
      </c>
      <c r="BE107" s="51">
        <f t="shared" si="74"/>
        <v>0.14687052955279042</v>
      </c>
      <c r="BF107" s="51">
        <f t="shared" si="74"/>
        <v>0.25971232471016753</v>
      </c>
      <c r="BG107" s="52">
        <f t="shared" si="74"/>
        <v>0.16203636987221212</v>
      </c>
      <c r="BH107" s="31">
        <v>0</v>
      </c>
      <c r="BI107" s="32">
        <f t="shared" si="75"/>
        <v>0</v>
      </c>
      <c r="BJ107" s="31">
        <v>0</v>
      </c>
      <c r="BK107" s="50">
        <f t="shared" si="76"/>
        <v>0</v>
      </c>
      <c r="BL107" s="31">
        <v>0</v>
      </c>
      <c r="BM107" s="32">
        <f t="shared" si="77"/>
        <v>0</v>
      </c>
      <c r="BN107" s="31">
        <v>0</v>
      </c>
      <c r="BO107" s="50">
        <f t="shared" si="78"/>
        <v>0</v>
      </c>
      <c r="BP107" s="31">
        <v>0</v>
      </c>
      <c r="BQ107" s="32">
        <f t="shared" si="79"/>
        <v>0</v>
      </c>
      <c r="BR107" s="31">
        <v>0</v>
      </c>
      <c r="BS107" s="50">
        <f t="shared" si="80"/>
        <v>0</v>
      </c>
      <c r="BT107" s="31">
        <v>0</v>
      </c>
      <c r="BU107" s="32">
        <f t="shared" si="81"/>
        <v>0</v>
      </c>
      <c r="BV107" s="31">
        <v>0</v>
      </c>
      <c r="BW107" s="50">
        <f t="shared" si="82"/>
        <v>0</v>
      </c>
      <c r="BX107" s="31">
        <v>7122.0778571499995</v>
      </c>
      <c r="BY107" s="32">
        <f t="shared" si="83"/>
        <v>9602.7046938699987</v>
      </c>
      <c r="BZ107" s="31">
        <v>510.11742892235742</v>
      </c>
      <c r="CA107" s="50">
        <f t="shared" si="84"/>
        <v>799.50367050885859</v>
      </c>
      <c r="CB107" s="31">
        <v>848.06321429000002</v>
      </c>
      <c r="CC107" s="32">
        <f t="shared" si="85"/>
        <v>3426.7390816499997</v>
      </c>
      <c r="CD107" s="31">
        <v>425.19652913096991</v>
      </c>
      <c r="CE107" s="50">
        <f t="shared" si="86"/>
        <v>814.34114388804176</v>
      </c>
      <c r="CF107" s="31">
        <v>5632.9796428099999</v>
      </c>
      <c r="CG107" s="32">
        <f t="shared" si="87"/>
        <v>5403.2639795785717</v>
      </c>
      <c r="CH107" s="31">
        <v>1129.6909722907503</v>
      </c>
      <c r="CI107" s="50">
        <f t="shared" si="88"/>
        <v>1172.4861948212117</v>
      </c>
      <c r="CJ107" s="31">
        <v>4103.2128571600006</v>
      </c>
      <c r="CK107" s="32">
        <f t="shared" si="89"/>
        <v>3588.4740306042854</v>
      </c>
      <c r="CL107" s="31">
        <v>822.89708396827223</v>
      </c>
      <c r="CM107" s="50">
        <f t="shared" si="90"/>
        <v>1419.4006736878343</v>
      </c>
    </row>
    <row r="108" spans="1:91" x14ac:dyDescent="0.25">
      <c r="A108" s="42">
        <f t="shared" si="51"/>
        <v>45867</v>
      </c>
      <c r="B108" s="31">
        <v>105414.02928572</v>
      </c>
      <c r="C108" s="32">
        <f t="shared" si="52"/>
        <v>119092.16724485428</v>
      </c>
      <c r="D108" s="31">
        <v>1112.669771203897</v>
      </c>
      <c r="E108" s="32">
        <f t="shared" si="53"/>
        <v>1091.2919155272211</v>
      </c>
      <c r="F108" s="54">
        <f t="shared" si="46"/>
        <v>151027.14087178677</v>
      </c>
      <c r="G108" s="32">
        <v>105414.02928572</v>
      </c>
      <c r="H108" s="32">
        <f t="shared" si="54"/>
        <v>119092.16724485428</v>
      </c>
      <c r="I108" s="32">
        <v>1112.669771203897</v>
      </c>
      <c r="J108" s="50">
        <f t="shared" si="55"/>
        <v>1091.2919155272211</v>
      </c>
      <c r="K108" s="31">
        <v>15354.188214379999</v>
      </c>
      <c r="L108" s="32">
        <f t="shared" si="56"/>
        <v>20362.742959194286</v>
      </c>
      <c r="M108" s="31">
        <v>903.18754202235289</v>
      </c>
      <c r="N108" s="32">
        <f t="shared" si="57"/>
        <v>965.96684381682974</v>
      </c>
      <c r="O108" s="54">
        <v>25776.841625191042</v>
      </c>
      <c r="P108" s="31">
        <v>90059.841071340008</v>
      </c>
      <c r="Q108" s="32">
        <f t="shared" si="58"/>
        <v>98729.424285660018</v>
      </c>
      <c r="R108" s="31">
        <v>1154.6133470684617</v>
      </c>
      <c r="S108" s="32">
        <f t="shared" si="59"/>
        <v>1118.2672593333584</v>
      </c>
      <c r="T108" s="54">
        <v>125250.29924659574</v>
      </c>
      <c r="U108" s="31">
        <v>0</v>
      </c>
      <c r="V108" s="32">
        <f t="shared" si="60"/>
        <v>0</v>
      </c>
      <c r="W108" s="31" t="e">
        <v>#DIV/0!</v>
      </c>
      <c r="X108" s="32" t="e">
        <f t="shared" si="61"/>
        <v>#DIV/0!</v>
      </c>
      <c r="Y108" s="54" t="e">
        <v>#VALUE!</v>
      </c>
      <c r="Z108" s="31">
        <v>0</v>
      </c>
      <c r="AA108" s="32">
        <f t="shared" si="62"/>
        <v>0</v>
      </c>
      <c r="AB108" s="31" t="e">
        <v>#DIV/0!</v>
      </c>
      <c r="AC108" s="32" t="e">
        <f t="shared" si="63"/>
        <v>#DIV/0!</v>
      </c>
      <c r="AD108" s="54" t="e">
        <v>#VALUE!</v>
      </c>
      <c r="AE108" s="31">
        <v>0</v>
      </c>
      <c r="AF108" s="32">
        <f t="shared" si="64"/>
        <v>0</v>
      </c>
      <c r="AG108" s="31" t="e">
        <v>#DIV/0!</v>
      </c>
      <c r="AH108" s="32" t="e">
        <f t="shared" si="65"/>
        <v>#DIV/0!</v>
      </c>
      <c r="AI108" s="54">
        <v>0</v>
      </c>
      <c r="AJ108" s="31">
        <f t="shared" si="47"/>
        <v>6958.7696429099997</v>
      </c>
      <c r="AK108" s="32">
        <f t="shared" si="66"/>
        <v>8274.4456632799993</v>
      </c>
      <c r="AL108" s="31">
        <v>775.32079352636492</v>
      </c>
      <c r="AM108" s="50">
        <f t="shared" si="67"/>
        <v>793.82632816614569</v>
      </c>
      <c r="AN108" s="31">
        <f t="shared" si="48"/>
        <v>2713.9503571</v>
      </c>
      <c r="AO108" s="32">
        <f t="shared" si="68"/>
        <v>3814.4462755214277</v>
      </c>
      <c r="AP108" s="31">
        <v>2721.4062645996869</v>
      </c>
      <c r="AQ108" s="50">
        <f t="shared" si="69"/>
        <v>1203.1134674022828</v>
      </c>
      <c r="AR108" s="31">
        <f t="shared" si="49"/>
        <v>2969.52642861</v>
      </c>
      <c r="AS108" s="32">
        <f t="shared" si="70"/>
        <v>4904.1854081514293</v>
      </c>
      <c r="AT108" s="31">
        <v>744.42111704180854</v>
      </c>
      <c r="AU108" s="50">
        <f t="shared" si="71"/>
        <v>1163.1029234540395</v>
      </c>
      <c r="AV108" s="31">
        <f t="shared" si="50"/>
        <v>2711.9417857600001</v>
      </c>
      <c r="AW108" s="32">
        <f t="shared" si="72"/>
        <v>3369.6656122414288</v>
      </c>
      <c r="AX108" s="31">
        <v>906.46405840220348</v>
      </c>
      <c r="AY108" s="50">
        <f t="shared" si="73"/>
        <v>1244.9484707521704</v>
      </c>
      <c r="AZ108" s="51">
        <f>AJ108/SUM(Table5[[#This Row],[NWP (Standard)]],Table5[[#This Row],[NWP (Plus)]],Table5[[#This Row],[NWP (Essentials)]],Table5[[#This Row],[NWP (Premium)]])</f>
        <v>0.45321638277123288</v>
      </c>
      <c r="BA108" s="51">
        <f>AN108/SUM(Table5[[#This Row],[NWP (Standard)]],Table5[[#This Row],[NWP (Plus)]],Table5[[#This Row],[NWP (Essentials)]],Table5[[#This Row],[NWP (Premium)]])</f>
        <v>0.17675635593409253</v>
      </c>
      <c r="BB108" s="51">
        <f>AR108/SUM(Table5[[#This Row],[NWP (Standard)]],Table5[[#This Row],[NWP (Plus)]],Table5[[#This Row],[NWP (Essentials)]],Table5[[#This Row],[NWP (Premium)]])</f>
        <v>0.1934017212208512</v>
      </c>
      <c r="BC108" s="52">
        <f>AV108/SUM(Table5[[#This Row],[NWP (Standard)]],Table5[[#This Row],[NWP (Plus)]],Table5[[#This Row],[NWP (Essentials)]],Table5[[#This Row],[NWP (Premium)]])</f>
        <v>0.17662554007382328</v>
      </c>
      <c r="BD108" s="51">
        <f t="shared" si="74"/>
        <v>0.40999510571241871</v>
      </c>
      <c r="BE108" s="51">
        <f t="shared" si="74"/>
        <v>0.17212143754337508</v>
      </c>
      <c r="BF108" s="51">
        <f t="shared" si="74"/>
        <v>0.25309837491918191</v>
      </c>
      <c r="BG108" s="52">
        <f t="shared" si="74"/>
        <v>0.1647850818250243</v>
      </c>
      <c r="BH108" s="31">
        <v>0</v>
      </c>
      <c r="BI108" s="32">
        <f t="shared" si="75"/>
        <v>0</v>
      </c>
      <c r="BJ108" s="31">
        <v>0</v>
      </c>
      <c r="BK108" s="50">
        <f t="shared" si="76"/>
        <v>0</v>
      </c>
      <c r="BL108" s="31">
        <v>0</v>
      </c>
      <c r="BM108" s="32">
        <f t="shared" si="77"/>
        <v>0</v>
      </c>
      <c r="BN108" s="31">
        <v>0</v>
      </c>
      <c r="BO108" s="50">
        <f t="shared" si="78"/>
        <v>0</v>
      </c>
      <c r="BP108" s="31">
        <v>0</v>
      </c>
      <c r="BQ108" s="32">
        <f t="shared" si="79"/>
        <v>0</v>
      </c>
      <c r="BR108" s="31">
        <v>0</v>
      </c>
      <c r="BS108" s="50">
        <f t="shared" si="80"/>
        <v>0</v>
      </c>
      <c r="BT108" s="31">
        <v>0</v>
      </c>
      <c r="BU108" s="32">
        <f t="shared" si="81"/>
        <v>0</v>
      </c>
      <c r="BV108" s="31">
        <v>0</v>
      </c>
      <c r="BW108" s="50">
        <f t="shared" si="82"/>
        <v>0</v>
      </c>
      <c r="BX108" s="31">
        <v>6958.7696429099997</v>
      </c>
      <c r="BY108" s="32">
        <f t="shared" si="83"/>
        <v>8274.4456632799993</v>
      </c>
      <c r="BZ108" s="31">
        <v>775.32079352636492</v>
      </c>
      <c r="CA108" s="50">
        <f t="shared" si="84"/>
        <v>793.82632816614569</v>
      </c>
      <c r="CB108" s="31">
        <v>2713.9503571</v>
      </c>
      <c r="CC108" s="32">
        <f t="shared" si="85"/>
        <v>3814.4462755214277</v>
      </c>
      <c r="CD108" s="31">
        <v>2721.4062645996869</v>
      </c>
      <c r="CE108" s="50">
        <f t="shared" si="86"/>
        <v>1203.1134674022828</v>
      </c>
      <c r="CF108" s="31">
        <v>2969.52642861</v>
      </c>
      <c r="CG108" s="32">
        <f t="shared" si="87"/>
        <v>4904.1854081514293</v>
      </c>
      <c r="CH108" s="31">
        <v>744.42111704180854</v>
      </c>
      <c r="CI108" s="50">
        <f t="shared" si="88"/>
        <v>1163.1029234540395</v>
      </c>
      <c r="CJ108" s="31">
        <v>2711.9417857600001</v>
      </c>
      <c r="CK108" s="32">
        <f t="shared" si="89"/>
        <v>3369.6656122414288</v>
      </c>
      <c r="CL108" s="31">
        <v>906.46405840220348</v>
      </c>
      <c r="CM108" s="50">
        <f t="shared" si="90"/>
        <v>1244.9484707521704</v>
      </c>
    </row>
    <row r="109" spans="1:91" x14ac:dyDescent="0.25">
      <c r="A109" s="42">
        <f t="shared" si="51"/>
        <v>45868</v>
      </c>
      <c r="B109" s="31">
        <v>100853.42821444999</v>
      </c>
      <c r="C109" s="32">
        <f t="shared" si="52"/>
        <v>117726.35714282285</v>
      </c>
      <c r="D109" s="31">
        <v>1021.5201825192295</v>
      </c>
      <c r="E109" s="32">
        <f t="shared" si="53"/>
        <v>1072.4652833242458</v>
      </c>
      <c r="F109" s="54">
        <f t="shared" si="46"/>
        <v>151027.14087178677</v>
      </c>
      <c r="G109" s="32">
        <v>100853.42821444999</v>
      </c>
      <c r="H109" s="32">
        <f t="shared" si="54"/>
        <v>117726.35714282285</v>
      </c>
      <c r="I109" s="32">
        <v>1021.5201825192295</v>
      </c>
      <c r="J109" s="50">
        <f t="shared" si="55"/>
        <v>1072.4652833242458</v>
      </c>
      <c r="K109" s="31">
        <v>11132.589285759999</v>
      </c>
      <c r="L109" s="32">
        <f t="shared" si="56"/>
        <v>18906.714081630002</v>
      </c>
      <c r="M109" s="31">
        <v>618.47718254222218</v>
      </c>
      <c r="N109" s="32">
        <f t="shared" si="57"/>
        <v>885.07635061881388</v>
      </c>
      <c r="O109" s="54">
        <v>25776.841625191042</v>
      </c>
      <c r="P109" s="31">
        <v>89720.838928689991</v>
      </c>
      <c r="Q109" s="32">
        <f t="shared" si="58"/>
        <v>98819.643061192852</v>
      </c>
      <c r="R109" s="31">
        <v>1107.6646781319753</v>
      </c>
      <c r="S109" s="32">
        <f t="shared" si="59"/>
        <v>1113.3378406416625</v>
      </c>
      <c r="T109" s="54">
        <v>125250.29924659574</v>
      </c>
      <c r="U109" s="31">
        <v>0</v>
      </c>
      <c r="V109" s="32">
        <f t="shared" si="60"/>
        <v>0</v>
      </c>
      <c r="W109" s="31" t="e">
        <v>#DIV/0!</v>
      </c>
      <c r="X109" s="32" t="e">
        <f t="shared" si="61"/>
        <v>#DIV/0!</v>
      </c>
      <c r="Y109" s="54" t="e">
        <v>#VALUE!</v>
      </c>
      <c r="Z109" s="31">
        <v>0</v>
      </c>
      <c r="AA109" s="32">
        <f t="shared" si="62"/>
        <v>0</v>
      </c>
      <c r="AB109" s="31" t="e">
        <v>#DIV/0!</v>
      </c>
      <c r="AC109" s="32" t="e">
        <f t="shared" si="63"/>
        <v>#DIV/0!</v>
      </c>
      <c r="AD109" s="54" t="e">
        <v>#VALUE!</v>
      </c>
      <c r="AE109" s="31">
        <v>0</v>
      </c>
      <c r="AF109" s="32">
        <f t="shared" si="64"/>
        <v>0</v>
      </c>
      <c r="AG109" s="31" t="e">
        <v>#DIV/0!</v>
      </c>
      <c r="AH109" s="32" t="e">
        <f t="shared" si="65"/>
        <v>#DIV/0!</v>
      </c>
      <c r="AI109" s="54">
        <v>0</v>
      </c>
      <c r="AJ109" s="31">
        <f t="shared" si="47"/>
        <v>6109.7464285799997</v>
      </c>
      <c r="AK109" s="32">
        <f t="shared" si="66"/>
        <v>8756.9497959285709</v>
      </c>
      <c r="AL109" s="31">
        <v>556.95740418842013</v>
      </c>
      <c r="AM109" s="50">
        <f t="shared" si="67"/>
        <v>742.92864343126234</v>
      </c>
      <c r="AN109" s="31">
        <f t="shared" si="48"/>
        <v>873.53821429000004</v>
      </c>
      <c r="AO109" s="32">
        <f t="shared" si="68"/>
        <v>2570.9681632671427</v>
      </c>
      <c r="AP109" s="31">
        <v>875.93804452497432</v>
      </c>
      <c r="AQ109" s="50">
        <f t="shared" si="69"/>
        <v>1099.5760958895301</v>
      </c>
      <c r="AR109" s="31">
        <f t="shared" si="49"/>
        <v>2996.9185714599998</v>
      </c>
      <c r="AS109" s="32">
        <f t="shared" si="70"/>
        <v>4837.8189285614289</v>
      </c>
      <c r="AT109" s="31">
        <v>751.28796603904425</v>
      </c>
      <c r="AU109" s="50">
        <f t="shared" si="71"/>
        <v>1146.4657221836515</v>
      </c>
      <c r="AV109" s="31">
        <f t="shared" si="50"/>
        <v>1152.3860714299999</v>
      </c>
      <c r="AW109" s="32">
        <f t="shared" si="72"/>
        <v>2740.9771938728577</v>
      </c>
      <c r="AX109" s="31">
        <v>577.77598359944295</v>
      </c>
      <c r="AY109" s="50">
        <f t="shared" si="73"/>
        <v>1168.3890096221094</v>
      </c>
      <c r="AZ109" s="51">
        <f>AJ109/SUM(Table5[[#This Row],[NWP (Standard)]],Table5[[#This Row],[NWP (Plus)]],Table5[[#This Row],[NWP (Essentials)]],Table5[[#This Row],[NWP (Premium)]])</f>
        <v>0.54881629706712931</v>
      </c>
      <c r="BA109" s="51">
        <f>AN109/SUM(Table5[[#This Row],[NWP (Standard)]],Table5[[#This Row],[NWP (Plus)]],Table5[[#This Row],[NWP (Essentials)]],Table5[[#This Row],[NWP (Premium)]])</f>
        <v>7.8466760235856983E-2</v>
      </c>
      <c r="BB109" s="51">
        <f>AR109/SUM(Table5[[#This Row],[NWP (Standard)]],Table5[[#This Row],[NWP (Plus)]],Table5[[#This Row],[NWP (Essentials)]],Table5[[#This Row],[NWP (Premium)]])</f>
        <v>0.26920229378204413</v>
      </c>
      <c r="BC109" s="52">
        <f>AV109/SUM(Table5[[#This Row],[NWP (Standard)]],Table5[[#This Row],[NWP (Plus)]],Table5[[#This Row],[NWP (Essentials)]],Table5[[#This Row],[NWP (Premium)]])</f>
        <v>0.10351464891496974</v>
      </c>
      <c r="BD109" s="51">
        <f t="shared" si="74"/>
        <v>0.47009400580908139</v>
      </c>
      <c r="BE109" s="51">
        <f t="shared" si="74"/>
        <v>0.11916766084656472</v>
      </c>
      <c r="BF109" s="51">
        <f t="shared" si="74"/>
        <v>0.26836698071782239</v>
      </c>
      <c r="BG109" s="52">
        <f t="shared" si="74"/>
        <v>0.14237135262653147</v>
      </c>
      <c r="BH109" s="31">
        <v>0</v>
      </c>
      <c r="BI109" s="32">
        <f t="shared" si="75"/>
        <v>0</v>
      </c>
      <c r="BJ109" s="31">
        <v>0</v>
      </c>
      <c r="BK109" s="50">
        <f t="shared" si="76"/>
        <v>0</v>
      </c>
      <c r="BL109" s="31">
        <v>0</v>
      </c>
      <c r="BM109" s="32">
        <f t="shared" si="77"/>
        <v>0</v>
      </c>
      <c r="BN109" s="31">
        <v>0</v>
      </c>
      <c r="BO109" s="50">
        <f t="shared" si="78"/>
        <v>0</v>
      </c>
      <c r="BP109" s="31">
        <v>0</v>
      </c>
      <c r="BQ109" s="32">
        <f t="shared" si="79"/>
        <v>0</v>
      </c>
      <c r="BR109" s="31">
        <v>0</v>
      </c>
      <c r="BS109" s="50">
        <f t="shared" si="80"/>
        <v>0</v>
      </c>
      <c r="BT109" s="31">
        <v>0</v>
      </c>
      <c r="BU109" s="32">
        <f t="shared" si="81"/>
        <v>0</v>
      </c>
      <c r="BV109" s="31">
        <v>0</v>
      </c>
      <c r="BW109" s="50">
        <f t="shared" si="82"/>
        <v>0</v>
      </c>
      <c r="BX109" s="31">
        <v>6109.7464285799997</v>
      </c>
      <c r="BY109" s="32">
        <f t="shared" si="83"/>
        <v>8756.9497959285709</v>
      </c>
      <c r="BZ109" s="31">
        <v>556.95740418842013</v>
      </c>
      <c r="CA109" s="50">
        <f t="shared" si="84"/>
        <v>742.92864343126234</v>
      </c>
      <c r="CB109" s="31">
        <v>873.53821429000004</v>
      </c>
      <c r="CC109" s="32">
        <f t="shared" si="85"/>
        <v>2570.9681632671427</v>
      </c>
      <c r="CD109" s="31">
        <v>875.93804452497432</v>
      </c>
      <c r="CE109" s="50">
        <f t="shared" si="86"/>
        <v>1099.5760958895301</v>
      </c>
      <c r="CF109" s="31">
        <v>2996.9185714599998</v>
      </c>
      <c r="CG109" s="32">
        <f t="shared" si="87"/>
        <v>4837.8189285614289</v>
      </c>
      <c r="CH109" s="31">
        <v>751.28796603904425</v>
      </c>
      <c r="CI109" s="50">
        <f t="shared" si="88"/>
        <v>1146.4657221836515</v>
      </c>
      <c r="CJ109" s="31">
        <v>1152.3860714299999</v>
      </c>
      <c r="CK109" s="32">
        <f t="shared" si="89"/>
        <v>2740.9771938728577</v>
      </c>
      <c r="CL109" s="31">
        <v>577.77598359944295</v>
      </c>
      <c r="CM109" s="50">
        <f t="shared" si="90"/>
        <v>1168.3890096221094</v>
      </c>
    </row>
    <row r="110" spans="1:91" x14ac:dyDescent="0.25">
      <c r="A110" s="42">
        <f t="shared" si="51"/>
        <v>45869</v>
      </c>
      <c r="B110" s="31">
        <v>119949.85249964998</v>
      </c>
      <c r="C110" s="32">
        <f t="shared" si="52"/>
        <v>116584.04413259569</v>
      </c>
      <c r="D110" s="31">
        <v>1002.3282088179822</v>
      </c>
      <c r="E110" s="32">
        <f t="shared" si="53"/>
        <v>1060.3311246718308</v>
      </c>
      <c r="F110" s="54">
        <f t="shared" si="46"/>
        <v>151027.14087178677</v>
      </c>
      <c r="G110" s="32">
        <v>119949.85249964998</v>
      </c>
      <c r="H110" s="32">
        <f t="shared" si="54"/>
        <v>116584.04413259569</v>
      </c>
      <c r="I110" s="32">
        <v>1002.3282088179822</v>
      </c>
      <c r="J110" s="50">
        <f t="shared" si="55"/>
        <v>1060.3311246718308</v>
      </c>
      <c r="K110" s="31">
        <v>21581.154285710003</v>
      </c>
      <c r="L110" s="32">
        <f t="shared" si="56"/>
        <v>18120.574081642855</v>
      </c>
      <c r="M110" s="31">
        <v>863.24617142840009</v>
      </c>
      <c r="N110" s="32">
        <f t="shared" si="57"/>
        <v>853.63075061932796</v>
      </c>
      <c r="O110" s="54">
        <v>25776.841625191042</v>
      </c>
      <c r="P110" s="31">
        <v>98368.698213939992</v>
      </c>
      <c r="Q110" s="32">
        <f t="shared" si="58"/>
        <v>98463.470050952863</v>
      </c>
      <c r="R110" s="31">
        <v>1035.4599811993683</v>
      </c>
      <c r="S110" s="32">
        <f t="shared" si="59"/>
        <v>1106.3268866722635</v>
      </c>
      <c r="T110" s="54">
        <v>125250.29924659574</v>
      </c>
      <c r="U110" s="31">
        <v>0</v>
      </c>
      <c r="V110" s="32">
        <f t="shared" si="60"/>
        <v>0</v>
      </c>
      <c r="W110" s="31" t="e">
        <v>#DIV/0!</v>
      </c>
      <c r="X110" s="32" t="e">
        <f t="shared" si="61"/>
        <v>#DIV/0!</v>
      </c>
      <c r="Y110" s="54" t="e">
        <v>#VALUE!</v>
      </c>
      <c r="Z110" s="31">
        <v>0</v>
      </c>
      <c r="AA110" s="32">
        <f t="shared" si="62"/>
        <v>0</v>
      </c>
      <c r="AB110" s="31" t="e">
        <v>#DIV/0!</v>
      </c>
      <c r="AC110" s="32" t="e">
        <f t="shared" si="63"/>
        <v>#DIV/0!</v>
      </c>
      <c r="AD110" s="54" t="e">
        <v>#VALUE!</v>
      </c>
      <c r="AE110" s="31">
        <v>0</v>
      </c>
      <c r="AF110" s="32">
        <f t="shared" si="64"/>
        <v>0</v>
      </c>
      <c r="AG110" s="31" t="e">
        <v>#DIV/0!</v>
      </c>
      <c r="AH110" s="32" t="e">
        <f t="shared" si="65"/>
        <v>#DIV/0!</v>
      </c>
      <c r="AI110" s="54">
        <v>0</v>
      </c>
      <c r="AJ110" s="31">
        <f t="shared" si="47"/>
        <v>11954.71821431</v>
      </c>
      <c r="AK110" s="32">
        <f t="shared" si="66"/>
        <v>8079.4943367500009</v>
      </c>
      <c r="AL110" s="31">
        <v>856.2543461741119</v>
      </c>
      <c r="AM110" s="50">
        <f t="shared" si="67"/>
        <v>705.79567335940669</v>
      </c>
      <c r="AN110" s="31">
        <f t="shared" si="48"/>
        <v>1276.0739285699999</v>
      </c>
      <c r="AO110" s="32">
        <f t="shared" si="68"/>
        <v>2131.2391836757142</v>
      </c>
      <c r="AP110" s="31">
        <v>639.78981307040408</v>
      </c>
      <c r="AQ110" s="50">
        <f t="shared" si="69"/>
        <v>1066.2278174788273</v>
      </c>
      <c r="AR110" s="31">
        <f t="shared" si="49"/>
        <v>6327.2871428199996</v>
      </c>
      <c r="AS110" s="32">
        <f t="shared" si="70"/>
        <v>5186.6855612142845</v>
      </c>
      <c r="AT110" s="31">
        <v>1057.4449666052442</v>
      </c>
      <c r="AU110" s="50">
        <f t="shared" si="71"/>
        <v>1158.3902032192623</v>
      </c>
      <c r="AV110" s="31">
        <f t="shared" si="50"/>
        <v>2023.0750000100002</v>
      </c>
      <c r="AW110" s="32">
        <f t="shared" si="72"/>
        <v>2723.1550000028578</v>
      </c>
      <c r="AX110" s="31">
        <v>676.2109661019814</v>
      </c>
      <c r="AY110" s="50">
        <f t="shared" si="73"/>
        <v>957.31472050953414</v>
      </c>
      <c r="AZ110" s="51">
        <f>AJ110/SUM(Table5[[#This Row],[NWP (Standard)]],Table5[[#This Row],[NWP (Plus)]],Table5[[#This Row],[NWP (Essentials)]],Table5[[#This Row],[NWP (Premium)]])</f>
        <v>0.55394248407861291</v>
      </c>
      <c r="BA110" s="51">
        <f>AN110/SUM(Table5[[#This Row],[NWP (Standard)]],Table5[[#This Row],[NWP (Plus)]],Table5[[#This Row],[NWP (Essentials)]],Table5[[#This Row],[NWP (Premium)]])</f>
        <v>5.9129086038505113E-2</v>
      </c>
      <c r="BB110" s="51">
        <f>AR110/SUM(Table5[[#This Row],[NWP (Standard)]],Table5[[#This Row],[NWP (Plus)]],Table5[[#This Row],[NWP (Essentials)]],Table5[[#This Row],[NWP (Premium)]])</f>
        <v>0.29318576101416521</v>
      </c>
      <c r="BC110" s="52">
        <f>AV110/SUM(Table5[[#This Row],[NWP (Standard)]],Table5[[#This Row],[NWP (Plus)]],Table5[[#This Row],[NWP (Essentials)]],Table5[[#This Row],[NWP (Premium)]])</f>
        <v>9.3742668868716766E-2</v>
      </c>
      <c r="BD110" s="51">
        <f t="shared" si="74"/>
        <v>0.46115965656238583</v>
      </c>
      <c r="BE110" s="51">
        <f t="shared" si="74"/>
        <v>0.10464826599543715</v>
      </c>
      <c r="BF110" s="51">
        <f t="shared" si="74"/>
        <v>0.28975779501164917</v>
      </c>
      <c r="BG110" s="52">
        <f t="shared" si="74"/>
        <v>0.14443428243052794</v>
      </c>
      <c r="BH110" s="31">
        <v>0</v>
      </c>
      <c r="BI110" s="32">
        <f t="shared" si="75"/>
        <v>0</v>
      </c>
      <c r="BJ110" s="31">
        <v>0</v>
      </c>
      <c r="BK110" s="50">
        <f t="shared" si="76"/>
        <v>0</v>
      </c>
      <c r="BL110" s="31">
        <v>0</v>
      </c>
      <c r="BM110" s="32">
        <f t="shared" si="77"/>
        <v>0</v>
      </c>
      <c r="BN110" s="31">
        <v>0</v>
      </c>
      <c r="BO110" s="50">
        <f t="shared" si="78"/>
        <v>0</v>
      </c>
      <c r="BP110" s="31">
        <v>0</v>
      </c>
      <c r="BQ110" s="32">
        <f t="shared" si="79"/>
        <v>0</v>
      </c>
      <c r="BR110" s="31">
        <v>0</v>
      </c>
      <c r="BS110" s="50">
        <f t="shared" si="80"/>
        <v>0</v>
      </c>
      <c r="BT110" s="31">
        <v>0</v>
      </c>
      <c r="BU110" s="32">
        <f t="shared" si="81"/>
        <v>0</v>
      </c>
      <c r="BV110" s="31">
        <v>0</v>
      </c>
      <c r="BW110" s="50">
        <f t="shared" si="82"/>
        <v>0</v>
      </c>
      <c r="BX110" s="31">
        <v>11954.71821431</v>
      </c>
      <c r="BY110" s="32">
        <f t="shared" si="83"/>
        <v>8079.4943367500009</v>
      </c>
      <c r="BZ110" s="31">
        <v>856.2543461741119</v>
      </c>
      <c r="CA110" s="50">
        <f t="shared" si="84"/>
        <v>705.79567335940669</v>
      </c>
      <c r="CB110" s="31">
        <v>1276.0739285699999</v>
      </c>
      <c r="CC110" s="32">
        <f t="shared" si="85"/>
        <v>2131.2391836757142</v>
      </c>
      <c r="CD110" s="31">
        <v>639.78981307040408</v>
      </c>
      <c r="CE110" s="50">
        <f t="shared" si="86"/>
        <v>1066.2278174788273</v>
      </c>
      <c r="CF110" s="31">
        <v>6327.2871428199996</v>
      </c>
      <c r="CG110" s="32">
        <f t="shared" si="87"/>
        <v>5186.6855612142845</v>
      </c>
      <c r="CH110" s="31">
        <v>1057.4449666052442</v>
      </c>
      <c r="CI110" s="50">
        <f t="shared" si="88"/>
        <v>1158.3902032192623</v>
      </c>
      <c r="CJ110" s="31">
        <v>2023.0750000100002</v>
      </c>
      <c r="CK110" s="32">
        <f t="shared" si="89"/>
        <v>2723.1550000028578</v>
      </c>
      <c r="CL110" s="31">
        <v>676.2109661019814</v>
      </c>
      <c r="CM110" s="50">
        <f t="shared" si="90"/>
        <v>957.31472050953414</v>
      </c>
    </row>
    <row r="111" spans="1:91" x14ac:dyDescent="0.25">
      <c r="A111" s="42">
        <f t="shared" si="51"/>
        <v>45870</v>
      </c>
      <c r="B111" s="31">
        <v>222977.74785728005</v>
      </c>
      <c r="C111" s="32">
        <f t="shared" si="52"/>
        <v>124453.31709182428</v>
      </c>
      <c r="D111" s="31">
        <v>1074.9534811611281</v>
      </c>
      <c r="E111" s="32">
        <f t="shared" si="53"/>
        <v>1042.1060289232785</v>
      </c>
      <c r="F111" s="54">
        <f t="shared" si="46"/>
        <v>155917.86923125098</v>
      </c>
      <c r="G111" s="32">
        <v>222977.74785728005</v>
      </c>
      <c r="H111" s="32">
        <f t="shared" si="54"/>
        <v>124453.31709182428</v>
      </c>
      <c r="I111" s="32">
        <v>1074.9534811611281</v>
      </c>
      <c r="J111" s="50">
        <f t="shared" si="55"/>
        <v>1042.1060289232785</v>
      </c>
      <c r="K111" s="31">
        <v>33731.768928649995</v>
      </c>
      <c r="L111" s="32">
        <f t="shared" si="56"/>
        <v>18258.825459221429</v>
      </c>
      <c r="M111" s="31">
        <v>822.72607143048765</v>
      </c>
      <c r="N111" s="32">
        <f t="shared" si="57"/>
        <v>797.80850005331297</v>
      </c>
      <c r="O111" s="54">
        <v>26611.575896303035</v>
      </c>
      <c r="P111" s="31">
        <v>189245.97892863001</v>
      </c>
      <c r="Q111" s="32">
        <f t="shared" si="58"/>
        <v>106194.49163260286</v>
      </c>
      <c r="R111" s="31">
        <v>1133.2094546624551</v>
      </c>
      <c r="S111" s="32">
        <f t="shared" si="59"/>
        <v>1097.3810466214131</v>
      </c>
      <c r="T111" s="54">
        <v>129306.29333494796</v>
      </c>
      <c r="U111" s="31">
        <v>0</v>
      </c>
      <c r="V111" s="32">
        <f t="shared" si="60"/>
        <v>0</v>
      </c>
      <c r="W111" s="31" t="e">
        <v>#DIV/0!</v>
      </c>
      <c r="X111" s="32" t="e">
        <f t="shared" si="61"/>
        <v>#DIV/0!</v>
      </c>
      <c r="Y111" s="54" t="e">
        <v>#VALUE!</v>
      </c>
      <c r="Z111" s="31">
        <v>0</v>
      </c>
      <c r="AA111" s="32">
        <f t="shared" si="62"/>
        <v>0</v>
      </c>
      <c r="AB111" s="31" t="e">
        <v>#DIV/0!</v>
      </c>
      <c r="AC111" s="32" t="e">
        <f t="shared" si="63"/>
        <v>#DIV/0!</v>
      </c>
      <c r="AD111" s="54" t="e">
        <v>#VALUE!</v>
      </c>
      <c r="AE111" s="31">
        <v>0</v>
      </c>
      <c r="AF111" s="32">
        <f t="shared" si="64"/>
        <v>0</v>
      </c>
      <c r="AG111" s="31" t="e">
        <v>#DIV/0!</v>
      </c>
      <c r="AH111" s="32" t="e">
        <f t="shared" si="65"/>
        <v>#DIV/0!</v>
      </c>
      <c r="AI111" s="54">
        <v>0</v>
      </c>
      <c r="AJ111" s="31">
        <f t="shared" si="47"/>
        <v>17873.242142999999</v>
      </c>
      <c r="AK111" s="32">
        <f t="shared" si="66"/>
        <v>8871.6369388157145</v>
      </c>
      <c r="AL111" s="31">
        <v>779.23236765596948</v>
      </c>
      <c r="AM111" s="50">
        <f t="shared" si="67"/>
        <v>690.97057557350593</v>
      </c>
      <c r="AN111" s="31">
        <f t="shared" si="48"/>
        <v>1491.3939285399999</v>
      </c>
      <c r="AO111" s="32">
        <f t="shared" si="68"/>
        <v>1430.4654081599999</v>
      </c>
      <c r="AP111" s="31">
        <v>747.7455822831663</v>
      </c>
      <c r="AQ111" s="50">
        <f t="shared" si="69"/>
        <v>943.96347166923977</v>
      </c>
      <c r="AR111" s="31">
        <f t="shared" si="49"/>
        <v>11665.97142856</v>
      </c>
      <c r="AS111" s="32">
        <f t="shared" si="70"/>
        <v>5648.1282142785712</v>
      </c>
      <c r="AT111" s="31">
        <v>899.84775386885474</v>
      </c>
      <c r="AU111" s="50">
        <f t="shared" si="71"/>
        <v>1085.5339696824374</v>
      </c>
      <c r="AV111" s="31">
        <f t="shared" si="50"/>
        <v>2701.16142855</v>
      </c>
      <c r="AW111" s="32">
        <f t="shared" si="72"/>
        <v>2308.594897967143</v>
      </c>
      <c r="AX111" s="31">
        <v>902.86073387698184</v>
      </c>
      <c r="AY111" s="50">
        <f t="shared" si="73"/>
        <v>818.74838604169656</v>
      </c>
      <c r="AZ111" s="51">
        <f>AJ111/SUM(Table5[[#This Row],[NWP (Standard)]],Table5[[#This Row],[NWP (Plus)]],Table5[[#This Row],[NWP (Essentials)]],Table5[[#This Row],[NWP (Premium)]])</f>
        <v>0.52986376672998625</v>
      </c>
      <c r="BA111" s="51">
        <f>AN111/SUM(Table5[[#This Row],[NWP (Standard)]],Table5[[#This Row],[NWP (Plus)]],Table5[[#This Row],[NWP (Essentials)]],Table5[[#This Row],[NWP (Premium)]])</f>
        <v>4.4213332887896313E-2</v>
      </c>
      <c r="BB111" s="51">
        <f>AR111/SUM(Table5[[#This Row],[NWP (Standard)]],Table5[[#This Row],[NWP (Plus)]],Table5[[#This Row],[NWP (Essentials)]],Table5[[#This Row],[NWP (Premium)]])</f>
        <v>0.34584523133773565</v>
      </c>
      <c r="BC111" s="52">
        <f>AV111/SUM(Table5[[#This Row],[NWP (Standard)]],Table5[[#This Row],[NWP (Plus)]],Table5[[#This Row],[NWP (Essentials)]],Table5[[#This Row],[NWP (Premium)]])</f>
        <v>8.0077669044381933E-2</v>
      </c>
      <c r="BD111" s="51">
        <f t="shared" si="74"/>
        <v>0.48310105573975326</v>
      </c>
      <c r="BE111" s="51">
        <f t="shared" si="74"/>
        <v>8.3073179639766778E-2</v>
      </c>
      <c r="BF111" s="51">
        <f t="shared" si="74"/>
        <v>0.30238229007259571</v>
      </c>
      <c r="BG111" s="52">
        <f t="shared" si="74"/>
        <v>0.1314434745478843</v>
      </c>
      <c r="BH111" s="31">
        <v>0</v>
      </c>
      <c r="BI111" s="32">
        <f t="shared" si="75"/>
        <v>0</v>
      </c>
      <c r="BJ111" s="31">
        <v>0</v>
      </c>
      <c r="BK111" s="50">
        <f t="shared" si="76"/>
        <v>0</v>
      </c>
      <c r="BL111" s="31">
        <v>0</v>
      </c>
      <c r="BM111" s="32">
        <f t="shared" si="77"/>
        <v>0</v>
      </c>
      <c r="BN111" s="31">
        <v>0</v>
      </c>
      <c r="BO111" s="50">
        <f t="shared" si="78"/>
        <v>0</v>
      </c>
      <c r="BP111" s="31">
        <v>0</v>
      </c>
      <c r="BQ111" s="32">
        <f t="shared" si="79"/>
        <v>0</v>
      </c>
      <c r="BR111" s="31">
        <v>0</v>
      </c>
      <c r="BS111" s="50">
        <f t="shared" si="80"/>
        <v>0</v>
      </c>
      <c r="BT111" s="31">
        <v>0</v>
      </c>
      <c r="BU111" s="32">
        <f t="shared" si="81"/>
        <v>0</v>
      </c>
      <c r="BV111" s="31">
        <v>0</v>
      </c>
      <c r="BW111" s="50">
        <f t="shared" si="82"/>
        <v>0</v>
      </c>
      <c r="BX111" s="31">
        <v>17873.242142999999</v>
      </c>
      <c r="BY111" s="32">
        <f t="shared" si="83"/>
        <v>8871.6369388157145</v>
      </c>
      <c r="BZ111" s="31">
        <v>779.23236765596948</v>
      </c>
      <c r="CA111" s="50">
        <f t="shared" si="84"/>
        <v>690.97057557350593</v>
      </c>
      <c r="CB111" s="31">
        <v>1491.3939285399999</v>
      </c>
      <c r="CC111" s="32">
        <f t="shared" si="85"/>
        <v>1430.4654081599999</v>
      </c>
      <c r="CD111" s="31">
        <v>747.7455822831663</v>
      </c>
      <c r="CE111" s="50">
        <f t="shared" si="86"/>
        <v>943.96347166923977</v>
      </c>
      <c r="CF111" s="31">
        <v>11665.97142856</v>
      </c>
      <c r="CG111" s="32">
        <f t="shared" si="87"/>
        <v>5648.1282142785712</v>
      </c>
      <c r="CH111" s="31">
        <v>899.84775386885474</v>
      </c>
      <c r="CI111" s="50">
        <f t="shared" si="88"/>
        <v>1085.5339696824374</v>
      </c>
      <c r="CJ111" s="31">
        <v>2701.16142855</v>
      </c>
      <c r="CK111" s="32">
        <f t="shared" si="89"/>
        <v>2308.594897967143</v>
      </c>
      <c r="CL111" s="31">
        <v>902.86073387698184</v>
      </c>
      <c r="CM111" s="50">
        <f t="shared" si="90"/>
        <v>818.74838604169656</v>
      </c>
    </row>
    <row r="112" spans="1:91" x14ac:dyDescent="0.25">
      <c r="A112" s="42">
        <f t="shared" si="51"/>
        <v>45871</v>
      </c>
      <c r="B112" s="31">
        <v>101036.53928562001</v>
      </c>
      <c r="C112" s="32">
        <f t="shared" si="52"/>
        <v>123638.31081632571</v>
      </c>
      <c r="D112" s="31">
        <v>1113.3418922303517</v>
      </c>
      <c r="E112" s="32">
        <f t="shared" si="53"/>
        <v>1067.026011874857</v>
      </c>
      <c r="F112" s="54">
        <f t="shared" si="46"/>
        <v>155917.86923125098</v>
      </c>
      <c r="G112" s="32">
        <v>101036.53928562001</v>
      </c>
      <c r="H112" s="32">
        <f t="shared" si="54"/>
        <v>123638.31081632571</v>
      </c>
      <c r="I112" s="32">
        <v>1113.3418922303517</v>
      </c>
      <c r="J112" s="50">
        <f t="shared" si="55"/>
        <v>1067.026011874857</v>
      </c>
      <c r="K112" s="31">
        <v>13283.696071410001</v>
      </c>
      <c r="L112" s="32">
        <f t="shared" si="56"/>
        <v>18589.120153092856</v>
      </c>
      <c r="M112" s="31">
        <v>699.14189849526315</v>
      </c>
      <c r="N112" s="32">
        <f t="shared" si="57"/>
        <v>785.7304731617179</v>
      </c>
      <c r="O112" s="54">
        <v>26611.575896303035</v>
      </c>
      <c r="P112" s="31">
        <v>87752.843214209992</v>
      </c>
      <c r="Q112" s="32">
        <f t="shared" si="58"/>
        <v>105049.19066323286</v>
      </c>
      <c r="R112" s="31">
        <v>1218.7894890862499</v>
      </c>
      <c r="S112" s="32">
        <f t="shared" si="59"/>
        <v>1134.6796164911632</v>
      </c>
      <c r="T112" s="54">
        <v>129306.29333494796</v>
      </c>
      <c r="U112" s="31">
        <v>0</v>
      </c>
      <c r="V112" s="32">
        <f t="shared" si="60"/>
        <v>0</v>
      </c>
      <c r="W112" s="31" t="e">
        <v>#DIV/0!</v>
      </c>
      <c r="X112" s="32" t="e">
        <f t="shared" si="61"/>
        <v>#DIV/0!</v>
      </c>
      <c r="Y112" s="54" t="e">
        <v>#VALUE!</v>
      </c>
      <c r="Z112" s="31">
        <v>0</v>
      </c>
      <c r="AA112" s="32">
        <f t="shared" si="62"/>
        <v>0</v>
      </c>
      <c r="AB112" s="31" t="e">
        <v>#DIV/0!</v>
      </c>
      <c r="AC112" s="32" t="e">
        <f t="shared" si="63"/>
        <v>#DIV/0!</v>
      </c>
      <c r="AD112" s="54" t="e">
        <v>#VALUE!</v>
      </c>
      <c r="AE112" s="31">
        <v>0</v>
      </c>
      <c r="AF112" s="32">
        <f t="shared" si="64"/>
        <v>0</v>
      </c>
      <c r="AG112" s="31" t="e">
        <v>#DIV/0!</v>
      </c>
      <c r="AH112" s="32" t="e">
        <f t="shared" si="65"/>
        <v>#DIV/0!</v>
      </c>
      <c r="AI112" s="54">
        <v>0</v>
      </c>
      <c r="AJ112" s="31">
        <f t="shared" si="47"/>
        <v>4004.8182142799997</v>
      </c>
      <c r="AK112" s="32">
        <f t="shared" si="66"/>
        <v>8604.3354592185715</v>
      </c>
      <c r="AL112" s="31">
        <v>573.68863743015766</v>
      </c>
      <c r="AM112" s="50">
        <f t="shared" si="67"/>
        <v>667.71053748837244</v>
      </c>
      <c r="AN112" s="31">
        <f t="shared" si="48"/>
        <v>2557.2625000099997</v>
      </c>
      <c r="AO112" s="32">
        <f t="shared" si="68"/>
        <v>1740.5798979571427</v>
      </c>
      <c r="AP112" s="31">
        <v>854.76264878938377</v>
      </c>
      <c r="AQ112" s="50">
        <f t="shared" si="69"/>
        <v>1010.7120246877879</v>
      </c>
      <c r="AR112" s="31">
        <f t="shared" si="49"/>
        <v>4866.5871428400005</v>
      </c>
      <c r="AS112" s="32">
        <f t="shared" si="70"/>
        <v>5817.1442857099992</v>
      </c>
      <c r="AT112" s="31">
        <v>813.32614793397465</v>
      </c>
      <c r="AU112" s="50">
        <f t="shared" si="71"/>
        <v>1069.8093451533462</v>
      </c>
      <c r="AV112" s="31">
        <f t="shared" si="50"/>
        <v>1855.0282142799999</v>
      </c>
      <c r="AW112" s="32">
        <f t="shared" si="72"/>
        <v>2427.0605102071427</v>
      </c>
      <c r="AX112" s="31">
        <v>620.04148186226996</v>
      </c>
      <c r="AY112" s="50">
        <f t="shared" si="73"/>
        <v>760.38474415360872</v>
      </c>
      <c r="AZ112" s="51">
        <f>AJ112/SUM(Table5[[#This Row],[NWP (Standard)]],Table5[[#This Row],[NWP (Plus)]],Table5[[#This Row],[NWP (Essentials)]],Table5[[#This Row],[NWP (Premium)]])</f>
        <v>0.3014837280792218</v>
      </c>
      <c r="BA112" s="51">
        <f>AN112/SUM(Table5[[#This Row],[NWP (Standard)]],Table5[[#This Row],[NWP (Plus)]],Table5[[#This Row],[NWP (Essentials)]],Table5[[#This Row],[NWP (Premium)]])</f>
        <v>0.19251136778971475</v>
      </c>
      <c r="BB112" s="51">
        <f>AR112/SUM(Table5[[#This Row],[NWP (Standard)]],Table5[[#This Row],[NWP (Plus)]],Table5[[#This Row],[NWP (Essentials)]],Table5[[#This Row],[NWP (Premium)]])</f>
        <v>0.36635791098188197</v>
      </c>
      <c r="BC112" s="52">
        <f>AV112/SUM(Table5[[#This Row],[NWP (Standard)]],Table5[[#This Row],[NWP (Plus)]],Table5[[#This Row],[NWP (Essentials)]],Table5[[#This Row],[NWP (Premium)]])</f>
        <v>0.13964699314918139</v>
      </c>
      <c r="BD112" s="51">
        <f t="shared" si="74"/>
        <v>0.44966210019831437</v>
      </c>
      <c r="BE112" s="51">
        <f t="shared" si="74"/>
        <v>0.1055428522665119</v>
      </c>
      <c r="BF112" s="51">
        <f t="shared" si="74"/>
        <v>0.30675811967230138</v>
      </c>
      <c r="BG112" s="52">
        <f t="shared" si="74"/>
        <v>0.13803692786287239</v>
      </c>
      <c r="BH112" s="31">
        <v>0</v>
      </c>
      <c r="BI112" s="32">
        <f t="shared" si="75"/>
        <v>0</v>
      </c>
      <c r="BJ112" s="31">
        <v>0</v>
      </c>
      <c r="BK112" s="50">
        <f t="shared" si="76"/>
        <v>0</v>
      </c>
      <c r="BL112" s="31">
        <v>0</v>
      </c>
      <c r="BM112" s="32">
        <f t="shared" si="77"/>
        <v>0</v>
      </c>
      <c r="BN112" s="31">
        <v>0</v>
      </c>
      <c r="BO112" s="50">
        <f t="shared" si="78"/>
        <v>0</v>
      </c>
      <c r="BP112" s="31">
        <v>0</v>
      </c>
      <c r="BQ112" s="32">
        <f t="shared" si="79"/>
        <v>0</v>
      </c>
      <c r="BR112" s="31">
        <v>0</v>
      </c>
      <c r="BS112" s="50">
        <f t="shared" si="80"/>
        <v>0</v>
      </c>
      <c r="BT112" s="31">
        <v>0</v>
      </c>
      <c r="BU112" s="32">
        <f t="shared" si="81"/>
        <v>0</v>
      </c>
      <c r="BV112" s="31">
        <v>0</v>
      </c>
      <c r="BW112" s="50">
        <f t="shared" si="82"/>
        <v>0</v>
      </c>
      <c r="BX112" s="31">
        <v>4004.8182142799997</v>
      </c>
      <c r="BY112" s="32">
        <f t="shared" si="83"/>
        <v>8604.3354592185715</v>
      </c>
      <c r="BZ112" s="31">
        <v>573.68863743015766</v>
      </c>
      <c r="CA112" s="50">
        <f t="shared" si="84"/>
        <v>667.71053748837244</v>
      </c>
      <c r="CB112" s="31">
        <v>2557.2625000099997</v>
      </c>
      <c r="CC112" s="32">
        <f t="shared" si="85"/>
        <v>1740.5798979571427</v>
      </c>
      <c r="CD112" s="31">
        <v>854.76264878938377</v>
      </c>
      <c r="CE112" s="50">
        <f t="shared" si="86"/>
        <v>1010.7120246877879</v>
      </c>
      <c r="CF112" s="31">
        <v>4866.5871428400005</v>
      </c>
      <c r="CG112" s="32">
        <f t="shared" si="87"/>
        <v>5817.1442857099992</v>
      </c>
      <c r="CH112" s="31">
        <v>813.32614793397465</v>
      </c>
      <c r="CI112" s="50">
        <f t="shared" si="88"/>
        <v>1069.8093451533462</v>
      </c>
      <c r="CJ112" s="31">
        <v>1855.0282142799999</v>
      </c>
      <c r="CK112" s="32">
        <f t="shared" si="89"/>
        <v>2427.0605102071427</v>
      </c>
      <c r="CL112" s="31">
        <v>620.04148186226996</v>
      </c>
      <c r="CM112" s="50">
        <f t="shared" si="90"/>
        <v>760.38474415360872</v>
      </c>
    </row>
    <row r="113" spans="1:91" x14ac:dyDescent="0.25">
      <c r="A113" s="42">
        <f t="shared" si="51"/>
        <v>45872</v>
      </c>
      <c r="B113" s="31">
        <v>102792.25357143997</v>
      </c>
      <c r="C113" s="32">
        <f t="shared" si="52"/>
        <v>126628.46173468142</v>
      </c>
      <c r="D113" s="31">
        <v>1338.6318164886845</v>
      </c>
      <c r="E113" s="32">
        <f t="shared" si="53"/>
        <v>1109.8213517720844</v>
      </c>
      <c r="F113" s="54">
        <f t="shared" si="46"/>
        <v>155917.86923125098</v>
      </c>
      <c r="G113" s="32">
        <v>102792.25357143997</v>
      </c>
      <c r="H113" s="32">
        <f t="shared" si="54"/>
        <v>126628.46173468142</v>
      </c>
      <c r="I113" s="32">
        <v>1338.6318164886845</v>
      </c>
      <c r="J113" s="50">
        <f t="shared" si="55"/>
        <v>1109.8213517720844</v>
      </c>
      <c r="K113" s="31">
        <v>16423.028571319999</v>
      </c>
      <c r="L113" s="32">
        <f t="shared" si="56"/>
        <v>18458.965561234283</v>
      </c>
      <c r="M113" s="31">
        <v>966.06050419529402</v>
      </c>
      <c r="N113" s="32">
        <f t="shared" si="57"/>
        <v>793.40745711194791</v>
      </c>
      <c r="O113" s="54">
        <v>26611.575896303035</v>
      </c>
      <c r="P113" s="31">
        <v>86369.225000119986</v>
      </c>
      <c r="Q113" s="32">
        <f t="shared" si="58"/>
        <v>108169.49617344714</v>
      </c>
      <c r="R113" s="31">
        <v>1439.4870833353332</v>
      </c>
      <c r="S113" s="32">
        <f t="shared" si="59"/>
        <v>1186.6847083280679</v>
      </c>
      <c r="T113" s="54">
        <v>129306.29333494796</v>
      </c>
      <c r="U113" s="31">
        <v>0</v>
      </c>
      <c r="V113" s="32">
        <f t="shared" si="60"/>
        <v>0</v>
      </c>
      <c r="W113" s="31" t="e">
        <v>#DIV/0!</v>
      </c>
      <c r="X113" s="32" t="e">
        <f t="shared" si="61"/>
        <v>#DIV/0!</v>
      </c>
      <c r="Y113" s="54" t="e">
        <v>#VALUE!</v>
      </c>
      <c r="Z113" s="31">
        <v>0</v>
      </c>
      <c r="AA113" s="32">
        <f t="shared" si="62"/>
        <v>0</v>
      </c>
      <c r="AB113" s="31" t="e">
        <v>#DIV/0!</v>
      </c>
      <c r="AC113" s="32" t="e">
        <f t="shared" si="63"/>
        <v>#DIV/0!</v>
      </c>
      <c r="AD113" s="54" t="e">
        <v>#VALUE!</v>
      </c>
      <c r="AE113" s="31">
        <v>0</v>
      </c>
      <c r="AF113" s="32">
        <f t="shared" si="64"/>
        <v>0</v>
      </c>
      <c r="AG113" s="31" t="e">
        <v>#DIV/0!</v>
      </c>
      <c r="AH113" s="32" t="e">
        <f t="shared" si="65"/>
        <v>#DIV/0!</v>
      </c>
      <c r="AI113" s="54">
        <v>0</v>
      </c>
      <c r="AJ113" s="31">
        <f t="shared" si="47"/>
        <v>7185.1957142899992</v>
      </c>
      <c r="AK113" s="32">
        <f t="shared" si="66"/>
        <v>8744.0811735028565</v>
      </c>
      <c r="AL113" s="31">
        <v>720.49352627576923</v>
      </c>
      <c r="AM113" s="50">
        <f t="shared" si="67"/>
        <v>681.7235005961644</v>
      </c>
      <c r="AN113" s="31">
        <f t="shared" si="48"/>
        <v>2536.6099999600001</v>
      </c>
      <c r="AO113" s="32">
        <f t="shared" si="68"/>
        <v>1756.6988775371428</v>
      </c>
      <c r="AP113" s="31">
        <v>1271.7893543406103</v>
      </c>
      <c r="AQ113" s="50">
        <f t="shared" si="69"/>
        <v>1076.6611766770279</v>
      </c>
      <c r="AR113" s="31">
        <f t="shared" si="49"/>
        <v>1891.6621428399999</v>
      </c>
      <c r="AS113" s="32">
        <f t="shared" si="70"/>
        <v>5192.9903571342857</v>
      </c>
      <c r="AT113" s="31">
        <v>948.42950840333981</v>
      </c>
      <c r="AU113" s="50">
        <f t="shared" si="71"/>
        <v>906.34977602614526</v>
      </c>
      <c r="AV113" s="31">
        <f t="shared" si="50"/>
        <v>4809.5607142299996</v>
      </c>
      <c r="AW113" s="32">
        <f t="shared" si="72"/>
        <v>2765.1951530600004</v>
      </c>
      <c r="AX113" s="31">
        <v>1607.5912643275844</v>
      </c>
      <c r="AY113" s="50">
        <f t="shared" si="73"/>
        <v>873.4059388769623</v>
      </c>
      <c r="AZ113" s="51">
        <f>AJ113/SUM(Table5[[#This Row],[NWP (Standard)]],Table5[[#This Row],[NWP (Plus)]],Table5[[#This Row],[NWP (Essentials)]],Table5[[#This Row],[NWP (Premium)]])</f>
        <v>0.43750735030916954</v>
      </c>
      <c r="BA113" s="51">
        <f>AN113/SUM(Table5[[#This Row],[NWP (Standard)]],Table5[[#This Row],[NWP (Plus)]],Table5[[#This Row],[NWP (Essentials)]],Table5[[#This Row],[NWP (Premium)]])</f>
        <v>0.1544544594161977</v>
      </c>
      <c r="BB113" s="51">
        <f>AR113/SUM(Table5[[#This Row],[NWP (Standard)]],Table5[[#This Row],[NWP (Plus)]],Table5[[#This Row],[NWP (Essentials)]],Table5[[#This Row],[NWP (Premium)]])</f>
        <v>0.11518351408968887</v>
      </c>
      <c r="BC113" s="52">
        <f>AV113/SUM(Table5[[#This Row],[NWP (Standard)]],Table5[[#This Row],[NWP (Plus)]],Table5[[#This Row],[NWP (Essentials)]],Table5[[#This Row],[NWP (Premium)]])</f>
        <v>0.29285467618494387</v>
      </c>
      <c r="BD113" s="51">
        <f t="shared" si="74"/>
        <v>0.46100905119801577</v>
      </c>
      <c r="BE113" s="51">
        <f t="shared" si="74"/>
        <v>0.10763248566640171</v>
      </c>
      <c r="BF113" s="51">
        <f t="shared" si="74"/>
        <v>0.2716157189256081</v>
      </c>
      <c r="BG113" s="52">
        <f t="shared" si="74"/>
        <v>0.15974274420997453</v>
      </c>
      <c r="BH113" s="31">
        <v>0</v>
      </c>
      <c r="BI113" s="32">
        <f t="shared" si="75"/>
        <v>0</v>
      </c>
      <c r="BJ113" s="31">
        <v>0</v>
      </c>
      <c r="BK113" s="50">
        <f t="shared" si="76"/>
        <v>0</v>
      </c>
      <c r="BL113" s="31">
        <v>0</v>
      </c>
      <c r="BM113" s="32">
        <f t="shared" si="77"/>
        <v>0</v>
      </c>
      <c r="BN113" s="31">
        <v>0</v>
      </c>
      <c r="BO113" s="50">
        <f t="shared" si="78"/>
        <v>0</v>
      </c>
      <c r="BP113" s="31">
        <v>0</v>
      </c>
      <c r="BQ113" s="32">
        <f t="shared" si="79"/>
        <v>0</v>
      </c>
      <c r="BR113" s="31">
        <v>0</v>
      </c>
      <c r="BS113" s="50">
        <f t="shared" si="80"/>
        <v>0</v>
      </c>
      <c r="BT113" s="31">
        <v>0</v>
      </c>
      <c r="BU113" s="32">
        <f t="shared" si="81"/>
        <v>0</v>
      </c>
      <c r="BV113" s="31">
        <v>0</v>
      </c>
      <c r="BW113" s="50">
        <f t="shared" si="82"/>
        <v>0</v>
      </c>
      <c r="BX113" s="31">
        <v>7185.1957142899992</v>
      </c>
      <c r="BY113" s="32">
        <f t="shared" si="83"/>
        <v>8744.0811735028565</v>
      </c>
      <c r="BZ113" s="31">
        <v>720.49352627576923</v>
      </c>
      <c r="CA113" s="50">
        <f t="shared" si="84"/>
        <v>681.7235005961644</v>
      </c>
      <c r="CB113" s="31">
        <v>2536.6099999600001</v>
      </c>
      <c r="CC113" s="32">
        <f t="shared" si="85"/>
        <v>1756.6988775371428</v>
      </c>
      <c r="CD113" s="31">
        <v>1271.7893543406103</v>
      </c>
      <c r="CE113" s="50">
        <f t="shared" si="86"/>
        <v>1076.6611766770279</v>
      </c>
      <c r="CF113" s="31">
        <v>1891.6621428399999</v>
      </c>
      <c r="CG113" s="32">
        <f t="shared" si="87"/>
        <v>5192.9903571342857</v>
      </c>
      <c r="CH113" s="31">
        <v>948.42950840333981</v>
      </c>
      <c r="CI113" s="50">
        <f t="shared" si="88"/>
        <v>906.34977602614526</v>
      </c>
      <c r="CJ113" s="31">
        <v>4809.5607142299996</v>
      </c>
      <c r="CK113" s="32">
        <f t="shared" si="89"/>
        <v>2765.1951530600004</v>
      </c>
      <c r="CL113" s="31">
        <v>1607.5912643275844</v>
      </c>
      <c r="CM113" s="50">
        <f t="shared" si="90"/>
        <v>873.4059388769623</v>
      </c>
    </row>
    <row r="114" spans="1:91" x14ac:dyDescent="0.25">
      <c r="A114" s="42">
        <f t="shared" si="51"/>
        <v>45873</v>
      </c>
      <c r="B114" s="31">
        <v>132586.31357134</v>
      </c>
      <c r="C114" s="32">
        <f t="shared" si="52"/>
        <v>126515.73775507144</v>
      </c>
      <c r="D114" s="31">
        <v>1242.5286138494814</v>
      </c>
      <c r="E114" s="32">
        <f t="shared" si="53"/>
        <v>1129.4248523243934</v>
      </c>
      <c r="F114" s="54">
        <f t="shared" si="46"/>
        <v>155917.86923125098</v>
      </c>
      <c r="G114" s="32">
        <v>132586.31357134</v>
      </c>
      <c r="H114" s="32">
        <f t="shared" si="54"/>
        <v>126515.73775507144</v>
      </c>
      <c r="I114" s="32">
        <v>1242.5286138494814</v>
      </c>
      <c r="J114" s="50">
        <f t="shared" si="55"/>
        <v>1129.4248523243934</v>
      </c>
      <c r="K114" s="31">
        <v>24840.281071400001</v>
      </c>
      <c r="L114" s="32">
        <f t="shared" si="56"/>
        <v>19478.100918375712</v>
      </c>
      <c r="M114" s="31">
        <v>1242.01405357</v>
      </c>
      <c r="N114" s="32">
        <f t="shared" si="57"/>
        <v>873.5504890977171</v>
      </c>
      <c r="O114" s="54">
        <v>26611.575896303035</v>
      </c>
      <c r="P114" s="31">
        <v>107746.03249993999</v>
      </c>
      <c r="Q114" s="32">
        <f t="shared" si="58"/>
        <v>107037.63683669572</v>
      </c>
      <c r="R114" s="31">
        <v>1238.4601436774713</v>
      </c>
      <c r="S114" s="32">
        <f t="shared" si="59"/>
        <v>1189.669168165902</v>
      </c>
      <c r="T114" s="54">
        <v>129306.29333494796</v>
      </c>
      <c r="U114" s="31">
        <v>0</v>
      </c>
      <c r="V114" s="32">
        <f t="shared" si="60"/>
        <v>0</v>
      </c>
      <c r="W114" s="31" t="e">
        <v>#DIV/0!</v>
      </c>
      <c r="X114" s="32" t="e">
        <f t="shared" si="61"/>
        <v>#DIV/0!</v>
      </c>
      <c r="Y114" s="54" t="e">
        <v>#VALUE!</v>
      </c>
      <c r="Z114" s="31">
        <v>0</v>
      </c>
      <c r="AA114" s="32">
        <f t="shared" si="62"/>
        <v>0</v>
      </c>
      <c r="AB114" s="31" t="e">
        <v>#DIV/0!</v>
      </c>
      <c r="AC114" s="32" t="e">
        <f t="shared" si="63"/>
        <v>#DIV/0!</v>
      </c>
      <c r="AD114" s="54" t="e">
        <v>#VALUE!</v>
      </c>
      <c r="AE114" s="31">
        <v>0</v>
      </c>
      <c r="AF114" s="32">
        <f t="shared" si="64"/>
        <v>0</v>
      </c>
      <c r="AG114" s="31" t="e">
        <v>#DIV/0!</v>
      </c>
      <c r="AH114" s="32" t="e">
        <f t="shared" si="65"/>
        <v>#DIV/0!</v>
      </c>
      <c r="AI114" s="54">
        <v>0</v>
      </c>
      <c r="AJ114" s="31">
        <f t="shared" si="47"/>
        <v>7176.18892856</v>
      </c>
      <c r="AK114" s="32">
        <f t="shared" si="66"/>
        <v>8751.8113265614284</v>
      </c>
      <c r="AL114" s="31">
        <v>1199.3172888518502</v>
      </c>
      <c r="AM114" s="50">
        <f t="shared" si="67"/>
        <v>780.18062344323482</v>
      </c>
      <c r="AN114" s="31">
        <f t="shared" si="48"/>
        <v>1371.4696429000001</v>
      </c>
      <c r="AO114" s="32">
        <f t="shared" si="68"/>
        <v>1831.4712244814286</v>
      </c>
      <c r="AP114" s="31">
        <v>1375.2374166064496</v>
      </c>
      <c r="AQ114" s="50">
        <f t="shared" si="69"/>
        <v>1212.3813034592392</v>
      </c>
      <c r="AR114" s="31">
        <f t="shared" si="49"/>
        <v>11343.64071417</v>
      </c>
      <c r="AS114" s="32">
        <f t="shared" si="70"/>
        <v>6008.7990816142856</v>
      </c>
      <c r="AT114" s="31">
        <v>1263.8671735525952</v>
      </c>
      <c r="AU114" s="50">
        <f t="shared" si="71"/>
        <v>925.51780477783734</v>
      </c>
      <c r="AV114" s="31">
        <f t="shared" si="50"/>
        <v>4948.98178577</v>
      </c>
      <c r="AW114" s="32">
        <f t="shared" si="72"/>
        <v>2886.0192857185716</v>
      </c>
      <c r="AX114" s="31">
        <v>1240.6444723601815</v>
      </c>
      <c r="AY114" s="50">
        <f t="shared" si="73"/>
        <v>933.08413721866361</v>
      </c>
      <c r="AZ114" s="51">
        <f>AJ114/SUM(Table5[[#This Row],[NWP (Standard)]],Table5[[#This Row],[NWP (Plus)]],Table5[[#This Row],[NWP (Essentials)]],Table5[[#This Row],[NWP (Premium)]])</f>
        <v>0.28889322580259957</v>
      </c>
      <c r="BA114" s="51">
        <f>AN114/SUM(Table5[[#This Row],[NWP (Standard)]],Table5[[#This Row],[NWP (Plus)]],Table5[[#This Row],[NWP (Essentials)]],Table5[[#This Row],[NWP (Premium)]])</f>
        <v>5.5211518700529094E-2</v>
      </c>
      <c r="BB114" s="51">
        <f>AR114/SUM(Table5[[#This Row],[NWP (Standard)]],Table5[[#This Row],[NWP (Plus)]],Table5[[#This Row],[NWP (Essentials)]],Table5[[#This Row],[NWP (Premium)]])</f>
        <v>0.45666313845500589</v>
      </c>
      <c r="BC114" s="52">
        <f>AV114/SUM(Table5[[#This Row],[NWP (Standard)]],Table5[[#This Row],[NWP (Plus)]],Table5[[#This Row],[NWP (Essentials)]],Table5[[#This Row],[NWP (Premium)]])</f>
        <v>0.19923211704186547</v>
      </c>
      <c r="BD114" s="51">
        <f t="shared" si="74"/>
        <v>0.44481760497685041</v>
      </c>
      <c r="BE114" s="51">
        <f t="shared" si="74"/>
        <v>0.10867755442897035</v>
      </c>
      <c r="BF114" s="51">
        <f t="shared" si="74"/>
        <v>0.29140565298305326</v>
      </c>
      <c r="BG114" s="52">
        <f t="shared" si="74"/>
        <v>0.15509918761112607</v>
      </c>
      <c r="BH114" s="31">
        <v>0</v>
      </c>
      <c r="BI114" s="32">
        <f t="shared" si="75"/>
        <v>0</v>
      </c>
      <c r="BJ114" s="31">
        <v>0</v>
      </c>
      <c r="BK114" s="50">
        <f t="shared" si="76"/>
        <v>0</v>
      </c>
      <c r="BL114" s="31">
        <v>0</v>
      </c>
      <c r="BM114" s="32">
        <f t="shared" si="77"/>
        <v>0</v>
      </c>
      <c r="BN114" s="31">
        <v>0</v>
      </c>
      <c r="BO114" s="50">
        <f t="shared" si="78"/>
        <v>0</v>
      </c>
      <c r="BP114" s="31">
        <v>0</v>
      </c>
      <c r="BQ114" s="32">
        <f t="shared" si="79"/>
        <v>0</v>
      </c>
      <c r="BR114" s="31">
        <v>0</v>
      </c>
      <c r="BS114" s="50">
        <f t="shared" si="80"/>
        <v>0</v>
      </c>
      <c r="BT114" s="31">
        <v>0</v>
      </c>
      <c r="BU114" s="32">
        <f t="shared" si="81"/>
        <v>0</v>
      </c>
      <c r="BV114" s="31">
        <v>0</v>
      </c>
      <c r="BW114" s="50">
        <f t="shared" si="82"/>
        <v>0</v>
      </c>
      <c r="BX114" s="31">
        <v>7176.18892856</v>
      </c>
      <c r="BY114" s="32">
        <f t="shared" si="83"/>
        <v>8751.8113265614284</v>
      </c>
      <c r="BZ114" s="31">
        <v>1199.3172888518502</v>
      </c>
      <c r="CA114" s="50">
        <f t="shared" si="84"/>
        <v>780.18062344323482</v>
      </c>
      <c r="CB114" s="31">
        <v>1371.4696429000001</v>
      </c>
      <c r="CC114" s="32">
        <f t="shared" si="85"/>
        <v>1831.4712244814286</v>
      </c>
      <c r="CD114" s="31">
        <v>1375.2374166064496</v>
      </c>
      <c r="CE114" s="50">
        <f t="shared" si="86"/>
        <v>1212.3813034592392</v>
      </c>
      <c r="CF114" s="31">
        <v>11343.64071417</v>
      </c>
      <c r="CG114" s="32">
        <f t="shared" si="87"/>
        <v>6008.7990816142856</v>
      </c>
      <c r="CH114" s="31">
        <v>1263.8671735525952</v>
      </c>
      <c r="CI114" s="50">
        <f t="shared" si="88"/>
        <v>925.51780477783734</v>
      </c>
      <c r="CJ114" s="31">
        <v>4948.98178577</v>
      </c>
      <c r="CK114" s="32">
        <f t="shared" si="89"/>
        <v>2886.0192857185716</v>
      </c>
      <c r="CL114" s="31">
        <v>1240.6444723601815</v>
      </c>
      <c r="CM114" s="50">
        <f t="shared" si="90"/>
        <v>933.08413721866361</v>
      </c>
    </row>
    <row r="115" spans="1:91" x14ac:dyDescent="0.25">
      <c r="A115" s="42">
        <f t="shared" si="51"/>
        <v>45874</v>
      </c>
      <c r="B115" s="31">
        <v>95174.589285260008</v>
      </c>
      <c r="C115" s="32">
        <f t="shared" si="52"/>
        <v>125052.96061214858</v>
      </c>
      <c r="D115" s="31">
        <v>1178.2229374632188</v>
      </c>
      <c r="E115" s="32">
        <f t="shared" si="53"/>
        <v>1138.7895903614394</v>
      </c>
      <c r="F115" s="54">
        <f t="shared" si="46"/>
        <v>155917.86923125098</v>
      </c>
      <c r="G115" s="32">
        <v>95174.589285260008</v>
      </c>
      <c r="H115" s="32">
        <f t="shared" si="54"/>
        <v>125052.96061214858</v>
      </c>
      <c r="I115" s="32">
        <v>1178.2229374632188</v>
      </c>
      <c r="J115" s="50">
        <f t="shared" si="55"/>
        <v>1138.7895903614394</v>
      </c>
      <c r="K115" s="31">
        <v>18761.60142848</v>
      </c>
      <c r="L115" s="32">
        <f t="shared" si="56"/>
        <v>19964.874234675717</v>
      </c>
      <c r="M115" s="31">
        <v>852.80006493090912</v>
      </c>
      <c r="N115" s="32">
        <f t="shared" si="57"/>
        <v>866.35227808465368</v>
      </c>
      <c r="O115" s="54">
        <v>26611.575896303035</v>
      </c>
      <c r="P115" s="31">
        <v>76412.987856780004</v>
      </c>
      <c r="Q115" s="32">
        <f t="shared" si="58"/>
        <v>105088.08637747285</v>
      </c>
      <c r="R115" s="31">
        <v>1295.135387403051</v>
      </c>
      <c r="S115" s="32">
        <f t="shared" si="59"/>
        <v>1209.7437453565576</v>
      </c>
      <c r="T115" s="54">
        <v>129306.29333494796</v>
      </c>
      <c r="U115" s="31">
        <v>0</v>
      </c>
      <c r="V115" s="32">
        <f t="shared" si="60"/>
        <v>0</v>
      </c>
      <c r="W115" s="31" t="e">
        <v>#DIV/0!</v>
      </c>
      <c r="X115" s="32" t="e">
        <f t="shared" si="61"/>
        <v>#DIV/0!</v>
      </c>
      <c r="Y115" s="54" t="e">
        <v>#VALUE!</v>
      </c>
      <c r="Z115" s="31">
        <v>0</v>
      </c>
      <c r="AA115" s="32">
        <f t="shared" si="62"/>
        <v>0</v>
      </c>
      <c r="AB115" s="31" t="e">
        <v>#DIV/0!</v>
      </c>
      <c r="AC115" s="32" t="e">
        <f t="shared" si="63"/>
        <v>#DIV/0!</v>
      </c>
      <c r="AD115" s="54" t="e">
        <v>#VALUE!</v>
      </c>
      <c r="AE115" s="31">
        <v>0</v>
      </c>
      <c r="AF115" s="32">
        <f t="shared" si="64"/>
        <v>0</v>
      </c>
      <c r="AG115" s="31" t="e">
        <v>#DIV/0!</v>
      </c>
      <c r="AH115" s="32" t="e">
        <f t="shared" si="65"/>
        <v>#DIV/0!</v>
      </c>
      <c r="AI115" s="54">
        <v>0</v>
      </c>
      <c r="AJ115" s="31">
        <f t="shared" si="47"/>
        <v>12442.586785609999</v>
      </c>
      <c r="AK115" s="32">
        <f t="shared" si="66"/>
        <v>9535.2137755185704</v>
      </c>
      <c r="AL115" s="31">
        <v>891.19783685692346</v>
      </c>
      <c r="AM115" s="50">
        <f t="shared" si="67"/>
        <v>796.73448677617159</v>
      </c>
      <c r="AN115" s="31">
        <f t="shared" si="48"/>
        <v>2482.28964283</v>
      </c>
      <c r="AO115" s="32">
        <f t="shared" si="68"/>
        <v>1798.3768367285713</v>
      </c>
      <c r="AP115" s="31">
        <v>1244.5545599011798</v>
      </c>
      <c r="AQ115" s="50">
        <f t="shared" si="69"/>
        <v>1001.4024885023098</v>
      </c>
      <c r="AR115" s="31">
        <f t="shared" si="49"/>
        <v>2365.5900000400002</v>
      </c>
      <c r="AS115" s="32">
        <f t="shared" si="70"/>
        <v>5922.5224489614284</v>
      </c>
      <c r="AT115" s="31">
        <v>790.69629120043885</v>
      </c>
      <c r="AU115" s="50">
        <f t="shared" si="71"/>
        <v>932.12854394335602</v>
      </c>
      <c r="AV115" s="31">
        <f t="shared" si="50"/>
        <v>1471.135</v>
      </c>
      <c r="AW115" s="32">
        <f t="shared" si="72"/>
        <v>2708.7611734671423</v>
      </c>
      <c r="AX115" s="31">
        <v>491.72552654326762</v>
      </c>
      <c r="AY115" s="50">
        <f t="shared" si="73"/>
        <v>873.83577552452994</v>
      </c>
      <c r="AZ115" s="51">
        <f>AJ115/SUM(Table5[[#This Row],[NWP (Standard)]],Table5[[#This Row],[NWP (Plus)]],Table5[[#This Row],[NWP (Essentials)]],Table5[[#This Row],[NWP (Premium)]])</f>
        <v>0.66319428184431151</v>
      </c>
      <c r="BA115" s="51">
        <f>AN115/SUM(Table5[[#This Row],[NWP (Standard)]],Table5[[#This Row],[NWP (Plus)]],Table5[[#This Row],[NWP (Essentials)]],Table5[[#This Row],[NWP (Premium)]])</f>
        <v>0.13230691699173927</v>
      </c>
      <c r="BB115" s="51">
        <f>AR115/SUM(Table5[[#This Row],[NWP (Standard)]],Table5[[#This Row],[NWP (Plus)]],Table5[[#This Row],[NWP (Essentials)]],Table5[[#This Row],[NWP (Premium)]])</f>
        <v>0.12608678470533166</v>
      </c>
      <c r="BC115" s="52">
        <f>AV115/SUM(Table5[[#This Row],[NWP (Standard)]],Table5[[#This Row],[NWP (Plus)]],Table5[[#This Row],[NWP (Essentials)]],Table5[[#This Row],[NWP (Premium)]])</f>
        <v>7.8412016458617756E-2</v>
      </c>
      <c r="BD115" s="51">
        <f t="shared" si="74"/>
        <v>0.47481444770157577</v>
      </c>
      <c r="BE115" s="51">
        <f t="shared" si="74"/>
        <v>0.10232763458006275</v>
      </c>
      <c r="BF115" s="51">
        <f t="shared" si="74"/>
        <v>0.28178923348083623</v>
      </c>
      <c r="BG115" s="52">
        <f t="shared" si="74"/>
        <v>0.14106868423752528</v>
      </c>
      <c r="BH115" s="31">
        <v>0</v>
      </c>
      <c r="BI115" s="32">
        <f t="shared" si="75"/>
        <v>0</v>
      </c>
      <c r="BJ115" s="31">
        <v>0</v>
      </c>
      <c r="BK115" s="50">
        <f t="shared" si="76"/>
        <v>0</v>
      </c>
      <c r="BL115" s="31">
        <v>0</v>
      </c>
      <c r="BM115" s="32">
        <f t="shared" si="77"/>
        <v>0</v>
      </c>
      <c r="BN115" s="31">
        <v>0</v>
      </c>
      <c r="BO115" s="50">
        <f t="shared" si="78"/>
        <v>0</v>
      </c>
      <c r="BP115" s="31">
        <v>0</v>
      </c>
      <c r="BQ115" s="32">
        <f t="shared" si="79"/>
        <v>0</v>
      </c>
      <c r="BR115" s="31">
        <v>0</v>
      </c>
      <c r="BS115" s="50">
        <f t="shared" si="80"/>
        <v>0</v>
      </c>
      <c r="BT115" s="31">
        <v>0</v>
      </c>
      <c r="BU115" s="32">
        <f t="shared" si="81"/>
        <v>0</v>
      </c>
      <c r="BV115" s="31">
        <v>0</v>
      </c>
      <c r="BW115" s="50">
        <f t="shared" si="82"/>
        <v>0</v>
      </c>
      <c r="BX115" s="31">
        <v>12442.586785609999</v>
      </c>
      <c r="BY115" s="32">
        <f t="shared" si="83"/>
        <v>9535.2137755185704</v>
      </c>
      <c r="BZ115" s="31">
        <v>891.19783685692346</v>
      </c>
      <c r="CA115" s="50">
        <f t="shared" si="84"/>
        <v>796.73448677617159</v>
      </c>
      <c r="CB115" s="31">
        <v>2482.28964283</v>
      </c>
      <c r="CC115" s="32">
        <f t="shared" si="85"/>
        <v>1798.3768367285713</v>
      </c>
      <c r="CD115" s="31">
        <v>1244.5545599011798</v>
      </c>
      <c r="CE115" s="50">
        <f t="shared" si="86"/>
        <v>1001.4024885023098</v>
      </c>
      <c r="CF115" s="31">
        <v>2365.5900000400002</v>
      </c>
      <c r="CG115" s="32">
        <f t="shared" si="87"/>
        <v>5922.5224489614284</v>
      </c>
      <c r="CH115" s="31">
        <v>790.69629120043885</v>
      </c>
      <c r="CI115" s="50">
        <f t="shared" si="88"/>
        <v>932.12854394335602</v>
      </c>
      <c r="CJ115" s="31">
        <v>1471.135</v>
      </c>
      <c r="CK115" s="32">
        <f t="shared" si="89"/>
        <v>2708.7611734671423</v>
      </c>
      <c r="CL115" s="31">
        <v>491.72552654326762</v>
      </c>
      <c r="CM115" s="50">
        <f t="shared" si="90"/>
        <v>873.83577552452994</v>
      </c>
    </row>
    <row r="116" spans="1:91" x14ac:dyDescent="0.25">
      <c r="A116" s="42">
        <f t="shared" si="51"/>
        <v>45875</v>
      </c>
      <c r="B116" s="31">
        <v>83946.67107163</v>
      </c>
      <c r="C116" s="32">
        <f t="shared" si="52"/>
        <v>122637.70959174573</v>
      </c>
      <c r="D116" s="31">
        <v>1153.1136135896122</v>
      </c>
      <c r="E116" s="32">
        <f t="shared" si="53"/>
        <v>1157.5886519429228</v>
      </c>
      <c r="F116" s="54">
        <f t="shared" si="46"/>
        <v>155917.86923125098</v>
      </c>
      <c r="G116" s="32">
        <v>83946.67107163</v>
      </c>
      <c r="H116" s="32">
        <f t="shared" si="54"/>
        <v>122637.70959174573</v>
      </c>
      <c r="I116" s="32">
        <v>1153.1136135896122</v>
      </c>
      <c r="J116" s="50">
        <f t="shared" si="55"/>
        <v>1157.5886519429228</v>
      </c>
      <c r="K116" s="31">
        <v>10799.563214350001</v>
      </c>
      <c r="L116" s="32">
        <f t="shared" si="56"/>
        <v>19917.299081617144</v>
      </c>
      <c r="M116" s="31">
        <v>830.73563187307695</v>
      </c>
      <c r="N116" s="32">
        <f t="shared" si="57"/>
        <v>896.67491370334733</v>
      </c>
      <c r="O116" s="54">
        <v>26611.575896303035</v>
      </c>
      <c r="P116" s="31">
        <v>73147.107857279989</v>
      </c>
      <c r="Q116" s="32">
        <f t="shared" si="58"/>
        <v>102720.41051012857</v>
      </c>
      <c r="R116" s="31">
        <v>1219.1184642879998</v>
      </c>
      <c r="S116" s="32">
        <f t="shared" si="59"/>
        <v>1225.6657148074185</v>
      </c>
      <c r="T116" s="54">
        <v>129306.29333494796</v>
      </c>
      <c r="U116" s="31">
        <v>0</v>
      </c>
      <c r="V116" s="32">
        <f t="shared" si="60"/>
        <v>0</v>
      </c>
      <c r="W116" s="31" t="e">
        <v>#DIV/0!</v>
      </c>
      <c r="X116" s="32" t="e">
        <f t="shared" si="61"/>
        <v>#DIV/0!</v>
      </c>
      <c r="Y116" s="54" t="e">
        <v>#VALUE!</v>
      </c>
      <c r="Z116" s="31">
        <v>0</v>
      </c>
      <c r="AA116" s="32">
        <f t="shared" si="62"/>
        <v>0</v>
      </c>
      <c r="AB116" s="31" t="e">
        <v>#DIV/0!</v>
      </c>
      <c r="AC116" s="32" t="e">
        <f t="shared" si="63"/>
        <v>#DIV/0!</v>
      </c>
      <c r="AD116" s="54" t="e">
        <v>#VALUE!</v>
      </c>
      <c r="AE116" s="31">
        <v>0</v>
      </c>
      <c r="AF116" s="32">
        <f t="shared" si="64"/>
        <v>0</v>
      </c>
      <c r="AG116" s="31" t="e">
        <v>#DIV/0!</v>
      </c>
      <c r="AH116" s="32" t="e">
        <f t="shared" si="65"/>
        <v>#DIV/0!</v>
      </c>
      <c r="AI116" s="54">
        <v>0</v>
      </c>
      <c r="AJ116" s="31">
        <f t="shared" si="47"/>
        <v>6943.3928571900005</v>
      </c>
      <c r="AK116" s="32">
        <f t="shared" si="66"/>
        <v>9654.3061224628564</v>
      </c>
      <c r="AL116" s="31">
        <v>994.63830172869916</v>
      </c>
      <c r="AM116" s="50">
        <f t="shared" si="67"/>
        <v>859.26032928192581</v>
      </c>
      <c r="AN116" s="31">
        <f t="shared" si="48"/>
        <v>966.12464285999999</v>
      </c>
      <c r="AO116" s="32">
        <f t="shared" si="68"/>
        <v>1811.6034693814288</v>
      </c>
      <c r="AP116" s="31">
        <v>484.38941570633546</v>
      </c>
      <c r="AQ116" s="50">
        <f t="shared" si="69"/>
        <v>945.46697009964714</v>
      </c>
      <c r="AR116" s="31">
        <f t="shared" si="49"/>
        <v>2890.0457143000003</v>
      </c>
      <c r="AS116" s="32">
        <f t="shared" si="70"/>
        <v>5907.254897938571</v>
      </c>
      <c r="AT116" s="31">
        <v>724.49635006217056</v>
      </c>
      <c r="AU116" s="50">
        <f t="shared" si="71"/>
        <v>928.30117023237403</v>
      </c>
      <c r="AV116" s="31">
        <f t="shared" si="50"/>
        <v>0</v>
      </c>
      <c r="AW116" s="32">
        <f t="shared" si="72"/>
        <v>2544.1345918342854</v>
      </c>
      <c r="AX116" s="31">
        <v>0</v>
      </c>
      <c r="AY116" s="50">
        <f t="shared" si="73"/>
        <v>791.2963492960381</v>
      </c>
      <c r="AZ116" s="51">
        <f>AJ116/SUM(Table5[[#This Row],[NWP (Standard)]],Table5[[#This Row],[NWP (Plus)]],Table5[[#This Row],[NWP (Essentials)]],Table5[[#This Row],[NWP (Premium)]])</f>
        <v>0.64293274823966173</v>
      </c>
      <c r="BA116" s="51">
        <f>AN116/SUM(Table5[[#This Row],[NWP (Standard)]],Table5[[#This Row],[NWP (Plus)]],Table5[[#This Row],[NWP (Essentials)]],Table5[[#This Row],[NWP (Premium)]])</f>
        <v>8.945960347509746E-2</v>
      </c>
      <c r="BB116" s="51">
        <f>AR116/SUM(Table5[[#This Row],[NWP (Standard)]],Table5[[#This Row],[NWP (Plus)]],Table5[[#This Row],[NWP (Essentials)]],Table5[[#This Row],[NWP (Premium)]])</f>
        <v>0.26760764828524086</v>
      </c>
      <c r="BC116" s="52">
        <f>AV116/SUM(Table5[[#This Row],[NWP (Standard)]],Table5[[#This Row],[NWP (Plus)]],Table5[[#This Row],[NWP (Essentials)]],Table5[[#This Row],[NWP (Premium)]])</f>
        <v>0</v>
      </c>
      <c r="BD116" s="51">
        <f t="shared" si="74"/>
        <v>0.48825965501193769</v>
      </c>
      <c r="BE116" s="51">
        <f t="shared" si="74"/>
        <v>0.1038980407570971</v>
      </c>
      <c r="BF116" s="51">
        <f t="shared" si="74"/>
        <v>0.28156142698129288</v>
      </c>
      <c r="BG116" s="52">
        <f t="shared" si="74"/>
        <v>0.12628087724967246</v>
      </c>
      <c r="BH116" s="31">
        <v>0</v>
      </c>
      <c r="BI116" s="32">
        <f t="shared" si="75"/>
        <v>0</v>
      </c>
      <c r="BJ116" s="31">
        <v>0</v>
      </c>
      <c r="BK116" s="50">
        <f t="shared" si="76"/>
        <v>0</v>
      </c>
      <c r="BL116" s="31">
        <v>0</v>
      </c>
      <c r="BM116" s="32">
        <f t="shared" si="77"/>
        <v>0</v>
      </c>
      <c r="BN116" s="31">
        <v>0</v>
      </c>
      <c r="BO116" s="50">
        <f t="shared" si="78"/>
        <v>0</v>
      </c>
      <c r="BP116" s="31">
        <v>0</v>
      </c>
      <c r="BQ116" s="32">
        <f t="shared" si="79"/>
        <v>0</v>
      </c>
      <c r="BR116" s="31">
        <v>0</v>
      </c>
      <c r="BS116" s="50">
        <f t="shared" si="80"/>
        <v>0</v>
      </c>
      <c r="BT116" s="31">
        <v>0</v>
      </c>
      <c r="BU116" s="32">
        <f t="shared" si="81"/>
        <v>0</v>
      </c>
      <c r="BV116" s="31">
        <v>0</v>
      </c>
      <c r="BW116" s="50">
        <f t="shared" si="82"/>
        <v>0</v>
      </c>
      <c r="BX116" s="31">
        <v>6943.3928571900005</v>
      </c>
      <c r="BY116" s="32">
        <f t="shared" si="83"/>
        <v>9654.3061224628564</v>
      </c>
      <c r="BZ116" s="31">
        <v>994.63830172869916</v>
      </c>
      <c r="CA116" s="50">
        <f t="shared" si="84"/>
        <v>859.26032928192581</v>
      </c>
      <c r="CB116" s="31">
        <v>966.12464285999999</v>
      </c>
      <c r="CC116" s="32">
        <f t="shared" si="85"/>
        <v>1811.6034693814288</v>
      </c>
      <c r="CD116" s="31">
        <v>484.38941570633546</v>
      </c>
      <c r="CE116" s="50">
        <f t="shared" si="86"/>
        <v>945.46697009964714</v>
      </c>
      <c r="CF116" s="31">
        <v>2890.0457143000003</v>
      </c>
      <c r="CG116" s="32">
        <f t="shared" si="87"/>
        <v>5907.254897938571</v>
      </c>
      <c r="CH116" s="31">
        <v>724.49635006217056</v>
      </c>
      <c r="CI116" s="50">
        <f t="shared" si="88"/>
        <v>928.30117023237403</v>
      </c>
      <c r="CJ116" s="31">
        <v>0</v>
      </c>
      <c r="CK116" s="32">
        <f t="shared" si="89"/>
        <v>2544.1345918342854</v>
      </c>
      <c r="CL116" s="31">
        <v>0</v>
      </c>
      <c r="CM116" s="50">
        <f t="shared" si="90"/>
        <v>791.2963492960381</v>
      </c>
    </row>
    <row r="117" spans="1:91" x14ac:dyDescent="0.25">
      <c r="A117" s="42">
        <f t="shared" si="51"/>
        <v>45876</v>
      </c>
      <c r="B117" s="31">
        <v>93272.552857090021</v>
      </c>
      <c r="C117" s="32">
        <f t="shared" si="52"/>
        <v>118826.66678566571</v>
      </c>
      <c r="D117" s="31">
        <v>1214.6596900207855</v>
      </c>
      <c r="E117" s="32">
        <f t="shared" si="53"/>
        <v>1187.9217206861802</v>
      </c>
      <c r="F117" s="54">
        <f t="shared" si="46"/>
        <v>155917.86923125098</v>
      </c>
      <c r="G117" s="32">
        <v>93272.552857090021</v>
      </c>
      <c r="H117" s="32">
        <f t="shared" si="54"/>
        <v>118826.66678566571</v>
      </c>
      <c r="I117" s="32">
        <v>1214.6596900207855</v>
      </c>
      <c r="J117" s="50">
        <f t="shared" si="55"/>
        <v>1187.9217206861802</v>
      </c>
      <c r="K117" s="31">
        <v>15253.732857039999</v>
      </c>
      <c r="L117" s="32">
        <f t="shared" si="56"/>
        <v>19013.381734664286</v>
      </c>
      <c r="M117" s="31">
        <v>1016.9155238026666</v>
      </c>
      <c r="N117" s="32">
        <f t="shared" si="57"/>
        <v>918.62767832824261</v>
      </c>
      <c r="O117" s="54">
        <v>26611.575896303035</v>
      </c>
      <c r="P117" s="31">
        <v>78018.820000050007</v>
      </c>
      <c r="Q117" s="32">
        <f t="shared" si="58"/>
        <v>99813.285051001425</v>
      </c>
      <c r="R117" s="31">
        <v>1258.3680645169356</v>
      </c>
      <c r="S117" s="32">
        <f t="shared" si="59"/>
        <v>1257.5097267099279</v>
      </c>
      <c r="T117" s="54">
        <v>129306.29333494796</v>
      </c>
      <c r="U117" s="31">
        <v>0</v>
      </c>
      <c r="V117" s="32">
        <f t="shared" si="60"/>
        <v>0</v>
      </c>
      <c r="W117" s="31" t="e">
        <v>#DIV/0!</v>
      </c>
      <c r="X117" s="32" t="e">
        <f t="shared" si="61"/>
        <v>#DIV/0!</v>
      </c>
      <c r="Y117" s="54" t="e">
        <v>#VALUE!</v>
      </c>
      <c r="Z117" s="31">
        <v>0</v>
      </c>
      <c r="AA117" s="32">
        <f t="shared" si="62"/>
        <v>0</v>
      </c>
      <c r="AB117" s="31" t="e">
        <v>#DIV/0!</v>
      </c>
      <c r="AC117" s="32" t="e">
        <f t="shared" si="63"/>
        <v>#DIV/0!</v>
      </c>
      <c r="AD117" s="54" t="e">
        <v>#VALUE!</v>
      </c>
      <c r="AE117" s="31">
        <v>0</v>
      </c>
      <c r="AF117" s="32">
        <f t="shared" si="64"/>
        <v>0</v>
      </c>
      <c r="AG117" s="31" t="e">
        <v>#DIV/0!</v>
      </c>
      <c r="AH117" s="32" t="e">
        <f t="shared" si="65"/>
        <v>#DIV/0!</v>
      </c>
      <c r="AI117" s="54">
        <v>0</v>
      </c>
      <c r="AJ117" s="31">
        <f t="shared" si="47"/>
        <v>11067.032857119999</v>
      </c>
      <c r="AK117" s="32">
        <f t="shared" si="66"/>
        <v>9527.4939285785713</v>
      </c>
      <c r="AL117" s="31">
        <v>1008.8578902941622</v>
      </c>
      <c r="AM117" s="50">
        <f t="shared" si="67"/>
        <v>881.0608355847902</v>
      </c>
      <c r="AN117" s="31">
        <f t="shared" si="48"/>
        <v>787.27428570999996</v>
      </c>
      <c r="AO117" s="32">
        <f t="shared" si="68"/>
        <v>1741.7749489728574</v>
      </c>
      <c r="AP117" s="31">
        <v>789.43712713257037</v>
      </c>
      <c r="AQ117" s="50">
        <f t="shared" si="69"/>
        <v>966.84515782281358</v>
      </c>
      <c r="AR117" s="31">
        <f t="shared" si="49"/>
        <v>2862.2639285</v>
      </c>
      <c r="AS117" s="32">
        <f t="shared" si="70"/>
        <v>5412.2515816071418</v>
      </c>
      <c r="AT117" s="31">
        <v>1435.0636454310422</v>
      </c>
      <c r="AU117" s="50">
        <f t="shared" si="71"/>
        <v>982.24669577891666</v>
      </c>
      <c r="AV117" s="31">
        <f t="shared" si="50"/>
        <v>537.16178571</v>
      </c>
      <c r="AW117" s="32">
        <f t="shared" si="72"/>
        <v>2331.8612755057143</v>
      </c>
      <c r="AX117" s="31">
        <v>538.63750488671326</v>
      </c>
      <c r="AY117" s="50">
        <f t="shared" si="73"/>
        <v>771.64299769385696</v>
      </c>
      <c r="AZ117" s="51">
        <f>AJ117/SUM(Table5[[#This Row],[NWP (Standard)]],Table5[[#This Row],[NWP (Plus)]],Table5[[#This Row],[NWP (Essentials)]],Table5[[#This Row],[NWP (Premium)]])</f>
        <v>0.72552947929806388</v>
      </c>
      <c r="BA117" s="51">
        <f>AN117/SUM(Table5[[#This Row],[NWP (Standard)]],Table5[[#This Row],[NWP (Plus)]],Table5[[#This Row],[NWP (Essentials)]],Table5[[#This Row],[NWP (Premium)]])</f>
        <v>5.1611909890414281E-2</v>
      </c>
      <c r="BB117" s="51">
        <f>AR117/SUM(Table5[[#This Row],[NWP (Standard)]],Table5[[#This Row],[NWP (Plus)]],Table5[[#This Row],[NWP (Essentials)]],Table5[[#This Row],[NWP (Premium)]])</f>
        <v>0.18764350702385549</v>
      </c>
      <c r="BC117" s="52">
        <f>AV117/SUM(Table5[[#This Row],[NWP (Standard)]],Table5[[#This Row],[NWP (Plus)]],Table5[[#This Row],[NWP (Essentials)]],Table5[[#This Row],[NWP (Premium)]])</f>
        <v>3.5215103787666353E-2</v>
      </c>
      <c r="BD117" s="51">
        <f t="shared" si="74"/>
        <v>0.51277208290043064</v>
      </c>
      <c r="BE117" s="51">
        <f t="shared" si="74"/>
        <v>0.10282415845022698</v>
      </c>
      <c r="BF117" s="51">
        <f t="shared" si="74"/>
        <v>0.26648396212553432</v>
      </c>
      <c r="BG117" s="52">
        <f t="shared" si="74"/>
        <v>0.11791979652380812</v>
      </c>
      <c r="BH117" s="31">
        <v>0</v>
      </c>
      <c r="BI117" s="32">
        <f t="shared" si="75"/>
        <v>0</v>
      </c>
      <c r="BJ117" s="31">
        <v>0</v>
      </c>
      <c r="BK117" s="50">
        <f t="shared" si="76"/>
        <v>0</v>
      </c>
      <c r="BL117" s="31">
        <v>0</v>
      </c>
      <c r="BM117" s="32">
        <f t="shared" si="77"/>
        <v>0</v>
      </c>
      <c r="BN117" s="31">
        <v>0</v>
      </c>
      <c r="BO117" s="50">
        <f t="shared" si="78"/>
        <v>0</v>
      </c>
      <c r="BP117" s="31">
        <v>0</v>
      </c>
      <c r="BQ117" s="32">
        <f t="shared" si="79"/>
        <v>0</v>
      </c>
      <c r="BR117" s="31">
        <v>0</v>
      </c>
      <c r="BS117" s="50">
        <f t="shared" si="80"/>
        <v>0</v>
      </c>
      <c r="BT117" s="31">
        <v>0</v>
      </c>
      <c r="BU117" s="32">
        <f t="shared" si="81"/>
        <v>0</v>
      </c>
      <c r="BV117" s="31">
        <v>0</v>
      </c>
      <c r="BW117" s="50">
        <f t="shared" si="82"/>
        <v>0</v>
      </c>
      <c r="BX117" s="31">
        <v>11067.032857119999</v>
      </c>
      <c r="BY117" s="32">
        <f t="shared" si="83"/>
        <v>9527.4939285785713</v>
      </c>
      <c r="BZ117" s="31">
        <v>1008.8578902941622</v>
      </c>
      <c r="CA117" s="50">
        <f t="shared" si="84"/>
        <v>881.0608355847902</v>
      </c>
      <c r="CB117" s="31">
        <v>787.27428570999996</v>
      </c>
      <c r="CC117" s="32">
        <f t="shared" si="85"/>
        <v>1741.7749489728574</v>
      </c>
      <c r="CD117" s="31">
        <v>789.43712713257037</v>
      </c>
      <c r="CE117" s="50">
        <f t="shared" si="86"/>
        <v>966.84515782281358</v>
      </c>
      <c r="CF117" s="31">
        <v>2862.2639285</v>
      </c>
      <c r="CG117" s="32">
        <f t="shared" si="87"/>
        <v>5412.2515816071418</v>
      </c>
      <c r="CH117" s="31">
        <v>1435.0636454310422</v>
      </c>
      <c r="CI117" s="50">
        <f t="shared" si="88"/>
        <v>982.24669577891666</v>
      </c>
      <c r="CJ117" s="31">
        <v>537.16178571</v>
      </c>
      <c r="CK117" s="32">
        <f t="shared" si="89"/>
        <v>2331.8612755057143</v>
      </c>
      <c r="CL117" s="31">
        <v>538.63750488671326</v>
      </c>
      <c r="CM117" s="50">
        <f t="shared" si="90"/>
        <v>771.64299769385696</v>
      </c>
    </row>
    <row r="118" spans="1:91" x14ac:dyDescent="0.25">
      <c r="A118" s="42">
        <f t="shared" si="51"/>
        <v>45877</v>
      </c>
      <c r="B118" s="31">
        <v>132142.20392855001</v>
      </c>
      <c r="C118" s="32">
        <f t="shared" si="52"/>
        <v>105850.16051013286</v>
      </c>
      <c r="D118" s="31">
        <v>1183.0824281935763</v>
      </c>
      <c r="E118" s="32">
        <f t="shared" si="53"/>
        <v>1203.3687131193872</v>
      </c>
      <c r="F118" s="54">
        <f t="shared" si="46"/>
        <v>155917.86923125098</v>
      </c>
      <c r="G118" s="32">
        <v>132142.20392855001</v>
      </c>
      <c r="H118" s="32">
        <f t="shared" si="54"/>
        <v>105850.16051013286</v>
      </c>
      <c r="I118" s="32">
        <v>1183.0824281935763</v>
      </c>
      <c r="J118" s="50">
        <f t="shared" si="55"/>
        <v>1203.3687131193872</v>
      </c>
      <c r="K118" s="31">
        <v>29770.896428550001</v>
      </c>
      <c r="L118" s="32">
        <f t="shared" si="56"/>
        <v>18447.542806078571</v>
      </c>
      <c r="M118" s="31">
        <v>1102.6257936500001</v>
      </c>
      <c r="N118" s="32">
        <f t="shared" si="57"/>
        <v>958.61335293103002</v>
      </c>
      <c r="O118" s="54">
        <v>26611.575896303035</v>
      </c>
      <c r="P118" s="31">
        <v>102371.3075</v>
      </c>
      <c r="Q118" s="32">
        <f t="shared" si="58"/>
        <v>87402.617704054268</v>
      </c>
      <c r="R118" s="31">
        <v>1204.3683235294118</v>
      </c>
      <c r="S118" s="32">
        <f t="shared" si="59"/>
        <v>1267.6752794052077</v>
      </c>
      <c r="T118" s="54">
        <v>129306.29333494796</v>
      </c>
      <c r="U118" s="31">
        <v>0</v>
      </c>
      <c r="V118" s="32">
        <f t="shared" si="60"/>
        <v>0</v>
      </c>
      <c r="W118" s="31" t="e">
        <v>#DIV/0!</v>
      </c>
      <c r="X118" s="32" t="e">
        <f t="shared" si="61"/>
        <v>#DIV/0!</v>
      </c>
      <c r="Y118" s="54" t="e">
        <v>#VALUE!</v>
      </c>
      <c r="Z118" s="31">
        <v>0</v>
      </c>
      <c r="AA118" s="32">
        <f t="shared" si="62"/>
        <v>0</v>
      </c>
      <c r="AB118" s="31" t="e">
        <v>#DIV/0!</v>
      </c>
      <c r="AC118" s="32" t="e">
        <f t="shared" si="63"/>
        <v>#DIV/0!</v>
      </c>
      <c r="AD118" s="54" t="e">
        <v>#VALUE!</v>
      </c>
      <c r="AE118" s="31">
        <v>0</v>
      </c>
      <c r="AF118" s="32">
        <f t="shared" si="64"/>
        <v>0</v>
      </c>
      <c r="AG118" s="31" t="e">
        <v>#DIV/0!</v>
      </c>
      <c r="AH118" s="32" t="e">
        <f t="shared" si="65"/>
        <v>#DIV/0!</v>
      </c>
      <c r="AI118" s="54">
        <v>0</v>
      </c>
      <c r="AJ118" s="31">
        <f t="shared" si="47"/>
        <v>14060.07428574</v>
      </c>
      <c r="AK118" s="32">
        <f t="shared" si="66"/>
        <v>8982.7556632557134</v>
      </c>
      <c r="AL118" s="31">
        <v>1409.8700863060751</v>
      </c>
      <c r="AM118" s="50">
        <f t="shared" si="67"/>
        <v>971.1519382490909</v>
      </c>
      <c r="AN118" s="31">
        <f t="shared" si="48"/>
        <v>3946.73678574</v>
      </c>
      <c r="AO118" s="32">
        <f t="shared" si="68"/>
        <v>2092.5382142871431</v>
      </c>
      <c r="AP118" s="31">
        <v>989.39486727714575</v>
      </c>
      <c r="AQ118" s="50">
        <f t="shared" si="69"/>
        <v>1001.3664842505249</v>
      </c>
      <c r="AR118" s="31">
        <f t="shared" si="49"/>
        <v>5481.5678570999999</v>
      </c>
      <c r="AS118" s="32">
        <f t="shared" si="70"/>
        <v>4528.7653571128567</v>
      </c>
      <c r="AT118" s="31">
        <v>785.23244418623767</v>
      </c>
      <c r="AU118" s="50">
        <f t="shared" si="71"/>
        <v>965.87308010997117</v>
      </c>
      <c r="AV118" s="31">
        <f t="shared" si="50"/>
        <v>6282.5174999699993</v>
      </c>
      <c r="AW118" s="32">
        <f t="shared" si="72"/>
        <v>2843.483571422857</v>
      </c>
      <c r="AX118" s="31">
        <v>1049.9628605430642</v>
      </c>
      <c r="AY118" s="50">
        <f t="shared" si="73"/>
        <v>792.657587217583</v>
      </c>
      <c r="AZ118" s="51">
        <f>AJ118/SUM(Table5[[#This Row],[NWP (Standard)]],Table5[[#This Row],[NWP (Plus)]],Table5[[#This Row],[NWP (Essentials)]],Table5[[#This Row],[NWP (Premium)]])</f>
        <v>0.47227581203287272</v>
      </c>
      <c r="BA118" s="51">
        <f>AN118/SUM(Table5[[#This Row],[NWP (Standard)]],Table5[[#This Row],[NWP (Plus)]],Table5[[#This Row],[NWP (Essentials)]],Table5[[#This Row],[NWP (Premium)]])</f>
        <v>0.13257030386075705</v>
      </c>
      <c r="BB118" s="51">
        <f>AR118/SUM(Table5[[#This Row],[NWP (Standard)]],Table5[[#This Row],[NWP (Plus)]],Table5[[#This Row],[NWP (Essentials)]],Table5[[#This Row],[NWP (Premium)]])</f>
        <v>0.18412505213794067</v>
      </c>
      <c r="BC118" s="52">
        <f>AV118/SUM(Table5[[#This Row],[NWP (Standard)]],Table5[[#This Row],[NWP (Plus)]],Table5[[#This Row],[NWP (Essentials)]],Table5[[#This Row],[NWP (Premium)]])</f>
        <v>0.21102883196842964</v>
      </c>
      <c r="BD118" s="51">
        <f t="shared" si="74"/>
        <v>0.50454523222941439</v>
      </c>
      <c r="BE118" s="51">
        <f t="shared" si="74"/>
        <v>0.11544658287492139</v>
      </c>
      <c r="BF118" s="51">
        <f t="shared" si="74"/>
        <v>0.24338107938270653</v>
      </c>
      <c r="BG118" s="52">
        <f t="shared" si="74"/>
        <v>0.13662710551295779</v>
      </c>
      <c r="BH118" s="31">
        <v>0</v>
      </c>
      <c r="BI118" s="32">
        <f t="shared" si="75"/>
        <v>0</v>
      </c>
      <c r="BJ118" s="31">
        <v>0</v>
      </c>
      <c r="BK118" s="50">
        <f t="shared" si="76"/>
        <v>0</v>
      </c>
      <c r="BL118" s="31">
        <v>0</v>
      </c>
      <c r="BM118" s="32">
        <f t="shared" si="77"/>
        <v>0</v>
      </c>
      <c r="BN118" s="31">
        <v>0</v>
      </c>
      <c r="BO118" s="50">
        <f t="shared" si="78"/>
        <v>0</v>
      </c>
      <c r="BP118" s="31">
        <v>0</v>
      </c>
      <c r="BQ118" s="32">
        <f t="shared" si="79"/>
        <v>0</v>
      </c>
      <c r="BR118" s="31">
        <v>0</v>
      </c>
      <c r="BS118" s="50">
        <f t="shared" si="80"/>
        <v>0</v>
      </c>
      <c r="BT118" s="31">
        <v>0</v>
      </c>
      <c r="BU118" s="32">
        <f t="shared" si="81"/>
        <v>0</v>
      </c>
      <c r="BV118" s="31">
        <v>0</v>
      </c>
      <c r="BW118" s="50">
        <f t="shared" si="82"/>
        <v>0</v>
      </c>
      <c r="BX118" s="31">
        <v>14060.07428574</v>
      </c>
      <c r="BY118" s="32">
        <f t="shared" si="83"/>
        <v>8982.7556632557134</v>
      </c>
      <c r="BZ118" s="31">
        <v>1409.8700863060751</v>
      </c>
      <c r="CA118" s="50">
        <f t="shared" si="84"/>
        <v>971.1519382490909</v>
      </c>
      <c r="CB118" s="31">
        <v>3946.73678574</v>
      </c>
      <c r="CC118" s="32">
        <f t="shared" si="85"/>
        <v>2092.5382142871431</v>
      </c>
      <c r="CD118" s="31">
        <v>989.39486727714575</v>
      </c>
      <c r="CE118" s="50">
        <f t="shared" si="86"/>
        <v>1001.3664842505249</v>
      </c>
      <c r="CF118" s="31">
        <v>5481.5678570999999</v>
      </c>
      <c r="CG118" s="32">
        <f t="shared" si="87"/>
        <v>4528.7653571128567</v>
      </c>
      <c r="CH118" s="31">
        <v>785.23244418623767</v>
      </c>
      <c r="CI118" s="50">
        <f t="shared" si="88"/>
        <v>965.87308010997117</v>
      </c>
      <c r="CJ118" s="31">
        <v>6282.5174999699993</v>
      </c>
      <c r="CK118" s="32">
        <f t="shared" si="89"/>
        <v>2843.483571422857</v>
      </c>
      <c r="CL118" s="31">
        <v>1049.9628605430642</v>
      </c>
      <c r="CM118" s="50">
        <f t="shared" si="90"/>
        <v>792.657587217583</v>
      </c>
    </row>
    <row r="119" spans="1:91" x14ac:dyDescent="0.25">
      <c r="A119" s="42">
        <f t="shared" si="51"/>
        <v>45878</v>
      </c>
      <c r="B119" s="31">
        <v>104788.30535733001</v>
      </c>
      <c r="C119" s="32">
        <f t="shared" si="52"/>
        <v>106386.12709180571</v>
      </c>
      <c r="D119" s="31">
        <v>1117.8317586618746</v>
      </c>
      <c r="E119" s="32">
        <f t="shared" si="53"/>
        <v>1204.0101226096049</v>
      </c>
      <c r="F119" s="54">
        <f t="shared" si="46"/>
        <v>155917.86923125098</v>
      </c>
      <c r="G119" s="32">
        <v>104788.30535733001</v>
      </c>
      <c r="H119" s="32">
        <f t="shared" si="54"/>
        <v>106386.12709180571</v>
      </c>
      <c r="I119" s="32">
        <v>1117.8317586618746</v>
      </c>
      <c r="J119" s="50">
        <f t="shared" si="55"/>
        <v>1204.0101226096049</v>
      </c>
      <c r="K119" s="31">
        <v>14482.81500011</v>
      </c>
      <c r="L119" s="32">
        <f t="shared" si="56"/>
        <v>18618.845510178569</v>
      </c>
      <c r="M119" s="31">
        <v>1034.4867857221429</v>
      </c>
      <c r="N119" s="32">
        <f t="shared" si="57"/>
        <v>1006.5197653920129</v>
      </c>
      <c r="O119" s="54">
        <v>26611.575896303035</v>
      </c>
      <c r="P119" s="31">
        <v>90305.490357219998</v>
      </c>
      <c r="Q119" s="32">
        <f t="shared" si="58"/>
        <v>87767.281581627132</v>
      </c>
      <c r="R119" s="31">
        <v>1128.8186294652501</v>
      </c>
      <c r="S119" s="32">
        <f t="shared" si="59"/>
        <v>1254.8222994593505</v>
      </c>
      <c r="T119" s="54">
        <v>129306.29333494796</v>
      </c>
      <c r="U119" s="31">
        <v>0</v>
      </c>
      <c r="V119" s="32">
        <f t="shared" si="60"/>
        <v>0</v>
      </c>
      <c r="W119" s="31" t="e">
        <v>#DIV/0!</v>
      </c>
      <c r="X119" s="32" t="e">
        <f t="shared" si="61"/>
        <v>#DIV/0!</v>
      </c>
      <c r="Y119" s="54" t="e">
        <v>#VALUE!</v>
      </c>
      <c r="Z119" s="31">
        <v>0</v>
      </c>
      <c r="AA119" s="32">
        <f t="shared" si="62"/>
        <v>0</v>
      </c>
      <c r="AB119" s="31" t="e">
        <v>#DIV/0!</v>
      </c>
      <c r="AC119" s="32" t="e">
        <f t="shared" si="63"/>
        <v>#DIV/0!</v>
      </c>
      <c r="AD119" s="54" t="e">
        <v>#VALUE!</v>
      </c>
      <c r="AE119" s="31">
        <v>0</v>
      </c>
      <c r="AF119" s="32">
        <f t="shared" si="64"/>
        <v>0</v>
      </c>
      <c r="AG119" s="31" t="e">
        <v>#DIV/0!</v>
      </c>
      <c r="AH119" s="32" t="e">
        <f t="shared" si="65"/>
        <v>#DIV/0!</v>
      </c>
      <c r="AI119" s="54">
        <v>0</v>
      </c>
      <c r="AJ119" s="31">
        <f t="shared" si="47"/>
        <v>4202.98642862</v>
      </c>
      <c r="AK119" s="32">
        <f t="shared" si="66"/>
        <v>9011.0654081614302</v>
      </c>
      <c r="AL119" s="31">
        <v>702.42218241948478</v>
      </c>
      <c r="AM119" s="50">
        <f t="shared" si="67"/>
        <v>989.54244467613773</v>
      </c>
      <c r="AN119" s="31">
        <f t="shared" si="48"/>
        <v>3229.1125000000002</v>
      </c>
      <c r="AO119" s="32">
        <f t="shared" si="68"/>
        <v>2188.5167857142856</v>
      </c>
      <c r="AP119" s="31">
        <v>1079.3278960326193</v>
      </c>
      <c r="AQ119" s="50">
        <f t="shared" si="69"/>
        <v>1033.4472338567014</v>
      </c>
      <c r="AR119" s="31">
        <f t="shared" si="49"/>
        <v>3994.5707143</v>
      </c>
      <c r="AS119" s="32">
        <f t="shared" si="70"/>
        <v>4404.1915816071432</v>
      </c>
      <c r="AT119" s="31">
        <v>1335.1816031863045</v>
      </c>
      <c r="AU119" s="50">
        <f t="shared" si="71"/>
        <v>1040.4238594317326</v>
      </c>
      <c r="AV119" s="31">
        <f t="shared" si="50"/>
        <v>3056.1453571900001</v>
      </c>
      <c r="AW119" s="32">
        <f t="shared" si="72"/>
        <v>3015.071734695714</v>
      </c>
      <c r="AX119" s="31">
        <v>1532.2706804171769</v>
      </c>
      <c r="AY119" s="50">
        <f t="shared" si="73"/>
        <v>922.97604415399826</v>
      </c>
      <c r="AZ119" s="51">
        <f>AJ119/SUM(Table5[[#This Row],[NWP (Standard)]],Table5[[#This Row],[NWP (Plus)]],Table5[[#This Row],[NWP (Essentials)]],Table5[[#This Row],[NWP (Premium)]])</f>
        <v>0.29020507605655926</v>
      </c>
      <c r="BA119" s="51">
        <f>AN119/SUM(Table5[[#This Row],[NWP (Standard)]],Table5[[#This Row],[NWP (Plus)]],Table5[[#This Row],[NWP (Essentials)]],Table5[[#This Row],[NWP (Premium)]])</f>
        <v>0.22296166180231358</v>
      </c>
      <c r="BB119" s="51">
        <f>AR119/SUM(Table5[[#This Row],[NWP (Standard)]],Table5[[#This Row],[NWP (Plus)]],Table5[[#This Row],[NWP (Essentials)]],Table5[[#This Row],[NWP (Premium)]])</f>
        <v>0.27581452323113015</v>
      </c>
      <c r="BC119" s="52">
        <f>AV119/SUM(Table5[[#This Row],[NWP (Standard)]],Table5[[#This Row],[NWP (Plus)]],Table5[[#This Row],[NWP (Essentials)]],Table5[[#This Row],[NWP (Premium)]])</f>
        <v>0.21101873890999698</v>
      </c>
      <c r="BD119" s="51">
        <f t="shared" si="74"/>
        <v>0.50293399622617685</v>
      </c>
      <c r="BE119" s="51">
        <f t="shared" si="74"/>
        <v>0.1197966248767212</v>
      </c>
      <c r="BF119" s="51">
        <f t="shared" si="74"/>
        <v>0.23044630970402769</v>
      </c>
      <c r="BG119" s="52">
        <f t="shared" si="74"/>
        <v>0.14682306919307428</v>
      </c>
      <c r="BH119" s="31">
        <v>0</v>
      </c>
      <c r="BI119" s="32">
        <f t="shared" si="75"/>
        <v>0</v>
      </c>
      <c r="BJ119" s="31">
        <v>0</v>
      </c>
      <c r="BK119" s="50">
        <f t="shared" si="76"/>
        <v>0</v>
      </c>
      <c r="BL119" s="31">
        <v>0</v>
      </c>
      <c r="BM119" s="32">
        <f t="shared" si="77"/>
        <v>0</v>
      </c>
      <c r="BN119" s="31">
        <v>0</v>
      </c>
      <c r="BO119" s="50">
        <f t="shared" si="78"/>
        <v>0</v>
      </c>
      <c r="BP119" s="31">
        <v>0</v>
      </c>
      <c r="BQ119" s="32">
        <f t="shared" si="79"/>
        <v>0</v>
      </c>
      <c r="BR119" s="31">
        <v>0</v>
      </c>
      <c r="BS119" s="50">
        <f t="shared" si="80"/>
        <v>0</v>
      </c>
      <c r="BT119" s="31">
        <v>0</v>
      </c>
      <c r="BU119" s="32">
        <f t="shared" si="81"/>
        <v>0</v>
      </c>
      <c r="BV119" s="31">
        <v>0</v>
      </c>
      <c r="BW119" s="50">
        <f t="shared" si="82"/>
        <v>0</v>
      </c>
      <c r="BX119" s="31">
        <v>4202.98642862</v>
      </c>
      <c r="BY119" s="32">
        <f t="shared" si="83"/>
        <v>9011.0654081614302</v>
      </c>
      <c r="BZ119" s="31">
        <v>702.42218241948478</v>
      </c>
      <c r="CA119" s="50">
        <f t="shared" si="84"/>
        <v>989.54244467613773</v>
      </c>
      <c r="CB119" s="31">
        <v>3229.1125000000002</v>
      </c>
      <c r="CC119" s="32">
        <f t="shared" si="85"/>
        <v>2188.5167857142856</v>
      </c>
      <c r="CD119" s="31">
        <v>1079.3278960326193</v>
      </c>
      <c r="CE119" s="50">
        <f t="shared" si="86"/>
        <v>1033.4472338567014</v>
      </c>
      <c r="CF119" s="31">
        <v>3994.5707143</v>
      </c>
      <c r="CG119" s="32">
        <f t="shared" si="87"/>
        <v>4404.1915816071432</v>
      </c>
      <c r="CH119" s="31">
        <v>1335.1816031863045</v>
      </c>
      <c r="CI119" s="50">
        <f t="shared" si="88"/>
        <v>1040.4238594317326</v>
      </c>
      <c r="CJ119" s="31">
        <v>3056.1453571900001</v>
      </c>
      <c r="CK119" s="32">
        <f t="shared" si="89"/>
        <v>3015.071734695714</v>
      </c>
      <c r="CL119" s="31">
        <v>1532.2706804171769</v>
      </c>
      <c r="CM119" s="50">
        <f t="shared" si="90"/>
        <v>922.97604415399826</v>
      </c>
    </row>
    <row r="120" spans="1:91" x14ac:dyDescent="0.25">
      <c r="A120" s="42">
        <f t="shared" si="51"/>
        <v>45879</v>
      </c>
      <c r="B120" s="31">
        <v>94107.681428600015</v>
      </c>
      <c r="C120" s="32">
        <f t="shared" si="52"/>
        <v>105145.47392854285</v>
      </c>
      <c r="D120" s="31">
        <v>1025.7197718733682</v>
      </c>
      <c r="E120" s="32">
        <f t="shared" si="53"/>
        <v>1159.3084019502737</v>
      </c>
      <c r="F120" s="54">
        <f t="shared" si="46"/>
        <v>155917.86923125098</v>
      </c>
      <c r="G120" s="32">
        <v>94107.681428600015</v>
      </c>
      <c r="H120" s="32">
        <f t="shared" si="54"/>
        <v>105145.47392854285</v>
      </c>
      <c r="I120" s="32">
        <v>1025.7197718733682</v>
      </c>
      <c r="J120" s="50">
        <f t="shared" si="55"/>
        <v>1159.3084019502737</v>
      </c>
      <c r="K120" s="31">
        <v>16371.362499910001</v>
      </c>
      <c r="L120" s="32">
        <f t="shared" si="56"/>
        <v>18611.464642834286</v>
      </c>
      <c r="M120" s="31">
        <v>779.58869047190478</v>
      </c>
      <c r="N120" s="32">
        <f t="shared" si="57"/>
        <v>979.88093486009996</v>
      </c>
      <c r="O120" s="54">
        <v>26611.575896303035</v>
      </c>
      <c r="P120" s="31">
        <v>77736.318928689987</v>
      </c>
      <c r="Q120" s="32">
        <f t="shared" si="58"/>
        <v>86534.009285708555</v>
      </c>
      <c r="R120" s="31">
        <v>1094.8777313899998</v>
      </c>
      <c r="S120" s="32">
        <f t="shared" si="59"/>
        <v>1205.5923920385883</v>
      </c>
      <c r="T120" s="54">
        <v>129306.29333494796</v>
      </c>
      <c r="U120" s="31">
        <v>0</v>
      </c>
      <c r="V120" s="32">
        <f t="shared" si="60"/>
        <v>0</v>
      </c>
      <c r="W120" s="31" t="e">
        <v>#DIV/0!</v>
      </c>
      <c r="X120" s="32" t="e">
        <f t="shared" si="61"/>
        <v>#DIV/0!</v>
      </c>
      <c r="Y120" s="54" t="e">
        <v>#VALUE!</v>
      </c>
      <c r="Z120" s="31">
        <v>0</v>
      </c>
      <c r="AA120" s="32">
        <f t="shared" si="62"/>
        <v>0</v>
      </c>
      <c r="AB120" s="31" t="e">
        <v>#DIV/0!</v>
      </c>
      <c r="AC120" s="32" t="e">
        <f t="shared" si="63"/>
        <v>#DIV/0!</v>
      </c>
      <c r="AD120" s="54" t="e">
        <v>#VALUE!</v>
      </c>
      <c r="AE120" s="31">
        <v>0</v>
      </c>
      <c r="AF120" s="32">
        <f t="shared" si="64"/>
        <v>0</v>
      </c>
      <c r="AG120" s="31" t="e">
        <v>#DIV/0!</v>
      </c>
      <c r="AH120" s="32" t="e">
        <f t="shared" si="65"/>
        <v>#DIV/0!</v>
      </c>
      <c r="AI120" s="54">
        <v>0</v>
      </c>
      <c r="AJ120" s="31">
        <f t="shared" si="47"/>
        <v>10051.295714280001</v>
      </c>
      <c r="AK120" s="32">
        <f t="shared" si="66"/>
        <v>9420.5082653028567</v>
      </c>
      <c r="AL120" s="31">
        <v>775.30070490520086</v>
      </c>
      <c r="AM120" s="50">
        <f t="shared" si="67"/>
        <v>997.37204162319938</v>
      </c>
      <c r="AN120" s="31">
        <f t="shared" si="48"/>
        <v>1859.12499996</v>
      </c>
      <c r="AO120" s="32">
        <f t="shared" si="68"/>
        <v>2091.7332142857144</v>
      </c>
      <c r="AP120" s="31">
        <v>932.1162430862056</v>
      </c>
      <c r="AQ120" s="50">
        <f t="shared" si="69"/>
        <v>984.9225036775008</v>
      </c>
      <c r="AR120" s="31">
        <f t="shared" si="49"/>
        <v>2929.4599999500001</v>
      </c>
      <c r="AS120" s="32">
        <f t="shared" si="70"/>
        <v>4552.4484183371424</v>
      </c>
      <c r="AT120" s="31">
        <v>734.37699172553232</v>
      </c>
      <c r="AU120" s="50">
        <f t="shared" si="71"/>
        <v>1009.8449284777602</v>
      </c>
      <c r="AV120" s="31">
        <f t="shared" si="50"/>
        <v>1531.4817857200001</v>
      </c>
      <c r="AW120" s="32">
        <f t="shared" si="72"/>
        <v>2546.7747449085718</v>
      </c>
      <c r="AX120" s="31">
        <v>767.84457661049885</v>
      </c>
      <c r="AY120" s="50">
        <f t="shared" si="73"/>
        <v>803.01223162298606</v>
      </c>
      <c r="AZ120" s="51">
        <f>AJ120/SUM(Table5[[#This Row],[NWP (Standard)]],Table5[[#This Row],[NWP (Plus)]],Table5[[#This Row],[NWP (Essentials)]],Table5[[#This Row],[NWP (Premium)]])</f>
        <v>0.61395596819356091</v>
      </c>
      <c r="BA120" s="51">
        <f>AN120/SUM(Table5[[#This Row],[NWP (Standard)]],Table5[[#This Row],[NWP (Plus)]],Table5[[#This Row],[NWP (Essentials)]],Table5[[#This Row],[NWP (Premium)]])</f>
        <v>0.11355957697291354</v>
      </c>
      <c r="BB120" s="51">
        <f>AR120/SUM(Table5[[#This Row],[NWP (Standard)]],Table5[[#This Row],[NWP (Plus)]],Table5[[#This Row],[NWP (Essentials)]],Table5[[#This Row],[NWP (Premium)]])</f>
        <v>0.1789380694469446</v>
      </c>
      <c r="BC120" s="52">
        <f>AV120/SUM(Table5[[#This Row],[NWP (Standard)]],Table5[[#This Row],[NWP (Plus)]],Table5[[#This Row],[NWP (Essentials)]],Table5[[#This Row],[NWP (Premium)]])</f>
        <v>9.354638538658093E-2</v>
      </c>
      <c r="BD120" s="51">
        <f t="shared" si="74"/>
        <v>0.52814094163823277</v>
      </c>
      <c r="BE120" s="51">
        <f t="shared" si="74"/>
        <v>0.11395449881339491</v>
      </c>
      <c r="BF120" s="51">
        <f t="shared" si="74"/>
        <v>0.2395541033264928</v>
      </c>
      <c r="BG120" s="52">
        <f t="shared" si="74"/>
        <v>0.11835045622187959</v>
      </c>
      <c r="BH120" s="31">
        <v>0</v>
      </c>
      <c r="BI120" s="32">
        <f t="shared" si="75"/>
        <v>0</v>
      </c>
      <c r="BJ120" s="31">
        <v>0</v>
      </c>
      <c r="BK120" s="50">
        <f t="shared" si="76"/>
        <v>0</v>
      </c>
      <c r="BL120" s="31">
        <v>0</v>
      </c>
      <c r="BM120" s="32">
        <f t="shared" si="77"/>
        <v>0</v>
      </c>
      <c r="BN120" s="31">
        <v>0</v>
      </c>
      <c r="BO120" s="50">
        <f t="shared" si="78"/>
        <v>0</v>
      </c>
      <c r="BP120" s="31">
        <v>0</v>
      </c>
      <c r="BQ120" s="32">
        <f t="shared" si="79"/>
        <v>0</v>
      </c>
      <c r="BR120" s="31">
        <v>0</v>
      </c>
      <c r="BS120" s="50">
        <f t="shared" si="80"/>
        <v>0</v>
      </c>
      <c r="BT120" s="31">
        <v>0</v>
      </c>
      <c r="BU120" s="32">
        <f t="shared" si="81"/>
        <v>0</v>
      </c>
      <c r="BV120" s="31">
        <v>0</v>
      </c>
      <c r="BW120" s="50">
        <f t="shared" si="82"/>
        <v>0</v>
      </c>
      <c r="BX120" s="31">
        <v>10051.295714280001</v>
      </c>
      <c r="BY120" s="32">
        <f t="shared" si="83"/>
        <v>9420.5082653028567</v>
      </c>
      <c r="BZ120" s="31">
        <v>775.30070490520086</v>
      </c>
      <c r="CA120" s="50">
        <f t="shared" si="84"/>
        <v>997.37204162319938</v>
      </c>
      <c r="CB120" s="31">
        <v>1859.12499996</v>
      </c>
      <c r="CC120" s="32">
        <f t="shared" si="85"/>
        <v>2091.7332142857144</v>
      </c>
      <c r="CD120" s="31">
        <v>932.1162430862056</v>
      </c>
      <c r="CE120" s="50">
        <f t="shared" si="86"/>
        <v>984.9225036775008</v>
      </c>
      <c r="CF120" s="31">
        <v>2929.4599999500001</v>
      </c>
      <c r="CG120" s="32">
        <f t="shared" si="87"/>
        <v>4552.4484183371424</v>
      </c>
      <c r="CH120" s="31">
        <v>734.37699172553232</v>
      </c>
      <c r="CI120" s="50">
        <f t="shared" si="88"/>
        <v>1009.8449284777602</v>
      </c>
      <c r="CJ120" s="31">
        <v>1531.4817857200001</v>
      </c>
      <c r="CK120" s="32">
        <f t="shared" si="89"/>
        <v>2546.7747449085718</v>
      </c>
      <c r="CL120" s="31">
        <v>767.84457661049885</v>
      </c>
      <c r="CM120" s="50">
        <f t="shared" si="90"/>
        <v>803.01223162298606</v>
      </c>
    </row>
    <row r="121" spans="1:91" x14ac:dyDescent="0.25">
      <c r="A121" s="42">
        <f t="shared" si="51"/>
        <v>45880</v>
      </c>
      <c r="B121" s="31">
        <v>132718.75142862002</v>
      </c>
      <c r="C121" s="32">
        <f t="shared" si="52"/>
        <v>105164.39362244002</v>
      </c>
      <c r="D121" s="31">
        <v>1118.34759142385</v>
      </c>
      <c r="E121" s="32">
        <f t="shared" si="53"/>
        <v>1141.5682558894694</v>
      </c>
      <c r="F121" s="54">
        <f t="shared" si="46"/>
        <v>155917.86923125098</v>
      </c>
      <c r="G121" s="32">
        <v>132718.75142862002</v>
      </c>
      <c r="H121" s="32">
        <f t="shared" si="54"/>
        <v>105164.39362244002</v>
      </c>
      <c r="I121" s="32">
        <v>1118.34759142385</v>
      </c>
      <c r="J121" s="50">
        <f t="shared" si="55"/>
        <v>1141.5682558894694</v>
      </c>
      <c r="K121" s="31">
        <v>29058.888214250001</v>
      </c>
      <c r="L121" s="32">
        <f t="shared" si="56"/>
        <v>19214.12280609857</v>
      </c>
      <c r="M121" s="31">
        <v>1002.0306280775862</v>
      </c>
      <c r="N121" s="32">
        <f t="shared" si="57"/>
        <v>945.59758836118374</v>
      </c>
      <c r="O121" s="54">
        <v>26611.575896303035</v>
      </c>
      <c r="P121" s="31">
        <v>103659.86321437001</v>
      </c>
      <c r="Q121" s="32">
        <f t="shared" si="58"/>
        <v>85950.270816341421</v>
      </c>
      <c r="R121" s="31">
        <v>1151.7762579374446</v>
      </c>
      <c r="S121" s="32">
        <f t="shared" si="59"/>
        <v>1193.2089797900132</v>
      </c>
      <c r="T121" s="54">
        <v>129306.29333494796</v>
      </c>
      <c r="U121" s="31">
        <v>0</v>
      </c>
      <c r="V121" s="32">
        <f t="shared" si="60"/>
        <v>0</v>
      </c>
      <c r="W121" s="31" t="e">
        <v>#DIV/0!</v>
      </c>
      <c r="X121" s="32" t="e">
        <f t="shared" si="61"/>
        <v>#DIV/0!</v>
      </c>
      <c r="Y121" s="54" t="e">
        <v>#VALUE!</v>
      </c>
      <c r="Z121" s="31">
        <v>0</v>
      </c>
      <c r="AA121" s="32">
        <f t="shared" si="62"/>
        <v>0</v>
      </c>
      <c r="AB121" s="31" t="e">
        <v>#DIV/0!</v>
      </c>
      <c r="AC121" s="32" t="e">
        <f t="shared" si="63"/>
        <v>#DIV/0!</v>
      </c>
      <c r="AD121" s="54" t="e">
        <v>#VALUE!</v>
      </c>
      <c r="AE121" s="31">
        <v>0</v>
      </c>
      <c r="AF121" s="32">
        <f t="shared" si="64"/>
        <v>0</v>
      </c>
      <c r="AG121" s="31" t="e">
        <v>#DIV/0!</v>
      </c>
      <c r="AH121" s="32" t="e">
        <f t="shared" si="65"/>
        <v>#DIV/0!</v>
      </c>
      <c r="AI121" s="54">
        <v>0</v>
      </c>
      <c r="AJ121" s="31">
        <f t="shared" si="47"/>
        <v>17276.89749997</v>
      </c>
      <c r="AK121" s="32">
        <f t="shared" si="66"/>
        <v>10863.466632647143</v>
      </c>
      <c r="AL121" s="31">
        <v>962.46452797860286</v>
      </c>
      <c r="AM121" s="50">
        <f t="shared" si="67"/>
        <v>963.53593292702124</v>
      </c>
      <c r="AN121" s="31">
        <f t="shared" si="48"/>
        <v>461.32285714</v>
      </c>
      <c r="AO121" s="32">
        <f t="shared" si="68"/>
        <v>1961.7122448914286</v>
      </c>
      <c r="AP121" s="31">
        <v>462.59022761393987</v>
      </c>
      <c r="AQ121" s="50">
        <f t="shared" si="69"/>
        <v>854.54433382142804</v>
      </c>
      <c r="AR121" s="31">
        <f t="shared" si="49"/>
        <v>5440.5910714299998</v>
      </c>
      <c r="AS121" s="32">
        <f t="shared" si="70"/>
        <v>3709.1556122314287</v>
      </c>
      <c r="AT121" s="31">
        <v>779.36253572111252</v>
      </c>
      <c r="AU121" s="50">
        <f t="shared" si="71"/>
        <v>940.62998021611963</v>
      </c>
      <c r="AV121" s="31">
        <f t="shared" si="50"/>
        <v>5880.07678571</v>
      </c>
      <c r="AW121" s="32">
        <f t="shared" si="72"/>
        <v>2679.788316328571</v>
      </c>
      <c r="AX121" s="31">
        <v>1965.4102808838716</v>
      </c>
      <c r="AY121" s="50">
        <f t="shared" si="73"/>
        <v>906.55020426922749</v>
      </c>
      <c r="AZ121" s="51">
        <f>AJ121/SUM(Table5[[#This Row],[NWP (Standard)]],Table5[[#This Row],[NWP (Plus)]],Table5[[#This Row],[NWP (Essentials)]],Table5[[#This Row],[NWP (Premium)]])</f>
        <v>0.59454778078872594</v>
      </c>
      <c r="BA121" s="51">
        <f>AN121/SUM(Table5[[#This Row],[NWP (Standard)]],Table5[[#This Row],[NWP (Plus)]],Table5[[#This Row],[NWP (Essentials)]],Table5[[#This Row],[NWP (Premium)]])</f>
        <v>1.5875447599326076E-2</v>
      </c>
      <c r="BB121" s="51">
        <f>AR121/SUM(Table5[[#This Row],[NWP (Standard)]],Table5[[#This Row],[NWP (Plus)]],Table5[[#This Row],[NWP (Essentials)]],Table5[[#This Row],[NWP (Premium)]])</f>
        <v>0.18722640148228464</v>
      </c>
      <c r="BC121" s="52">
        <f>AV121/SUM(Table5[[#This Row],[NWP (Standard)]],Table5[[#This Row],[NWP (Plus)]],Table5[[#This Row],[NWP (Essentials)]],Table5[[#This Row],[NWP (Premium)]])</f>
        <v>0.20235037012966337</v>
      </c>
      <c r="BD121" s="51">
        <f t="shared" si="74"/>
        <v>0.57180587806482219</v>
      </c>
      <c r="BE121" s="51">
        <f t="shared" si="74"/>
        <v>0.10833506008465162</v>
      </c>
      <c r="BF121" s="51">
        <f t="shared" si="74"/>
        <v>0.20106314090181829</v>
      </c>
      <c r="BG121" s="52">
        <f t="shared" si="74"/>
        <v>0.11879592094870786</v>
      </c>
      <c r="BH121" s="31">
        <v>0</v>
      </c>
      <c r="BI121" s="32">
        <f t="shared" si="75"/>
        <v>0</v>
      </c>
      <c r="BJ121" s="31">
        <v>0</v>
      </c>
      <c r="BK121" s="50">
        <f t="shared" si="76"/>
        <v>0</v>
      </c>
      <c r="BL121" s="31">
        <v>0</v>
      </c>
      <c r="BM121" s="32">
        <f t="shared" si="77"/>
        <v>0</v>
      </c>
      <c r="BN121" s="31">
        <v>0</v>
      </c>
      <c r="BO121" s="50">
        <f t="shared" si="78"/>
        <v>0</v>
      </c>
      <c r="BP121" s="31">
        <v>0</v>
      </c>
      <c r="BQ121" s="32">
        <f t="shared" si="79"/>
        <v>0</v>
      </c>
      <c r="BR121" s="31">
        <v>0</v>
      </c>
      <c r="BS121" s="50">
        <f t="shared" si="80"/>
        <v>0</v>
      </c>
      <c r="BT121" s="31">
        <v>0</v>
      </c>
      <c r="BU121" s="32">
        <f t="shared" si="81"/>
        <v>0</v>
      </c>
      <c r="BV121" s="31">
        <v>0</v>
      </c>
      <c r="BW121" s="50">
        <f t="shared" si="82"/>
        <v>0</v>
      </c>
      <c r="BX121" s="31">
        <v>17276.89749997</v>
      </c>
      <c r="BY121" s="32">
        <f t="shared" si="83"/>
        <v>10863.466632647143</v>
      </c>
      <c r="BZ121" s="31">
        <v>962.46452797860286</v>
      </c>
      <c r="CA121" s="50">
        <f t="shared" si="84"/>
        <v>963.53593292702124</v>
      </c>
      <c r="CB121" s="31">
        <v>461.32285714</v>
      </c>
      <c r="CC121" s="32">
        <f t="shared" si="85"/>
        <v>1961.7122448914286</v>
      </c>
      <c r="CD121" s="31">
        <v>462.59022761393987</v>
      </c>
      <c r="CE121" s="50">
        <f t="shared" si="86"/>
        <v>854.54433382142804</v>
      </c>
      <c r="CF121" s="31">
        <v>5440.5910714299998</v>
      </c>
      <c r="CG121" s="32">
        <f t="shared" si="87"/>
        <v>3709.1556122314287</v>
      </c>
      <c r="CH121" s="31">
        <v>779.36253572111252</v>
      </c>
      <c r="CI121" s="50">
        <f t="shared" si="88"/>
        <v>940.62998021611963</v>
      </c>
      <c r="CJ121" s="31">
        <v>5880.07678571</v>
      </c>
      <c r="CK121" s="32">
        <f t="shared" si="89"/>
        <v>2679.788316328571</v>
      </c>
      <c r="CL121" s="31">
        <v>1965.4102808838716</v>
      </c>
      <c r="CM121" s="50">
        <f t="shared" si="90"/>
        <v>906.55020426922749</v>
      </c>
    </row>
    <row r="122" spans="1:91" x14ac:dyDescent="0.25">
      <c r="A122" s="42">
        <f t="shared" si="51"/>
        <v>45881</v>
      </c>
      <c r="B122" s="31">
        <v>119133.62285736001</v>
      </c>
      <c r="C122" s="32">
        <f t="shared" si="52"/>
        <v>108587.11270416858</v>
      </c>
      <c r="D122" s="31">
        <v>1137.7229812072685</v>
      </c>
      <c r="E122" s="32">
        <f t="shared" si="53"/>
        <v>1135.7825478529051</v>
      </c>
      <c r="F122" s="54">
        <f t="shared" si="46"/>
        <v>155917.86923125098</v>
      </c>
      <c r="G122" s="32">
        <v>119133.62285736001</v>
      </c>
      <c r="H122" s="32">
        <f t="shared" si="54"/>
        <v>108587.11270416858</v>
      </c>
      <c r="I122" s="32">
        <v>1137.7229812072685</v>
      </c>
      <c r="J122" s="50">
        <f t="shared" si="55"/>
        <v>1135.7825478529051</v>
      </c>
      <c r="K122" s="31">
        <v>24141.609285609997</v>
      </c>
      <c r="L122" s="32">
        <f t="shared" si="56"/>
        <v>19982.695357117143</v>
      </c>
      <c r="M122" s="31">
        <v>832.46928571068952</v>
      </c>
      <c r="N122" s="32">
        <f t="shared" si="57"/>
        <v>942.69319132972385</v>
      </c>
      <c r="O122" s="54">
        <v>26611.575896303035</v>
      </c>
      <c r="P122" s="31">
        <v>94992.013571749994</v>
      </c>
      <c r="Q122" s="32">
        <f t="shared" si="58"/>
        <v>88604.417347051436</v>
      </c>
      <c r="R122" s="31">
        <v>1249.8949154177631</v>
      </c>
      <c r="S122" s="32">
        <f t="shared" si="59"/>
        <v>1186.7460552206865</v>
      </c>
      <c r="T122" s="54">
        <v>129306.29333494796</v>
      </c>
      <c r="U122" s="31">
        <v>0</v>
      </c>
      <c r="V122" s="32">
        <f t="shared" si="60"/>
        <v>0</v>
      </c>
      <c r="W122" s="31" t="e">
        <v>#DIV/0!</v>
      </c>
      <c r="X122" s="32" t="e">
        <f t="shared" si="61"/>
        <v>#DIV/0!</v>
      </c>
      <c r="Y122" s="54" t="e">
        <v>#VALUE!</v>
      </c>
      <c r="Z122" s="31">
        <v>0</v>
      </c>
      <c r="AA122" s="32">
        <f t="shared" si="62"/>
        <v>0</v>
      </c>
      <c r="AB122" s="31" t="e">
        <v>#DIV/0!</v>
      </c>
      <c r="AC122" s="32" t="e">
        <f t="shared" si="63"/>
        <v>#DIV/0!</v>
      </c>
      <c r="AD122" s="54" t="e">
        <v>#VALUE!</v>
      </c>
      <c r="AE122" s="31">
        <v>0</v>
      </c>
      <c r="AF122" s="32">
        <f t="shared" si="64"/>
        <v>0</v>
      </c>
      <c r="AG122" s="31" t="e">
        <v>#DIV/0!</v>
      </c>
      <c r="AH122" s="32" t="e">
        <f t="shared" si="65"/>
        <v>#DIV/0!</v>
      </c>
      <c r="AI122" s="54">
        <v>0</v>
      </c>
      <c r="AJ122" s="31">
        <f t="shared" si="47"/>
        <v>12364.506785709998</v>
      </c>
      <c r="AK122" s="32">
        <f t="shared" si="66"/>
        <v>10852.312346947143</v>
      </c>
      <c r="AL122" s="31">
        <v>774.90470066280295</v>
      </c>
      <c r="AM122" s="50">
        <f t="shared" si="67"/>
        <v>946.92262775643269</v>
      </c>
      <c r="AN122" s="31">
        <f t="shared" si="48"/>
        <v>4399.1810714000003</v>
      </c>
      <c r="AO122" s="32">
        <f t="shared" si="68"/>
        <v>2235.5538775442856</v>
      </c>
      <c r="AP122" s="31">
        <v>882.25334671257554</v>
      </c>
      <c r="AQ122" s="50">
        <f t="shared" si="69"/>
        <v>802.78701765162737</v>
      </c>
      <c r="AR122" s="31">
        <f t="shared" si="49"/>
        <v>5390.0099999600006</v>
      </c>
      <c r="AS122" s="32">
        <f t="shared" si="70"/>
        <v>4141.2156122200004</v>
      </c>
      <c r="AT122" s="31">
        <v>900.80295326527107</v>
      </c>
      <c r="AU122" s="50">
        <f t="shared" si="71"/>
        <v>956.35950336823862</v>
      </c>
      <c r="AV122" s="31">
        <f t="shared" si="50"/>
        <v>1987.9114285400001</v>
      </c>
      <c r="AW122" s="32">
        <f t="shared" si="72"/>
        <v>2753.6135204057141</v>
      </c>
      <c r="AX122" s="31">
        <v>996.68636180929445</v>
      </c>
      <c r="AY122" s="50">
        <f t="shared" si="73"/>
        <v>978.68746645008844</v>
      </c>
      <c r="AZ122" s="51">
        <f>AJ122/SUM(Table5[[#This Row],[NWP (Standard)]],Table5[[#This Row],[NWP (Plus)]],Table5[[#This Row],[NWP (Essentials)]],Table5[[#This Row],[NWP (Premium)]])</f>
        <v>0.51216580632344444</v>
      </c>
      <c r="BA122" s="51">
        <f>AN122/SUM(Table5[[#This Row],[NWP (Standard)]],Table5[[#This Row],[NWP (Plus)]],Table5[[#This Row],[NWP (Essentials)]],Table5[[#This Row],[NWP (Premium)]])</f>
        <v>0.18222401909313493</v>
      </c>
      <c r="BB122" s="51">
        <f>AR122/SUM(Table5[[#This Row],[NWP (Standard)]],Table5[[#This Row],[NWP (Plus)]],Table5[[#This Row],[NWP (Essentials)]],Table5[[#This Row],[NWP (Premium)]])</f>
        <v>0.2232663919042383</v>
      </c>
      <c r="BC122" s="52">
        <f>AV122/SUM(Table5[[#This Row],[NWP (Standard)]],Table5[[#This Row],[NWP (Plus)]],Table5[[#This Row],[NWP (Essentials)]],Table5[[#This Row],[NWP (Premium)]])</f>
        <v>8.2343782679182326E-2</v>
      </c>
      <c r="BD122" s="51">
        <f t="shared" si="74"/>
        <v>0.55023038156184134</v>
      </c>
      <c r="BE122" s="51">
        <f t="shared" si="74"/>
        <v>0.11546607467056527</v>
      </c>
      <c r="BF122" s="51">
        <f t="shared" si="74"/>
        <v>0.21494594193023356</v>
      </c>
      <c r="BG122" s="52">
        <f t="shared" si="74"/>
        <v>0.11935760183735993</v>
      </c>
      <c r="BH122" s="31">
        <v>0</v>
      </c>
      <c r="BI122" s="32">
        <f t="shared" si="75"/>
        <v>0</v>
      </c>
      <c r="BJ122" s="31">
        <v>0</v>
      </c>
      <c r="BK122" s="50">
        <f t="shared" si="76"/>
        <v>0</v>
      </c>
      <c r="BL122" s="31">
        <v>0</v>
      </c>
      <c r="BM122" s="32">
        <f t="shared" si="77"/>
        <v>0</v>
      </c>
      <c r="BN122" s="31">
        <v>0</v>
      </c>
      <c r="BO122" s="50">
        <f t="shared" si="78"/>
        <v>0</v>
      </c>
      <c r="BP122" s="31">
        <v>0</v>
      </c>
      <c r="BQ122" s="32">
        <f t="shared" si="79"/>
        <v>0</v>
      </c>
      <c r="BR122" s="31">
        <v>0</v>
      </c>
      <c r="BS122" s="50">
        <f t="shared" si="80"/>
        <v>0</v>
      </c>
      <c r="BT122" s="31">
        <v>0</v>
      </c>
      <c r="BU122" s="32">
        <f t="shared" si="81"/>
        <v>0</v>
      </c>
      <c r="BV122" s="31">
        <v>0</v>
      </c>
      <c r="BW122" s="50">
        <f t="shared" si="82"/>
        <v>0</v>
      </c>
      <c r="BX122" s="31">
        <v>12364.506785709998</v>
      </c>
      <c r="BY122" s="32">
        <f t="shared" si="83"/>
        <v>10852.312346947143</v>
      </c>
      <c r="BZ122" s="31">
        <v>774.90470066280295</v>
      </c>
      <c r="CA122" s="50">
        <f t="shared" si="84"/>
        <v>946.92262775643269</v>
      </c>
      <c r="CB122" s="31">
        <v>4399.1810714000003</v>
      </c>
      <c r="CC122" s="32">
        <f t="shared" si="85"/>
        <v>2235.5538775442856</v>
      </c>
      <c r="CD122" s="31">
        <v>882.25334671257554</v>
      </c>
      <c r="CE122" s="50">
        <f t="shared" si="86"/>
        <v>802.78701765162737</v>
      </c>
      <c r="CF122" s="31">
        <v>5390.0099999600006</v>
      </c>
      <c r="CG122" s="32">
        <f t="shared" si="87"/>
        <v>4141.2156122200004</v>
      </c>
      <c r="CH122" s="31">
        <v>900.80295326527107</v>
      </c>
      <c r="CI122" s="50">
        <f t="shared" si="88"/>
        <v>956.35950336823862</v>
      </c>
      <c r="CJ122" s="31">
        <v>1987.9114285400001</v>
      </c>
      <c r="CK122" s="32">
        <f t="shared" si="89"/>
        <v>2753.6135204057141</v>
      </c>
      <c r="CL122" s="31">
        <v>996.68636180929445</v>
      </c>
      <c r="CM122" s="50">
        <f t="shared" si="90"/>
        <v>978.68746645008844</v>
      </c>
    </row>
    <row r="123" spans="1:91" x14ac:dyDescent="0.25">
      <c r="A123" s="42">
        <f t="shared" si="51"/>
        <v>45882</v>
      </c>
      <c r="B123" s="31">
        <v>103411.8357142</v>
      </c>
      <c r="C123" s="32">
        <f t="shared" si="52"/>
        <v>111367.85051025003</v>
      </c>
      <c r="D123" s="31">
        <v>1127.1297191425599</v>
      </c>
      <c r="E123" s="32">
        <f t="shared" si="53"/>
        <v>1132.0705629318975</v>
      </c>
      <c r="F123" s="54">
        <f t="shared" si="46"/>
        <v>155917.86923125098</v>
      </c>
      <c r="G123" s="32">
        <v>103411.8357142</v>
      </c>
      <c r="H123" s="32">
        <f t="shared" si="54"/>
        <v>111367.85051025003</v>
      </c>
      <c r="I123" s="32">
        <v>1127.1297191425599</v>
      </c>
      <c r="J123" s="50">
        <f t="shared" si="55"/>
        <v>1132.0705629318975</v>
      </c>
      <c r="K123" s="31">
        <v>18931.593571409998</v>
      </c>
      <c r="L123" s="32">
        <f t="shared" si="56"/>
        <v>21144.413979554283</v>
      </c>
      <c r="M123" s="31">
        <v>946.57967857049994</v>
      </c>
      <c r="N123" s="32">
        <f t="shared" si="57"/>
        <v>959.24234085792716</v>
      </c>
      <c r="O123" s="54">
        <v>26611.575896303035</v>
      </c>
      <c r="P123" s="31">
        <v>84480.242142789997</v>
      </c>
      <c r="Q123" s="32">
        <f t="shared" si="58"/>
        <v>90223.436530695719</v>
      </c>
      <c r="R123" s="31">
        <v>1173.3366964276388</v>
      </c>
      <c r="S123" s="32">
        <f t="shared" si="59"/>
        <v>1180.2058026692064</v>
      </c>
      <c r="T123" s="54">
        <v>129306.29333494796</v>
      </c>
      <c r="U123" s="31">
        <v>0</v>
      </c>
      <c r="V123" s="32">
        <f t="shared" si="60"/>
        <v>0</v>
      </c>
      <c r="W123" s="31" t="e">
        <v>#DIV/0!</v>
      </c>
      <c r="X123" s="32" t="e">
        <f t="shared" si="61"/>
        <v>#DIV/0!</v>
      </c>
      <c r="Y123" s="54" t="e">
        <v>#VALUE!</v>
      </c>
      <c r="Z123" s="31">
        <v>0</v>
      </c>
      <c r="AA123" s="32">
        <f t="shared" si="62"/>
        <v>0</v>
      </c>
      <c r="AB123" s="31" t="e">
        <v>#DIV/0!</v>
      </c>
      <c r="AC123" s="32" t="e">
        <f t="shared" si="63"/>
        <v>#DIV/0!</v>
      </c>
      <c r="AD123" s="54" t="e">
        <v>#VALUE!</v>
      </c>
      <c r="AE123" s="31">
        <v>0</v>
      </c>
      <c r="AF123" s="32">
        <f t="shared" si="64"/>
        <v>0</v>
      </c>
      <c r="AG123" s="31" t="e">
        <v>#DIV/0!</v>
      </c>
      <c r="AH123" s="32" t="e">
        <f t="shared" si="65"/>
        <v>#DIV/0!</v>
      </c>
      <c r="AI123" s="54">
        <v>0</v>
      </c>
      <c r="AJ123" s="31">
        <f t="shared" si="47"/>
        <v>9667.6010714000004</v>
      </c>
      <c r="AK123" s="32">
        <f t="shared" si="66"/>
        <v>11241.484948977142</v>
      </c>
      <c r="AL123" s="31">
        <v>745.70464728741729</v>
      </c>
      <c r="AM123" s="50">
        <f t="shared" si="67"/>
        <v>911.36067712196382</v>
      </c>
      <c r="AN123" s="31">
        <f t="shared" si="48"/>
        <v>2374.2453571300002</v>
      </c>
      <c r="AO123" s="32">
        <f t="shared" si="68"/>
        <v>2436.7139795828575</v>
      </c>
      <c r="AP123" s="31">
        <v>1190.3840045723111</v>
      </c>
      <c r="AQ123" s="50">
        <f t="shared" si="69"/>
        <v>903.64338748962393</v>
      </c>
      <c r="AR123" s="31">
        <f t="shared" si="49"/>
        <v>2358.4149999900001</v>
      </c>
      <c r="AS123" s="32">
        <f t="shared" si="70"/>
        <v>4065.2683673185711</v>
      </c>
      <c r="AT123" s="31">
        <v>1182.4470810064577</v>
      </c>
      <c r="AU123" s="50">
        <f t="shared" si="71"/>
        <v>1021.7810363602796</v>
      </c>
      <c r="AV123" s="31">
        <f t="shared" si="50"/>
        <v>4531.3321428899999</v>
      </c>
      <c r="AW123" s="32">
        <f t="shared" si="72"/>
        <v>3400.9466836757138</v>
      </c>
      <c r="AX123" s="31">
        <v>1514.5936191478133</v>
      </c>
      <c r="AY123" s="50">
        <f t="shared" si="73"/>
        <v>1195.0579834712046</v>
      </c>
      <c r="AZ123" s="51">
        <f>AJ123/SUM(Table5[[#This Row],[NWP (Standard)]],Table5[[#This Row],[NWP (Plus)]],Table5[[#This Row],[NWP (Essentials)]],Table5[[#This Row],[NWP (Premium)]])</f>
        <v>0.51065965656476808</v>
      </c>
      <c r="BA123" s="51">
        <f>AN123/SUM(Table5[[#This Row],[NWP (Standard)]],Table5[[#This Row],[NWP (Plus)]],Table5[[#This Row],[NWP (Essentials)]],Table5[[#This Row],[NWP (Premium)]])</f>
        <v>0.12541180689170953</v>
      </c>
      <c r="BB123" s="51">
        <f>AR123/SUM(Table5[[#This Row],[NWP (Standard)]],Table5[[#This Row],[NWP (Plus)]],Table5[[#This Row],[NWP (Essentials)]],Table5[[#This Row],[NWP (Premium)]])</f>
        <v>0.12457561964311432</v>
      </c>
      <c r="BC123" s="52">
        <f>AV123/SUM(Table5[[#This Row],[NWP (Standard)]],Table5[[#This Row],[NWP (Plus)]],Table5[[#This Row],[NWP (Essentials)]],Table5[[#This Row],[NWP (Premium)]])</f>
        <v>0.23935291690040822</v>
      </c>
      <c r="BD123" s="51">
        <f t="shared" si="74"/>
        <v>0.53133422560828503</v>
      </c>
      <c r="BE123" s="51">
        <f t="shared" si="74"/>
        <v>0.12060210373008129</v>
      </c>
      <c r="BF123" s="51">
        <f t="shared" si="74"/>
        <v>0.19451279498135832</v>
      </c>
      <c r="BG123" s="52">
        <f t="shared" si="74"/>
        <v>0.15355087568027539</v>
      </c>
      <c r="BH123" s="31">
        <v>0</v>
      </c>
      <c r="BI123" s="32">
        <f t="shared" si="75"/>
        <v>0</v>
      </c>
      <c r="BJ123" s="31">
        <v>0</v>
      </c>
      <c r="BK123" s="50">
        <f t="shared" si="76"/>
        <v>0</v>
      </c>
      <c r="BL123" s="31">
        <v>0</v>
      </c>
      <c r="BM123" s="32">
        <f t="shared" si="77"/>
        <v>0</v>
      </c>
      <c r="BN123" s="31">
        <v>0</v>
      </c>
      <c r="BO123" s="50">
        <f t="shared" si="78"/>
        <v>0</v>
      </c>
      <c r="BP123" s="31">
        <v>0</v>
      </c>
      <c r="BQ123" s="32">
        <f t="shared" si="79"/>
        <v>0</v>
      </c>
      <c r="BR123" s="31">
        <v>0</v>
      </c>
      <c r="BS123" s="50">
        <f t="shared" si="80"/>
        <v>0</v>
      </c>
      <c r="BT123" s="31">
        <v>0</v>
      </c>
      <c r="BU123" s="32">
        <f t="shared" si="81"/>
        <v>0</v>
      </c>
      <c r="BV123" s="31">
        <v>0</v>
      </c>
      <c r="BW123" s="50">
        <f t="shared" si="82"/>
        <v>0</v>
      </c>
      <c r="BX123" s="31">
        <v>9667.6010714000004</v>
      </c>
      <c r="BY123" s="32">
        <f t="shared" si="83"/>
        <v>11241.484948977142</v>
      </c>
      <c r="BZ123" s="31">
        <v>745.70464728741729</v>
      </c>
      <c r="CA123" s="50">
        <f t="shared" si="84"/>
        <v>911.36067712196382</v>
      </c>
      <c r="CB123" s="31">
        <v>2374.2453571300002</v>
      </c>
      <c r="CC123" s="32">
        <f t="shared" si="85"/>
        <v>2436.7139795828575</v>
      </c>
      <c r="CD123" s="31">
        <v>1190.3840045723111</v>
      </c>
      <c r="CE123" s="50">
        <f t="shared" si="86"/>
        <v>903.64338748962393</v>
      </c>
      <c r="CF123" s="31">
        <v>2358.4149999900001</v>
      </c>
      <c r="CG123" s="32">
        <f t="shared" si="87"/>
        <v>4065.2683673185711</v>
      </c>
      <c r="CH123" s="31">
        <v>1182.4470810064577</v>
      </c>
      <c r="CI123" s="50">
        <f t="shared" si="88"/>
        <v>1021.7810363602796</v>
      </c>
      <c r="CJ123" s="31">
        <v>4531.3321428899999</v>
      </c>
      <c r="CK123" s="32">
        <f t="shared" si="89"/>
        <v>3400.9466836757138</v>
      </c>
      <c r="CL123" s="31">
        <v>1514.5936191478133</v>
      </c>
      <c r="CM123" s="50">
        <f t="shared" si="90"/>
        <v>1195.0579834712046</v>
      </c>
    </row>
    <row r="124" spans="1:91" x14ac:dyDescent="0.25">
      <c r="A124" s="42">
        <f t="shared" si="51"/>
        <v>45883</v>
      </c>
      <c r="B124" s="31">
        <v>119779.64857112002</v>
      </c>
      <c r="C124" s="32">
        <f t="shared" si="52"/>
        <v>115154.57846939715</v>
      </c>
      <c r="D124" s="31">
        <v>1166.1040149167216</v>
      </c>
      <c r="E124" s="32">
        <f t="shared" si="53"/>
        <v>1125.1340379170313</v>
      </c>
      <c r="F124" s="54">
        <f t="shared" si="46"/>
        <v>155917.86923125098</v>
      </c>
      <c r="G124" s="32">
        <v>119779.64857112002</v>
      </c>
      <c r="H124" s="32">
        <f t="shared" si="54"/>
        <v>115154.57846939715</v>
      </c>
      <c r="I124" s="32">
        <v>1166.1040149167216</v>
      </c>
      <c r="J124" s="50">
        <f t="shared" si="55"/>
        <v>1125.1340379170313</v>
      </c>
      <c r="K124" s="31">
        <v>20682.745357200001</v>
      </c>
      <c r="L124" s="32">
        <f t="shared" si="56"/>
        <v>21919.987193862857</v>
      </c>
      <c r="M124" s="31">
        <v>940.12478896363643</v>
      </c>
      <c r="N124" s="32">
        <f t="shared" si="57"/>
        <v>948.27223588092272</v>
      </c>
      <c r="O124" s="54">
        <v>26611.575896303035</v>
      </c>
      <c r="P124" s="31">
        <v>99096.903213919999</v>
      </c>
      <c r="Q124" s="32">
        <f t="shared" si="58"/>
        <v>93234.591275534272</v>
      </c>
      <c r="R124" s="31">
        <v>1223.4185581965432</v>
      </c>
      <c r="S124" s="32">
        <f t="shared" si="59"/>
        <v>1175.2130160520076</v>
      </c>
      <c r="T124" s="54">
        <v>129306.29333494796</v>
      </c>
      <c r="U124" s="31">
        <v>0</v>
      </c>
      <c r="V124" s="32">
        <f t="shared" si="60"/>
        <v>0</v>
      </c>
      <c r="W124" s="31" t="e">
        <v>#DIV/0!</v>
      </c>
      <c r="X124" s="32" t="e">
        <f t="shared" si="61"/>
        <v>#DIV/0!</v>
      </c>
      <c r="Y124" s="54" t="e">
        <v>#VALUE!</v>
      </c>
      <c r="Z124" s="31">
        <v>0</v>
      </c>
      <c r="AA124" s="32">
        <f t="shared" si="62"/>
        <v>0</v>
      </c>
      <c r="AB124" s="31" t="e">
        <v>#DIV/0!</v>
      </c>
      <c r="AC124" s="32" t="e">
        <f t="shared" si="63"/>
        <v>#DIV/0!</v>
      </c>
      <c r="AD124" s="54" t="e">
        <v>#VALUE!</v>
      </c>
      <c r="AE124" s="31">
        <v>0</v>
      </c>
      <c r="AF124" s="32">
        <f t="shared" si="64"/>
        <v>0</v>
      </c>
      <c r="AG124" s="31" t="e">
        <v>#DIV/0!</v>
      </c>
      <c r="AH124" s="32" t="e">
        <f t="shared" si="65"/>
        <v>#DIV/0!</v>
      </c>
      <c r="AI124" s="54">
        <v>0</v>
      </c>
      <c r="AJ124" s="31">
        <f t="shared" si="47"/>
        <v>14391.59642858</v>
      </c>
      <c r="AK124" s="32">
        <f t="shared" si="66"/>
        <v>11716.422602042858</v>
      </c>
      <c r="AL124" s="31">
        <v>901.94586131308176</v>
      </c>
      <c r="AM124" s="50">
        <f t="shared" si="67"/>
        <v>896.08753012466661</v>
      </c>
      <c r="AN124" s="31">
        <f t="shared" si="48"/>
        <v>2463.40892859</v>
      </c>
      <c r="AO124" s="32">
        <f t="shared" si="68"/>
        <v>2676.1617857085716</v>
      </c>
      <c r="AP124" s="31">
        <v>1235.0882677344071</v>
      </c>
      <c r="AQ124" s="50">
        <f t="shared" si="69"/>
        <v>967.30783614702909</v>
      </c>
      <c r="AR124" s="31">
        <f t="shared" si="49"/>
        <v>3827.7400000300004</v>
      </c>
      <c r="AS124" s="32">
        <f t="shared" si="70"/>
        <v>4203.1935203942858</v>
      </c>
      <c r="AT124" s="31">
        <v>959.56394228885142</v>
      </c>
      <c r="AU124" s="50">
        <f t="shared" si="71"/>
        <v>953.85250733996679</v>
      </c>
      <c r="AV124" s="31">
        <f t="shared" si="50"/>
        <v>0</v>
      </c>
      <c r="AW124" s="32">
        <f t="shared" si="72"/>
        <v>3324.2092857171424</v>
      </c>
      <c r="AX124" s="31">
        <v>0</v>
      </c>
      <c r="AY124" s="50">
        <f t="shared" si="73"/>
        <v>1118.1097684873885</v>
      </c>
      <c r="AZ124" s="51">
        <f>AJ124/SUM(Table5[[#This Row],[NWP (Standard)]],Table5[[#This Row],[NWP (Plus)]],Table5[[#This Row],[NWP (Essentials)]],Table5[[#This Row],[NWP (Premium)]])</f>
        <v>0.69582621552559276</v>
      </c>
      <c r="BA124" s="51">
        <f>AN124/SUM(Table5[[#This Row],[NWP (Standard)]],Table5[[#This Row],[NWP (Plus)]],Table5[[#This Row],[NWP (Essentials)]],Table5[[#This Row],[NWP (Premium)]])</f>
        <v>0.1191045427502905</v>
      </c>
      <c r="BB124" s="51">
        <f>AR124/SUM(Table5[[#This Row],[NWP (Standard)]],Table5[[#This Row],[NWP (Plus)]],Table5[[#This Row],[NWP (Essentials)]],Table5[[#This Row],[NWP (Premium)]])</f>
        <v>0.18506924172411673</v>
      </c>
      <c r="BC124" s="52">
        <f>AV124/SUM(Table5[[#This Row],[NWP (Standard)]],Table5[[#This Row],[NWP (Plus)]],Table5[[#This Row],[NWP (Essentials)]],Table5[[#This Row],[NWP (Premium)]])</f>
        <v>0</v>
      </c>
      <c r="BD124" s="51">
        <f t="shared" si="74"/>
        <v>0.52709090221221777</v>
      </c>
      <c r="BE124" s="51">
        <f t="shared" si="74"/>
        <v>0.13024390842434933</v>
      </c>
      <c r="BF124" s="51">
        <f t="shared" si="74"/>
        <v>0.19414504279568132</v>
      </c>
      <c r="BG124" s="52">
        <f t="shared" si="74"/>
        <v>0.14852014656775164</v>
      </c>
      <c r="BH124" s="31">
        <v>0</v>
      </c>
      <c r="BI124" s="32">
        <f t="shared" si="75"/>
        <v>0</v>
      </c>
      <c r="BJ124" s="31">
        <v>0</v>
      </c>
      <c r="BK124" s="50">
        <f t="shared" si="76"/>
        <v>0</v>
      </c>
      <c r="BL124" s="31">
        <v>0</v>
      </c>
      <c r="BM124" s="32">
        <f t="shared" si="77"/>
        <v>0</v>
      </c>
      <c r="BN124" s="31">
        <v>0</v>
      </c>
      <c r="BO124" s="50">
        <f t="shared" si="78"/>
        <v>0</v>
      </c>
      <c r="BP124" s="31">
        <v>0</v>
      </c>
      <c r="BQ124" s="32">
        <f t="shared" si="79"/>
        <v>0</v>
      </c>
      <c r="BR124" s="31">
        <v>0</v>
      </c>
      <c r="BS124" s="50">
        <f t="shared" si="80"/>
        <v>0</v>
      </c>
      <c r="BT124" s="31">
        <v>0</v>
      </c>
      <c r="BU124" s="32">
        <f t="shared" si="81"/>
        <v>0</v>
      </c>
      <c r="BV124" s="31">
        <v>0</v>
      </c>
      <c r="BW124" s="50">
        <f t="shared" si="82"/>
        <v>0</v>
      </c>
      <c r="BX124" s="31">
        <v>14391.59642858</v>
      </c>
      <c r="BY124" s="32">
        <f t="shared" si="83"/>
        <v>11716.422602042858</v>
      </c>
      <c r="BZ124" s="31">
        <v>901.94586131308176</v>
      </c>
      <c r="CA124" s="50">
        <f t="shared" si="84"/>
        <v>896.08753012466661</v>
      </c>
      <c r="CB124" s="31">
        <v>2463.40892859</v>
      </c>
      <c r="CC124" s="32">
        <f t="shared" si="85"/>
        <v>2676.1617857085716</v>
      </c>
      <c r="CD124" s="31">
        <v>1235.0882677344071</v>
      </c>
      <c r="CE124" s="50">
        <f t="shared" si="86"/>
        <v>967.30783614702909</v>
      </c>
      <c r="CF124" s="31">
        <v>3827.7400000300004</v>
      </c>
      <c r="CG124" s="32">
        <f t="shared" si="87"/>
        <v>4203.1935203942858</v>
      </c>
      <c r="CH124" s="31">
        <v>959.56394228885142</v>
      </c>
      <c r="CI124" s="50">
        <f t="shared" si="88"/>
        <v>953.85250733996679</v>
      </c>
      <c r="CJ124" s="31">
        <v>0</v>
      </c>
      <c r="CK124" s="32">
        <f t="shared" si="89"/>
        <v>3324.2092857171424</v>
      </c>
      <c r="CL124" s="31">
        <v>0</v>
      </c>
      <c r="CM124" s="50">
        <f t="shared" si="90"/>
        <v>1118.1097684873885</v>
      </c>
    </row>
    <row r="125" spans="1:91" x14ac:dyDescent="0.25">
      <c r="A125" s="42">
        <f t="shared" si="51"/>
        <v>45884</v>
      </c>
      <c r="B125" s="31">
        <v>152976.82857121999</v>
      </c>
      <c r="C125" s="32">
        <f t="shared" ref="C125" si="91">AVERAGE(B119:B125)</f>
        <v>118130.95341835001</v>
      </c>
      <c r="D125" s="31">
        <v>1111.5731491272757</v>
      </c>
      <c r="E125" s="32">
        <f t="shared" ref="E125" si="92">AVERAGE(D119:D125)</f>
        <v>1114.9184266218456</v>
      </c>
      <c r="F125" s="54">
        <f t="shared" si="46"/>
        <v>155917.86923125098</v>
      </c>
      <c r="G125" s="32">
        <v>152976.82857121999</v>
      </c>
      <c r="H125" s="32">
        <f t="shared" ref="H125" si="93">AVERAGE(G119:G125)</f>
        <v>118130.95341835001</v>
      </c>
      <c r="I125" s="32">
        <v>1111.5731491272757</v>
      </c>
      <c r="J125" s="50">
        <f t="shared" ref="J125" si="94">AVERAGE(I119:I125)</f>
        <v>1114.9184266218456</v>
      </c>
      <c r="K125" s="31">
        <v>21091.681071490002</v>
      </c>
      <c r="L125" s="32">
        <f t="shared" ref="L125" si="95">AVERAGE(K119:K125)</f>
        <v>20680.099285711425</v>
      </c>
      <c r="M125" s="31">
        <v>727.29934729275874</v>
      </c>
      <c r="N125" s="32">
        <f t="shared" ref="N125" si="96">AVERAGE(M119:M125)</f>
        <v>894.65417211560248</v>
      </c>
      <c r="O125" s="54">
        <v>26611.575896303035</v>
      </c>
      <c r="P125" s="31">
        <v>131885.14749973</v>
      </c>
      <c r="Q125" s="32">
        <f t="shared" si="58"/>
        <v>97450.85413263856</v>
      </c>
      <c r="R125" s="31">
        <v>1209.955481648899</v>
      </c>
      <c r="S125" s="32">
        <f t="shared" si="59"/>
        <v>1176.0111814976485</v>
      </c>
      <c r="T125" s="54">
        <v>129306.29333494796</v>
      </c>
      <c r="U125" s="31">
        <v>0</v>
      </c>
      <c r="V125" s="32">
        <f t="shared" ref="V125" si="97">AVERAGE(U119:U125)</f>
        <v>0</v>
      </c>
      <c r="W125" s="31" t="e">
        <v>#DIV/0!</v>
      </c>
      <c r="X125" s="32" t="e">
        <f t="shared" ref="X125" si="98">AVERAGE(W119:W125)</f>
        <v>#DIV/0!</v>
      </c>
      <c r="Y125" s="54" t="e">
        <v>#VALUE!</v>
      </c>
      <c r="Z125" s="31">
        <v>0</v>
      </c>
      <c r="AA125" s="32">
        <f t="shared" ref="AA125" si="99">AVERAGE(Z119:Z125)</f>
        <v>0</v>
      </c>
      <c r="AB125" s="31" t="e">
        <v>#DIV/0!</v>
      </c>
      <c r="AC125" s="32" t="e">
        <f t="shared" ref="AC125" si="100">AVERAGE(AB119:AB125)</f>
        <v>#DIV/0!</v>
      </c>
      <c r="AD125" s="54" t="e">
        <v>#VALUE!</v>
      </c>
      <c r="AE125" s="31">
        <v>0</v>
      </c>
      <c r="AF125" s="32">
        <f t="shared" ref="AF125" si="101">AVERAGE(AE119:AE125)</f>
        <v>0</v>
      </c>
      <c r="AG125" s="31" t="e">
        <v>#DIV/0!</v>
      </c>
      <c r="AH125" s="32" t="e">
        <f t="shared" ref="AH125" si="102">AVERAGE(AG119:AG125)</f>
        <v>#DIV/0!</v>
      </c>
      <c r="AI125" s="54">
        <v>0</v>
      </c>
      <c r="AJ125" s="31">
        <f t="shared" ref="AJ125" si="103">BH125+BX125</f>
        <v>9525.2592857199998</v>
      </c>
      <c r="AK125" s="32">
        <f t="shared" ref="AK125" si="104">AVERAGE(AJ119:AJ125)</f>
        <v>11068.591887754284</v>
      </c>
      <c r="AL125" s="31">
        <v>734.7251984768144</v>
      </c>
      <c r="AM125" s="50">
        <f t="shared" ref="AM125" si="105">AVERAGE(AL119:AL125)</f>
        <v>799.63826043477206</v>
      </c>
      <c r="AN125" s="31">
        <f t="shared" ref="AN125" si="106">BL125+CB125</f>
        <v>3977.61749994</v>
      </c>
      <c r="AO125" s="32">
        <f t="shared" ref="AO125" si="107">AVERAGE(AN119:AN125)</f>
        <v>2680.5733163085715</v>
      </c>
      <c r="AP125" s="31">
        <v>664.75750340577588</v>
      </c>
      <c r="AQ125" s="50">
        <f t="shared" ref="AQ125" si="108">AVERAGE(AP119:AP125)</f>
        <v>920.93106987969054</v>
      </c>
      <c r="AR125" s="31">
        <f t="shared" ref="AR125" si="109">BP125+CF125</f>
        <v>6551.2307143999997</v>
      </c>
      <c r="AS125" s="32">
        <f t="shared" ref="AS125" si="110">AVERAGE(AR119:AR125)</f>
        <v>4356.0025000085716</v>
      </c>
      <c r="AT125" s="31">
        <v>821.15357509969363</v>
      </c>
      <c r="AU125" s="50">
        <f t="shared" ref="AU125" si="111">AVERAGE(AT119:AT125)</f>
        <v>958.98409747046048</v>
      </c>
      <c r="AV125" s="31">
        <f t="shared" ref="AV125" si="112">BT125+CJ125</f>
        <v>1037.5735714299999</v>
      </c>
      <c r="AW125" s="32">
        <f t="shared" ref="AW125" si="113">AVERAGE(AV119:AV125)</f>
        <v>2574.9315816400003</v>
      </c>
      <c r="AX125" s="31">
        <v>520.21202412300238</v>
      </c>
      <c r="AY125" s="50">
        <f t="shared" ref="AY125" si="114">AVERAGE(AX119:AX125)</f>
        <v>1042.4310775702368</v>
      </c>
      <c r="AZ125" s="51">
        <f>AJ125/SUM(Table5[[#This Row],[NWP (Standard)]],Table5[[#This Row],[NWP (Plus)]],Table5[[#This Row],[NWP (Essentials)]],Table5[[#This Row],[NWP (Premium)]])</f>
        <v>0.45161214288392892</v>
      </c>
      <c r="BA125" s="51">
        <f>AN125/SUM(Table5[[#This Row],[NWP (Standard)]],Table5[[#This Row],[NWP (Plus)]],Table5[[#This Row],[NWP (Essentials)]],Table5[[#This Row],[NWP (Premium)]])</f>
        <v>0.18858703042483496</v>
      </c>
      <c r="BB125" s="51">
        <f>AR125/SUM(Table5[[#This Row],[NWP (Standard)]],Table5[[#This Row],[NWP (Plus)]],Table5[[#This Row],[NWP (Essentials)]],Table5[[#This Row],[NWP (Premium)]])</f>
        <v>0.31060732865221519</v>
      </c>
      <c r="BC125" s="52">
        <f>AV125/SUM(Table5[[#This Row],[NWP (Standard)]],Table5[[#This Row],[NWP (Plus)]],Table5[[#This Row],[NWP (Essentials)]],Table5[[#This Row],[NWP (Premium)]])</f>
        <v>4.9193498039021018E-2</v>
      </c>
      <c r="BD125" s="51">
        <f t="shared" ref="BD125" si="115">AVERAGE(AZ119:AZ125)</f>
        <v>0.5241389494766544</v>
      </c>
      <c r="BE125" s="51">
        <f t="shared" ref="BE125" si="116">AVERAGE(BA119:BA125)</f>
        <v>0.13824629793350329</v>
      </c>
      <c r="BF125" s="51">
        <f t="shared" ref="BF125" si="117">AVERAGE(BB119:BB125)</f>
        <v>0.21221393944057773</v>
      </c>
      <c r="BG125" s="52">
        <f t="shared" ref="BG125" si="118">AVERAGE(BC119:BC125)</f>
        <v>0.12540081314926468</v>
      </c>
      <c r="BH125" s="31">
        <v>0</v>
      </c>
      <c r="BI125" s="32">
        <f t="shared" ref="BI125" si="119">AVERAGE(BH119:BH125)</f>
        <v>0</v>
      </c>
      <c r="BJ125" s="31">
        <v>0</v>
      </c>
      <c r="BK125" s="50">
        <f t="shared" ref="BK125" si="120">AVERAGE(BJ119:BJ125)</f>
        <v>0</v>
      </c>
      <c r="BL125" s="31">
        <v>0</v>
      </c>
      <c r="BM125" s="32">
        <f t="shared" ref="BM125" si="121">AVERAGE(BL119:BL125)</f>
        <v>0</v>
      </c>
      <c r="BN125" s="31">
        <v>0</v>
      </c>
      <c r="BO125" s="50">
        <f t="shared" ref="BO125" si="122">AVERAGE(BN119:BN125)</f>
        <v>0</v>
      </c>
      <c r="BP125" s="31">
        <v>0</v>
      </c>
      <c r="BQ125" s="32">
        <f t="shared" ref="BQ125" si="123">AVERAGE(BP119:BP125)</f>
        <v>0</v>
      </c>
      <c r="BR125" s="31">
        <v>0</v>
      </c>
      <c r="BS125" s="50">
        <f t="shared" ref="BS125" si="124">AVERAGE(BR119:BR125)</f>
        <v>0</v>
      </c>
      <c r="BT125" s="31">
        <v>0</v>
      </c>
      <c r="BU125" s="32">
        <f t="shared" ref="BU125" si="125">AVERAGE(BT119:BT125)</f>
        <v>0</v>
      </c>
      <c r="BV125" s="31">
        <v>0</v>
      </c>
      <c r="BW125" s="50">
        <f t="shared" ref="BW125" si="126">AVERAGE(BV119:BV125)</f>
        <v>0</v>
      </c>
      <c r="BX125" s="31">
        <v>9525.2592857199998</v>
      </c>
      <c r="BY125" s="32">
        <f t="shared" ref="BY125" si="127">AVERAGE(BX119:BX125)</f>
        <v>11068.591887754284</v>
      </c>
      <c r="BZ125" s="31">
        <v>734.7251984768144</v>
      </c>
      <c r="CA125" s="50">
        <f t="shared" ref="CA125" si="128">AVERAGE(BZ119:BZ125)</f>
        <v>799.63826043477206</v>
      </c>
      <c r="CB125" s="31">
        <v>3977.61749994</v>
      </c>
      <c r="CC125" s="32">
        <f t="shared" ref="CC125" si="129">AVERAGE(CB119:CB125)</f>
        <v>2680.5733163085715</v>
      </c>
      <c r="CD125" s="31">
        <v>664.75750340577588</v>
      </c>
      <c r="CE125" s="50">
        <f t="shared" ref="CE125" si="130">AVERAGE(CD119:CD125)</f>
        <v>920.93106987969054</v>
      </c>
      <c r="CF125" s="31">
        <v>6551.2307143999997</v>
      </c>
      <c r="CG125" s="32">
        <f t="shared" ref="CG125" si="131">AVERAGE(CF119:CF125)</f>
        <v>4356.0025000085716</v>
      </c>
      <c r="CH125" s="31">
        <v>821.15357509969363</v>
      </c>
      <c r="CI125" s="50">
        <f t="shared" ref="CI125" si="132">AVERAGE(CH119:CH125)</f>
        <v>958.98409747046048</v>
      </c>
      <c r="CJ125" s="31">
        <v>1037.5735714299999</v>
      </c>
      <c r="CK125" s="32">
        <f t="shared" ref="CK125" si="133">AVERAGE(CJ119:CJ125)</f>
        <v>2574.9315816400003</v>
      </c>
      <c r="CL125" s="31">
        <v>520.21202412300238</v>
      </c>
      <c r="CM125" s="50">
        <f t="shared" ref="CM125" si="134">AVERAGE(CL119:CL125)</f>
        <v>1042.4310775702368</v>
      </c>
    </row>
  </sheetData>
  <phoneticPr fontId="1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5ADC2-884A-4672-9C62-033F32C0C098}">
  <sheetPr codeName="Sheet23"/>
  <dimension ref="A1:AW127"/>
  <sheetViews>
    <sheetView zoomScale="55" zoomScaleNormal="55" workbookViewId="0">
      <selection activeCell="T8" sqref="T8"/>
    </sheetView>
  </sheetViews>
  <sheetFormatPr defaultRowHeight="15" x14ac:dyDescent="0.25"/>
  <cols>
    <col min="1" max="1" width="14.7109375" bestFit="1" customWidth="1"/>
    <col min="2" max="6" width="14.28515625" style="32" customWidth="1"/>
    <col min="7" max="7" width="14.28515625" style="62" customWidth="1"/>
    <col min="8" max="8" width="14.28515625" style="32" customWidth="1"/>
    <col min="9" max="9" width="14.28515625" style="54" customWidth="1"/>
    <col min="10" max="14" width="14.28515625" style="32" customWidth="1"/>
    <col min="15" max="15" width="14.28515625" style="62" customWidth="1"/>
    <col min="16" max="16" width="14.28515625" style="32" customWidth="1"/>
    <col min="17" max="17" width="14.28515625" style="54" customWidth="1"/>
    <col min="18" max="22" width="14.28515625" style="32" customWidth="1"/>
    <col min="23" max="23" width="14.28515625" style="62" customWidth="1"/>
    <col min="24" max="24" width="14.28515625" style="32" customWidth="1"/>
    <col min="25" max="25" width="14.28515625" style="54" customWidth="1"/>
    <col min="26" max="30" width="14.28515625" style="32" customWidth="1"/>
    <col min="31" max="31" width="14.28515625" style="62" customWidth="1"/>
    <col min="32" max="32" width="14.28515625" style="32" customWidth="1"/>
    <col min="33" max="33" width="14.28515625" style="54" customWidth="1"/>
    <col min="34" max="38" width="14.28515625" style="32" customWidth="1"/>
    <col min="39" max="39" width="14.28515625" style="62" customWidth="1"/>
    <col min="40" max="40" width="14.28515625" style="32" customWidth="1"/>
    <col min="41" max="41" width="14.28515625" style="54" customWidth="1"/>
    <col min="42" max="46" width="14.28515625" style="32" customWidth="1"/>
    <col min="47" max="47" width="14.28515625" style="62" customWidth="1"/>
    <col min="48" max="48" width="14.28515625" style="32" customWidth="1"/>
    <col min="49" max="49" width="14.28515625" style="54" customWidth="1"/>
  </cols>
  <sheetData>
    <row r="1" spans="1:49" x14ac:dyDescent="0.25">
      <c r="B1" s="32" t="s">
        <v>1</v>
      </c>
      <c r="E1" s="32" t="s">
        <v>1</v>
      </c>
      <c r="J1" s="32" t="s">
        <v>131</v>
      </c>
      <c r="M1" s="32" t="s">
        <v>131</v>
      </c>
      <c r="R1" s="32" t="s">
        <v>71</v>
      </c>
      <c r="U1" s="32" t="s">
        <v>71</v>
      </c>
      <c r="Z1" s="32" t="s">
        <v>454</v>
      </c>
      <c r="AC1" s="32" t="s">
        <v>454</v>
      </c>
      <c r="AH1" s="32" t="s">
        <v>72</v>
      </c>
      <c r="AK1" s="32" t="s">
        <v>72</v>
      </c>
      <c r="AP1" s="32" t="s">
        <v>72</v>
      </c>
      <c r="AS1" s="32" t="s">
        <v>72</v>
      </c>
    </row>
    <row r="2" spans="1:49" x14ac:dyDescent="0.25">
      <c r="B2" s="33" t="s">
        <v>83</v>
      </c>
      <c r="C2" s="46"/>
      <c r="D2" s="46"/>
      <c r="E2" s="46"/>
      <c r="F2" s="46"/>
      <c r="G2" s="60"/>
      <c r="H2" s="46"/>
      <c r="I2" s="47"/>
      <c r="J2" s="33" t="s">
        <v>83</v>
      </c>
      <c r="K2" s="46"/>
      <c r="L2" s="46"/>
      <c r="M2" s="46"/>
      <c r="N2" s="46"/>
      <c r="O2" s="60"/>
      <c r="P2" s="46"/>
      <c r="Q2" s="47"/>
      <c r="R2" s="33" t="s">
        <v>273</v>
      </c>
      <c r="S2" s="46"/>
      <c r="T2" s="46"/>
      <c r="U2" s="46"/>
      <c r="V2" s="46"/>
      <c r="W2" s="60"/>
      <c r="X2" s="46"/>
      <c r="Y2" s="47"/>
      <c r="Z2" s="33" t="s">
        <v>273</v>
      </c>
      <c r="AA2" s="46"/>
      <c r="AB2" s="46"/>
      <c r="AC2" s="46"/>
      <c r="AD2" s="46"/>
      <c r="AE2" s="60"/>
      <c r="AF2" s="46"/>
      <c r="AG2" s="47"/>
      <c r="AH2" s="33" t="s">
        <v>83</v>
      </c>
      <c r="AI2" s="46"/>
      <c r="AJ2" s="46"/>
      <c r="AK2" s="46"/>
      <c r="AL2" s="46"/>
      <c r="AM2" s="60"/>
      <c r="AN2" s="46"/>
      <c r="AO2" s="47"/>
      <c r="AP2" s="33" t="s">
        <v>83</v>
      </c>
      <c r="AQ2" s="46"/>
      <c r="AR2" s="46"/>
      <c r="AS2" s="46"/>
      <c r="AT2" s="46"/>
      <c r="AU2" s="60"/>
      <c r="AV2" s="46"/>
      <c r="AW2" s="47"/>
    </row>
    <row r="3" spans="1:49" x14ac:dyDescent="0.25">
      <c r="B3" s="32" t="s">
        <v>132</v>
      </c>
      <c r="J3" s="32" t="s">
        <v>132</v>
      </c>
      <c r="R3" s="32" t="s">
        <v>132</v>
      </c>
      <c r="Z3" s="32" t="s">
        <v>132</v>
      </c>
      <c r="AH3" s="32" t="s">
        <v>133</v>
      </c>
      <c r="AP3" s="32" t="s">
        <v>274</v>
      </c>
    </row>
    <row r="4" spans="1:49" x14ac:dyDescent="0.25">
      <c r="B4" s="33" t="s">
        <v>211</v>
      </c>
      <c r="C4" s="33"/>
      <c r="D4" s="60"/>
      <c r="E4" s="33" t="s">
        <v>212</v>
      </c>
      <c r="F4" s="33"/>
      <c r="G4" s="60"/>
      <c r="H4" s="59" t="s">
        <v>211</v>
      </c>
      <c r="I4" s="58" t="s">
        <v>212</v>
      </c>
      <c r="J4" s="33" t="s">
        <v>211</v>
      </c>
      <c r="K4" s="33"/>
      <c r="L4" s="60"/>
      <c r="M4" s="33" t="s">
        <v>212</v>
      </c>
      <c r="N4" s="33"/>
      <c r="O4" s="60"/>
      <c r="P4" s="59" t="s">
        <v>211</v>
      </c>
      <c r="Q4" s="58" t="s">
        <v>212</v>
      </c>
      <c r="R4" s="33" t="s">
        <v>211</v>
      </c>
      <c r="S4" s="33"/>
      <c r="T4" s="60"/>
      <c r="U4" s="33" t="s">
        <v>212</v>
      </c>
      <c r="V4" s="33"/>
      <c r="W4" s="60"/>
      <c r="X4" s="59" t="s">
        <v>211</v>
      </c>
      <c r="Y4" s="58" t="s">
        <v>212</v>
      </c>
      <c r="Z4" s="33" t="s">
        <v>211</v>
      </c>
      <c r="AA4" s="33"/>
      <c r="AB4" s="60"/>
      <c r="AC4" s="33" t="s">
        <v>212</v>
      </c>
      <c r="AD4" s="33"/>
      <c r="AE4" s="60"/>
      <c r="AF4" s="59" t="s">
        <v>211</v>
      </c>
      <c r="AG4" s="58" t="s">
        <v>212</v>
      </c>
      <c r="AH4" s="33" t="s">
        <v>211</v>
      </c>
      <c r="AI4" s="33"/>
      <c r="AJ4" s="60"/>
      <c r="AK4" s="33" t="s">
        <v>212</v>
      </c>
      <c r="AL4" s="33"/>
      <c r="AM4" s="60"/>
      <c r="AN4" s="59" t="s">
        <v>211</v>
      </c>
      <c r="AO4" s="58" t="s">
        <v>212</v>
      </c>
      <c r="AP4" s="33" t="s">
        <v>211</v>
      </c>
      <c r="AQ4" s="33"/>
      <c r="AR4" s="60"/>
      <c r="AS4" s="33" t="s">
        <v>212</v>
      </c>
      <c r="AT4" s="33"/>
      <c r="AU4" s="60"/>
      <c r="AV4" s="59" t="s">
        <v>211</v>
      </c>
      <c r="AW4" s="58" t="s">
        <v>212</v>
      </c>
    </row>
    <row r="5" spans="1:49" x14ac:dyDescent="0.25">
      <c r="B5" t="str">
        <f>"NB NWP ("&amp;B1&amp;")"</f>
        <v>NB NWP (PC Annual Direct)</v>
      </c>
      <c r="C5" t="str">
        <f>"NB NWP - 7 Day Average ("&amp;B1&amp;")"</f>
        <v>NB NWP - 7 Day Average (PC Annual Direct)</v>
      </c>
      <c r="D5" s="61" t="str">
        <f>"NB Average NWP - 7 Day Average ("&amp;B1&amp;")"</f>
        <v>NB Average NWP - 7 Day Average (PC Annual Direct)</v>
      </c>
      <c r="E5" t="str">
        <f>"RN NWP ("&amp;E1&amp;")"</f>
        <v>RN NWP (PC Annual Direct)</v>
      </c>
      <c r="F5" t="str">
        <f>"RN NWP - 7 Day Average ("&amp;E1&amp;")"</f>
        <v>RN NWP - 7 Day Average (PC Annual Direct)</v>
      </c>
      <c r="G5" s="61" t="str">
        <f>"RN Average NWP - 7 Day Average ("&amp;E1&amp;")"</f>
        <v>RN Average NWP - 7 Day Average (PC Annual Direct)</v>
      </c>
      <c r="H5" t="str">
        <f>"NB Average NWP ("&amp;B1&amp;")"</f>
        <v>NB Average NWP (PC Annual Direct)</v>
      </c>
      <c r="I5" s="56" t="str">
        <f>"RN Average NWP ("&amp;E1&amp;")"</f>
        <v>RN Average NWP (PC Annual Direct)</v>
      </c>
      <c r="J5" t="str">
        <f>"NB NWP ("&amp;J1&amp;")"</f>
        <v>NB NWP (Boom)</v>
      </c>
      <c r="K5" t="str">
        <f>"NB NWP - 7 Day Average ("&amp;J1&amp;")"</f>
        <v>NB NWP - 7 Day Average (Boom)</v>
      </c>
      <c r="L5" s="61" t="str">
        <f>"NB Average NWP - 7 Day Average ("&amp;J1&amp;")"</f>
        <v>NB Average NWP - 7 Day Average (Boom)</v>
      </c>
      <c r="M5" t="str">
        <f>"RN NWP ("&amp;M1&amp;")"</f>
        <v>RN NWP (Boom)</v>
      </c>
      <c r="N5" t="str">
        <f>"RN NWP - 7 Day Average ("&amp;M1&amp;")"</f>
        <v>RN NWP - 7 Day Average (Boom)</v>
      </c>
      <c r="O5" s="61" t="str">
        <f>"RN Average NWP - 7 Day Average ("&amp;M1&amp;")"</f>
        <v>RN Average NWP - 7 Day Average (Boom)</v>
      </c>
      <c r="P5" t="str">
        <f>"NB Average NWP ("&amp;J1&amp;")"</f>
        <v>NB Average NWP (Boom)</v>
      </c>
      <c r="Q5" s="56" t="str">
        <f>"RN Average NWP ("&amp;M1&amp;")"</f>
        <v>RN Average NWP (Boom)</v>
      </c>
      <c r="R5" t="str">
        <f>"NB NWP ("&amp;R1&amp;")"</f>
        <v>NB NWP (Boom Annual)</v>
      </c>
      <c r="S5" t="str">
        <f>"NB NWP - 7 Day Average ("&amp;R1&amp;")"</f>
        <v>NB NWP - 7 Day Average (Boom Annual)</v>
      </c>
      <c r="T5" s="61" t="str">
        <f>"NB Average NWP - 7 Day Average ("&amp;R1&amp;")"</f>
        <v>NB Average NWP - 7 Day Average (Boom Annual)</v>
      </c>
      <c r="U5" t="str">
        <f>"RN NWP ("&amp;U1&amp;")"</f>
        <v>RN NWP (Boom Annual)</v>
      </c>
      <c r="V5" t="str">
        <f>"RN NWP - 7 Day Average ("&amp;U1&amp;")"</f>
        <v>RN NWP - 7 Day Average (Boom Annual)</v>
      </c>
      <c r="W5" s="61" t="str">
        <f>"RN Average NWP - 7 Day Average ("&amp;U1&amp;")"</f>
        <v>RN Average NWP - 7 Day Average (Boom Annual)</v>
      </c>
      <c r="X5" t="str">
        <f>"NB Average NWP ("&amp;R1&amp;")"</f>
        <v>NB Average NWP (Boom Annual)</v>
      </c>
      <c r="Y5" s="56" t="str">
        <f>"RN Average NWP ("&amp;U1&amp;")"</f>
        <v>RN Average NWP (Boom Annual)</v>
      </c>
      <c r="Z5" t="str">
        <f>"NB NWP ("&amp;Z1&amp;")"</f>
        <v>NB NWP (Boom Premium Finance)</v>
      </c>
      <c r="AA5" t="str">
        <f>"NB NWP - 7 Day Average ("&amp;Z1&amp;")"</f>
        <v>NB NWP - 7 Day Average (Boom Premium Finance)</v>
      </c>
      <c r="AB5" s="61" t="str">
        <f>"NB Average NWP - 7 Day Average ("&amp;Z1&amp;")"</f>
        <v>NB Average NWP - 7 Day Average (Boom Premium Finance)</v>
      </c>
      <c r="AC5" t="str">
        <f>"RN NWP ("&amp;AC1&amp;")"</f>
        <v>RN NWP (Boom Premium Finance)</v>
      </c>
      <c r="AD5" t="str">
        <f>"RN NWP - 7 Day Average ("&amp;AC1&amp;")"</f>
        <v>RN NWP - 7 Day Average (Boom Premium Finance)</v>
      </c>
      <c r="AE5" s="61" t="str">
        <f>"RN Average NWP - 7 Day Average ("&amp;AC1&amp;")"</f>
        <v>RN Average NWP - 7 Day Average (Boom Premium Finance)</v>
      </c>
      <c r="AF5" t="str">
        <f>"NB Average NWP ("&amp;Z1&amp;")"</f>
        <v>NB Average NWP (Boom Premium Finance)</v>
      </c>
      <c r="AG5" s="56" t="str">
        <f>"RN Average NWP ("&amp;AC1&amp;")"</f>
        <v>RN Average NWP (Boom Premium Finance)</v>
      </c>
      <c r="AH5" t="str">
        <f>"NB NWP ("&amp;AH1&amp;")"</f>
        <v>NB NWP (Boom Subscription)</v>
      </c>
      <c r="AI5" t="str">
        <f>"NB NWP - 7 Day Average ("&amp;AH1&amp;")"</f>
        <v>NB NWP - 7 Day Average (Boom Subscription)</v>
      </c>
      <c r="AJ5" s="61" t="str">
        <f>"NB Average NWP - 7 Day Average ("&amp;AH1&amp;")"</f>
        <v>NB Average NWP - 7 Day Average (Boom Subscription)</v>
      </c>
      <c r="AK5" t="str">
        <f>"RN NWP ("&amp;AK1&amp;")"</f>
        <v>RN NWP (Boom Subscription)</v>
      </c>
      <c r="AL5" t="str">
        <f>"RN NWP - 7 Day Average ("&amp;AK1&amp;")"</f>
        <v>RN NWP - 7 Day Average (Boom Subscription)</v>
      </c>
      <c r="AM5" s="61" t="str">
        <f>"RN Average NWP - 7 Day Average ("&amp;AK1&amp;")"</f>
        <v>RN Average NWP - 7 Day Average (Boom Subscription)</v>
      </c>
      <c r="AN5" t="str">
        <f>"NB Average NWP ("&amp;AH1&amp;")"</f>
        <v>NB Average NWP (Boom Subscription)</v>
      </c>
      <c r="AO5" s="56" t="str">
        <f>"RN Average NWP ("&amp;AK1&amp;")"</f>
        <v>RN Average NWP (Boom Subscription)</v>
      </c>
      <c r="AP5" t="str">
        <f>"NB NWP ("&amp;AP1&amp;")"</f>
        <v>NB NWP (Boom Subscription)</v>
      </c>
      <c r="AQ5" t="str">
        <f>"NB NWP - 7 Day Average ("&amp;AP1&amp;")"</f>
        <v>NB NWP - 7 Day Average (Boom Subscription)</v>
      </c>
      <c r="AR5" s="61" t="str">
        <f>"NB Average NWP - 7 Day Average ("&amp;AP1&amp;")"</f>
        <v>NB Average NWP - 7 Day Average (Boom Subscription)</v>
      </c>
      <c r="AS5" t="str">
        <f>"RN NWP ("&amp;AS1&amp;")"</f>
        <v>RN NWP (Boom Subscription)</v>
      </c>
      <c r="AT5" t="str">
        <f>"RN NWP - 7 Day Average ("&amp;AS1&amp;")"</f>
        <v>RN NWP - 7 Day Average (Boom Subscription)</v>
      </c>
      <c r="AU5" s="61" t="str">
        <f>"RN Average NWP - 7 Day Average ("&amp;AS1&amp;")"</f>
        <v>RN Average NWP - 7 Day Average (Boom Subscription)</v>
      </c>
      <c r="AV5" t="str">
        <f>"NB Average NWP ("&amp;AP1&amp;")"</f>
        <v>NB Average NWP (Boom Subscription)</v>
      </c>
      <c r="AW5" s="56" t="str">
        <f>"RN Average NWP ("&amp;AS1&amp;")"</f>
        <v>RN Average NWP (Boom Subscription)</v>
      </c>
    </row>
    <row r="6" spans="1:49" x14ac:dyDescent="0.25">
      <c r="A6" s="48" t="s">
        <v>94</v>
      </c>
      <c r="B6" t="s">
        <v>241</v>
      </c>
      <c r="C6" t="s">
        <v>242</v>
      </c>
      <c r="D6" s="61" t="s">
        <v>243</v>
      </c>
      <c r="E6" t="s">
        <v>244</v>
      </c>
      <c r="F6" t="s">
        <v>245</v>
      </c>
      <c r="G6" s="61" t="s">
        <v>246</v>
      </c>
      <c r="H6" t="s">
        <v>247</v>
      </c>
      <c r="I6" s="56" t="s">
        <v>248</v>
      </c>
      <c r="J6" t="s">
        <v>249</v>
      </c>
      <c r="K6" t="s">
        <v>250</v>
      </c>
      <c r="L6" s="61" t="s">
        <v>251</v>
      </c>
      <c r="M6" t="s">
        <v>252</v>
      </c>
      <c r="N6" t="s">
        <v>253</v>
      </c>
      <c r="O6" s="61" t="s">
        <v>254</v>
      </c>
      <c r="P6" t="s">
        <v>255</v>
      </c>
      <c r="Q6" s="56" t="s">
        <v>256</v>
      </c>
      <c r="R6" t="s">
        <v>257</v>
      </c>
      <c r="S6" t="s">
        <v>258</v>
      </c>
      <c r="T6" s="61" t="s">
        <v>259</v>
      </c>
      <c r="U6" t="s">
        <v>269</v>
      </c>
      <c r="V6" t="s">
        <v>270</v>
      </c>
      <c r="W6" s="61" t="s">
        <v>271</v>
      </c>
      <c r="X6" t="s">
        <v>260</v>
      </c>
      <c r="Y6" s="56" t="s">
        <v>272</v>
      </c>
      <c r="Z6" t="s">
        <v>468</v>
      </c>
      <c r="AA6" t="s">
        <v>469</v>
      </c>
      <c r="AB6" s="61" t="s">
        <v>470</v>
      </c>
      <c r="AC6" t="s">
        <v>471</v>
      </c>
      <c r="AD6" t="s">
        <v>472</v>
      </c>
      <c r="AE6" s="61" t="s">
        <v>473</v>
      </c>
      <c r="AF6" t="s">
        <v>474</v>
      </c>
      <c r="AG6" s="56" t="s">
        <v>475</v>
      </c>
      <c r="AH6" t="s">
        <v>261</v>
      </c>
      <c r="AI6" t="s">
        <v>262</v>
      </c>
      <c r="AJ6" s="61" t="s">
        <v>263</v>
      </c>
      <c r="AK6" t="s">
        <v>264</v>
      </c>
      <c r="AL6" t="s">
        <v>265</v>
      </c>
      <c r="AM6" s="61" t="s">
        <v>266</v>
      </c>
      <c r="AN6" t="s">
        <v>267</v>
      </c>
      <c r="AO6" s="56" t="s">
        <v>268</v>
      </c>
      <c r="AP6" t="s">
        <v>275</v>
      </c>
      <c r="AQ6" t="s">
        <v>276</v>
      </c>
      <c r="AR6" s="61" t="s">
        <v>277</v>
      </c>
      <c r="AS6" t="s">
        <v>278</v>
      </c>
      <c r="AT6" t="s">
        <v>279</v>
      </c>
      <c r="AU6" s="61" t="s">
        <v>280</v>
      </c>
      <c r="AV6" t="s">
        <v>281</v>
      </c>
      <c r="AW6" s="56" t="s">
        <v>282</v>
      </c>
    </row>
    <row r="7" spans="1:49" x14ac:dyDescent="0.25">
      <c r="A7" s="30">
        <v>45764</v>
      </c>
      <c r="B7" s="32">
        <v>119840.99749979001</v>
      </c>
      <c r="D7" s="62"/>
      <c r="E7" s="32">
        <v>26306.37464288</v>
      </c>
      <c r="H7" s="32">
        <v>1166.7012719039171</v>
      </c>
      <c r="I7" s="54">
        <v>824.33265319260079</v>
      </c>
      <c r="J7" s="32">
        <f>R7+AH7</f>
        <v>8412.0460713499997</v>
      </c>
      <c r="L7" s="62"/>
      <c r="M7" s="32">
        <f>U7+AK7</f>
        <v>5468.9696428200004</v>
      </c>
      <c r="P7" s="32">
        <f>H7</f>
        <v>1166.7012719039171</v>
      </c>
      <c r="Q7" s="54">
        <f>I7</f>
        <v>824.33265319260079</v>
      </c>
      <c r="R7" s="32">
        <v>8412.0460713499997</v>
      </c>
      <c r="T7" s="62"/>
      <c r="U7" s="32">
        <v>5468.9696428200004</v>
      </c>
      <c r="X7" s="32">
        <v>1051.50575891875</v>
      </c>
      <c r="Y7" s="54">
        <v>683.62120535250006</v>
      </c>
      <c r="Z7" s="32">
        <v>111428.95142844001</v>
      </c>
      <c r="AB7" s="62"/>
      <c r="AC7" s="32">
        <v>20837.40500006</v>
      </c>
      <c r="AF7" s="32">
        <v>1172.9363308256843</v>
      </c>
      <c r="AG7" s="54">
        <v>868.22520833583337</v>
      </c>
      <c r="AH7" s="32">
        <v>0</v>
      </c>
      <c r="AJ7" s="62"/>
      <c r="AK7" s="32">
        <v>0</v>
      </c>
      <c r="AN7" s="32">
        <v>0</v>
      </c>
      <c r="AO7" s="54">
        <v>0</v>
      </c>
      <c r="AP7" s="32">
        <v>0</v>
      </c>
      <c r="AR7" s="62"/>
      <c r="AS7" s="32">
        <v>0</v>
      </c>
      <c r="AV7" s="32">
        <v>0</v>
      </c>
      <c r="AW7" s="54">
        <v>0</v>
      </c>
    </row>
    <row r="8" spans="1:49" x14ac:dyDescent="0.25">
      <c r="A8" s="42">
        <f>A7+1</f>
        <v>45765</v>
      </c>
      <c r="B8" s="32">
        <v>166619.55821401995</v>
      </c>
      <c r="D8" s="62"/>
      <c r="E8" s="32">
        <v>22368.647499999999</v>
      </c>
      <c r="H8" s="32">
        <v>1193.4093160605671</v>
      </c>
      <c r="I8" s="54">
        <v>659.70881846119084</v>
      </c>
      <c r="J8" s="32">
        <f t="shared" ref="J8:J71" si="0">R8+AH8</f>
        <v>13748.540000109999</v>
      </c>
      <c r="L8" s="62"/>
      <c r="M8" s="32">
        <f t="shared" ref="M8:M71" si="1">U8+AK8</f>
        <v>10097.50535709</v>
      </c>
      <c r="P8" s="32">
        <f t="shared" ref="P8:P71" si="2">H8</f>
        <v>1193.4093160605671</v>
      </c>
      <c r="Q8" s="54">
        <f t="shared" ref="Q8:Q71" si="3">I8</f>
        <v>659.70881846119084</v>
      </c>
      <c r="R8" s="32">
        <v>13748.540000109999</v>
      </c>
      <c r="T8" s="62"/>
      <c r="U8" s="32">
        <v>10097.50535709</v>
      </c>
      <c r="X8" s="32">
        <v>859.28375000687493</v>
      </c>
      <c r="Y8" s="54">
        <v>560.97251983833337</v>
      </c>
      <c r="Z8" s="32">
        <v>152871.01821390999</v>
      </c>
      <c r="AB8" s="62"/>
      <c r="AC8" s="32">
        <v>12271.142142909999</v>
      </c>
      <c r="AF8" s="32">
        <v>1232.8307920476611</v>
      </c>
      <c r="AG8" s="54">
        <v>766.94638393187495</v>
      </c>
      <c r="AH8" s="32">
        <v>0</v>
      </c>
      <c r="AJ8" s="62"/>
      <c r="AK8" s="32">
        <v>0</v>
      </c>
      <c r="AN8" s="32">
        <v>0</v>
      </c>
      <c r="AO8" s="54">
        <v>0</v>
      </c>
      <c r="AP8" s="32">
        <v>0</v>
      </c>
      <c r="AR8" s="62"/>
      <c r="AS8" s="32">
        <v>0</v>
      </c>
      <c r="AV8" s="32">
        <v>0</v>
      </c>
      <c r="AW8" s="54">
        <v>0</v>
      </c>
    </row>
    <row r="9" spans="1:49" x14ac:dyDescent="0.25">
      <c r="A9" s="42">
        <f t="shared" ref="A9:A72" si="4">A8+1</f>
        <v>45766</v>
      </c>
      <c r="B9" s="32">
        <v>111929.56571413</v>
      </c>
      <c r="D9" s="62"/>
      <c r="E9" s="32">
        <v>36876.095714310002</v>
      </c>
      <c r="H9" s="32">
        <v>1219.9680925864516</v>
      </c>
      <c r="I9" s="54">
        <v>821.72008152340527</v>
      </c>
      <c r="J9" s="32">
        <f t="shared" si="0"/>
        <v>19673.900357139999</v>
      </c>
      <c r="L9" s="62"/>
      <c r="M9" s="32">
        <f t="shared" si="1"/>
        <v>4401.4882142900005</v>
      </c>
      <c r="P9" s="32">
        <f t="shared" si="2"/>
        <v>1219.9680925864516</v>
      </c>
      <c r="Q9" s="54">
        <f t="shared" si="3"/>
        <v>821.72008152340527</v>
      </c>
      <c r="R9" s="32">
        <v>19673.900357139999</v>
      </c>
      <c r="T9" s="62"/>
      <c r="U9" s="32">
        <v>4401.4882142900005</v>
      </c>
      <c r="X9" s="32">
        <v>936.85239795904761</v>
      </c>
      <c r="Y9" s="54">
        <v>489.0542460322223</v>
      </c>
      <c r="Z9" s="32">
        <v>92255.665356989994</v>
      </c>
      <c r="AB9" s="62"/>
      <c r="AC9" s="32">
        <v>32474.60750002</v>
      </c>
      <c r="AF9" s="32">
        <v>1299.3755684083098</v>
      </c>
      <c r="AG9" s="54">
        <v>902.07243055611116</v>
      </c>
      <c r="AH9" s="32">
        <v>0</v>
      </c>
      <c r="AJ9" s="62"/>
      <c r="AK9" s="32">
        <v>0</v>
      </c>
      <c r="AN9" s="32">
        <v>0</v>
      </c>
      <c r="AO9" s="54">
        <v>0</v>
      </c>
      <c r="AP9" s="32">
        <v>0</v>
      </c>
      <c r="AR9" s="62"/>
      <c r="AS9" s="32">
        <v>0</v>
      </c>
      <c r="AV9" s="32">
        <v>0</v>
      </c>
      <c r="AW9" s="54">
        <v>0</v>
      </c>
    </row>
    <row r="10" spans="1:49" x14ac:dyDescent="0.25">
      <c r="A10" s="42">
        <f t="shared" si="4"/>
        <v>45767</v>
      </c>
      <c r="B10" s="32">
        <v>69759.585000060004</v>
      </c>
      <c r="D10" s="62"/>
      <c r="E10" s="32">
        <v>31330.86321431</v>
      </c>
      <c r="H10" s="32">
        <v>971.54489180106793</v>
      </c>
      <c r="I10" s="54">
        <v>766.26675642649309</v>
      </c>
      <c r="J10" s="32">
        <f t="shared" si="0"/>
        <v>10323.887857130001</v>
      </c>
      <c r="L10" s="62"/>
      <c r="M10" s="32">
        <f t="shared" si="1"/>
        <v>9849.1871428800005</v>
      </c>
      <c r="P10" s="32">
        <f t="shared" si="2"/>
        <v>971.54489180106793</v>
      </c>
      <c r="Q10" s="54">
        <f t="shared" si="3"/>
        <v>766.26675642649309</v>
      </c>
      <c r="R10" s="32">
        <v>10323.887857130001</v>
      </c>
      <c r="T10" s="62"/>
      <c r="U10" s="32">
        <v>9849.1871428800005</v>
      </c>
      <c r="X10" s="32">
        <v>737.42056122357155</v>
      </c>
      <c r="Y10" s="54">
        <v>820.76559524000004</v>
      </c>
      <c r="Z10" s="32">
        <v>59435.697142929996</v>
      </c>
      <c r="AB10" s="62"/>
      <c r="AC10" s="32">
        <v>21481.676071429996</v>
      </c>
      <c r="AF10" s="32">
        <v>1024.7533990160343</v>
      </c>
      <c r="AG10" s="54">
        <v>740.74745073896543</v>
      </c>
      <c r="AH10" s="32">
        <v>0</v>
      </c>
      <c r="AJ10" s="62"/>
      <c r="AK10" s="32">
        <v>0</v>
      </c>
      <c r="AN10" s="32">
        <v>0</v>
      </c>
      <c r="AO10" s="54">
        <v>0</v>
      </c>
      <c r="AP10" s="32">
        <v>0</v>
      </c>
      <c r="AR10" s="62"/>
      <c r="AS10" s="32">
        <v>0</v>
      </c>
      <c r="AV10" s="32">
        <v>0</v>
      </c>
      <c r="AW10" s="54">
        <v>0</v>
      </c>
    </row>
    <row r="11" spans="1:49" x14ac:dyDescent="0.25">
      <c r="A11" s="42">
        <f t="shared" si="4"/>
        <v>45768</v>
      </c>
      <c r="B11" s="32">
        <v>98574.780357270007</v>
      </c>
      <c r="D11" s="62"/>
      <c r="E11" s="32">
        <v>25836.637857140006</v>
      </c>
      <c r="H11" s="32">
        <v>1019.0267029969157</v>
      </c>
      <c r="I11" s="54">
        <v>1079.4840679483775</v>
      </c>
      <c r="J11" s="32">
        <f t="shared" si="0"/>
        <v>8286.2753571800004</v>
      </c>
      <c r="L11" s="62"/>
      <c r="M11" s="32">
        <f t="shared" si="1"/>
        <v>7198.6332142899992</v>
      </c>
      <c r="P11" s="32">
        <f t="shared" si="2"/>
        <v>1019.0267029969157</v>
      </c>
      <c r="Q11" s="54">
        <f t="shared" si="3"/>
        <v>1079.4840679483775</v>
      </c>
      <c r="R11" s="32">
        <v>8286.2753571800004</v>
      </c>
      <c r="T11" s="62"/>
      <c r="U11" s="32">
        <v>7198.6332142899992</v>
      </c>
      <c r="X11" s="32">
        <v>637.40579670615386</v>
      </c>
      <c r="Y11" s="54">
        <v>654.42120129909085</v>
      </c>
      <c r="Z11" s="32">
        <v>90288.505000089994</v>
      </c>
      <c r="AB11" s="62"/>
      <c r="AC11" s="32">
        <v>18638.004642849999</v>
      </c>
      <c r="AF11" s="32">
        <v>1074.8631547629761</v>
      </c>
      <c r="AG11" s="54">
        <v>1433.6926648346152</v>
      </c>
      <c r="AH11" s="32">
        <v>0</v>
      </c>
      <c r="AJ11" s="62"/>
      <c r="AK11" s="32">
        <v>0</v>
      </c>
      <c r="AN11" s="32">
        <v>0</v>
      </c>
      <c r="AO11" s="54">
        <v>0</v>
      </c>
      <c r="AP11" s="32">
        <v>0</v>
      </c>
      <c r="AR11" s="62"/>
      <c r="AS11" s="32">
        <v>0</v>
      </c>
      <c r="AV11" s="32">
        <v>0</v>
      </c>
      <c r="AW11" s="54">
        <v>0</v>
      </c>
    </row>
    <row r="12" spans="1:49" x14ac:dyDescent="0.25">
      <c r="A12" s="42">
        <f t="shared" si="4"/>
        <v>45769</v>
      </c>
      <c r="B12" s="32">
        <v>99637.547499759996</v>
      </c>
      <c r="D12" s="62"/>
      <c r="E12" s="32">
        <v>27317.447857070001</v>
      </c>
      <c r="H12" s="32">
        <v>1062.8859257778024</v>
      </c>
      <c r="I12" s="54">
        <v>782.64273685687806</v>
      </c>
      <c r="J12" s="32">
        <f t="shared" si="0"/>
        <v>13512.93749995</v>
      </c>
      <c r="L12" s="62"/>
      <c r="M12" s="32">
        <f t="shared" si="1"/>
        <v>7332.1385714600001</v>
      </c>
      <c r="P12" s="32">
        <f t="shared" si="2"/>
        <v>1062.8859257778024</v>
      </c>
      <c r="Q12" s="54">
        <f t="shared" si="3"/>
        <v>782.64273685687806</v>
      </c>
      <c r="R12" s="32">
        <v>13512.93749995</v>
      </c>
      <c r="T12" s="62"/>
      <c r="U12" s="32">
        <v>7332.1385714600001</v>
      </c>
      <c r="X12" s="32">
        <v>844.55859374687498</v>
      </c>
      <c r="Y12" s="54">
        <v>611.01154762166664</v>
      </c>
      <c r="Z12" s="32">
        <v>86124.609999809996</v>
      </c>
      <c r="AB12" s="62"/>
      <c r="AC12" s="32">
        <v>19985.309285610001</v>
      </c>
      <c r="AF12" s="32">
        <v>1104.1616666642308</v>
      </c>
      <c r="AG12" s="54">
        <v>868.9264906786957</v>
      </c>
      <c r="AH12" s="32">
        <v>0</v>
      </c>
      <c r="AJ12" s="62"/>
      <c r="AK12" s="32">
        <v>0</v>
      </c>
      <c r="AN12" s="32">
        <v>0</v>
      </c>
      <c r="AO12" s="54">
        <v>0</v>
      </c>
      <c r="AP12" s="32">
        <v>0</v>
      </c>
      <c r="AR12" s="62"/>
      <c r="AS12" s="32">
        <v>0</v>
      </c>
      <c r="AV12" s="32">
        <v>0</v>
      </c>
      <c r="AW12" s="54">
        <v>0</v>
      </c>
    </row>
    <row r="13" spans="1:49" x14ac:dyDescent="0.25">
      <c r="A13" s="42">
        <f t="shared" si="4"/>
        <v>45770</v>
      </c>
      <c r="B13" s="32">
        <v>106069.91285723998</v>
      </c>
      <c r="C13" s="32">
        <f>AVERAGE(B7:B13)</f>
        <v>110347.4210203243</v>
      </c>
      <c r="D13" s="62">
        <f>AVERAGE(H7:H13)</f>
        <v>1098.0883593035571</v>
      </c>
      <c r="E13" s="32">
        <v>17359.941071329999</v>
      </c>
      <c r="F13" s="32">
        <f>AVERAGE(E7:E13)</f>
        <v>26770.858265291427</v>
      </c>
      <c r="G13" s="62">
        <f>AVERAGE(I7:I13)</f>
        <v>808.49616644325499</v>
      </c>
      <c r="H13" s="32">
        <v>1053.0823139981771</v>
      </c>
      <c r="I13" s="54">
        <v>725.31805069383847</v>
      </c>
      <c r="J13" s="32">
        <f t="shared" si="0"/>
        <v>17597.580714249998</v>
      </c>
      <c r="K13" s="32">
        <f>AVERAGE(J7:J13)</f>
        <v>13079.309693872856</v>
      </c>
      <c r="L13" s="62">
        <f>AVERAGE(P7:P13)</f>
        <v>1098.0883593035571</v>
      </c>
      <c r="M13" s="32">
        <f t="shared" si="1"/>
        <v>6392.4049999400004</v>
      </c>
      <c r="N13" s="32">
        <f>AVERAGE(M7:M13)</f>
        <v>7248.6181632528587</v>
      </c>
      <c r="O13" s="62">
        <f>AVERAGE(Q7:Q13)</f>
        <v>808.49616644325499</v>
      </c>
      <c r="P13" s="32">
        <f t="shared" si="2"/>
        <v>1053.0823139981771</v>
      </c>
      <c r="Q13" s="54">
        <f t="shared" si="3"/>
        <v>725.31805069383847</v>
      </c>
      <c r="R13" s="32">
        <v>17597.580714249998</v>
      </c>
      <c r="S13" s="32">
        <f>AVERAGE(R7:R13)</f>
        <v>13079.309693872856</v>
      </c>
      <c r="T13" s="62">
        <f>AVERAGE(X7:X13)</f>
        <v>849.55798489625329</v>
      </c>
      <c r="U13" s="32">
        <v>6392.4049999400004</v>
      </c>
      <c r="V13" s="32">
        <f>AVERAGE(U7:U13)</f>
        <v>7248.6181632528587</v>
      </c>
      <c r="W13" s="62">
        <f>AVERAGE(Y7:Y13)</f>
        <v>659.84242005375904</v>
      </c>
      <c r="X13" s="32">
        <v>879.8790357124999</v>
      </c>
      <c r="Y13" s="54">
        <v>799.05062499250005</v>
      </c>
      <c r="Z13" s="32">
        <v>88472.332142989981</v>
      </c>
      <c r="AA13" s="32">
        <f>AVERAGE(Z7:Z13)</f>
        <v>97268.111326451428</v>
      </c>
      <c r="AB13" s="62">
        <f>AVERAGE(AF7:AF13)</f>
        <v>1143.0245608336977</v>
      </c>
      <c r="AC13" s="32">
        <v>10967.536071389999</v>
      </c>
      <c r="AD13" s="32">
        <f>AVERAGE(AC7:AC13)</f>
        <v>19522.24010203857</v>
      </c>
      <c r="AE13" s="62">
        <f>AVERAGE(AG7:AG13)</f>
        <v>895.15451907685292</v>
      </c>
      <c r="AF13" s="32">
        <v>1092.2510141109874</v>
      </c>
      <c r="AG13" s="54">
        <v>685.47100446187494</v>
      </c>
      <c r="AH13" s="32">
        <v>0</v>
      </c>
      <c r="AI13" s="32">
        <f>AVERAGE(AH7:AH13)</f>
        <v>0</v>
      </c>
      <c r="AJ13" s="62">
        <f>AVERAGE(AN7:AN13)</f>
        <v>0</v>
      </c>
      <c r="AK13" s="32">
        <v>0</v>
      </c>
      <c r="AL13" s="32">
        <f>AVERAGE(AK7:AK13)</f>
        <v>0</v>
      </c>
      <c r="AM13" s="62">
        <f>AVERAGE(AO7:AO13)</f>
        <v>0</v>
      </c>
      <c r="AN13" s="32">
        <v>0</v>
      </c>
      <c r="AO13" s="54">
        <v>0</v>
      </c>
      <c r="AP13" s="32">
        <v>0</v>
      </c>
      <c r="AQ13" s="32">
        <f>AVERAGE(AP7:AP13)</f>
        <v>0</v>
      </c>
      <c r="AR13" s="62">
        <f>AVERAGE(AV7:AV13)</f>
        <v>0</v>
      </c>
      <c r="AS13" s="32">
        <v>0</v>
      </c>
      <c r="AT13" s="32">
        <f>AVERAGE(AS7:AS13)</f>
        <v>0</v>
      </c>
      <c r="AU13" s="62">
        <f>AVERAGE(AW7:AW13)</f>
        <v>0</v>
      </c>
      <c r="AV13" s="32">
        <v>0</v>
      </c>
      <c r="AW13" s="54">
        <v>0</v>
      </c>
    </row>
    <row r="14" spans="1:49" x14ac:dyDescent="0.25">
      <c r="A14" s="42">
        <f t="shared" si="4"/>
        <v>45771</v>
      </c>
      <c r="B14" s="32">
        <v>126215.16928581001</v>
      </c>
      <c r="C14" s="32">
        <f t="shared" ref="C14:C77" si="5">AVERAGE(B8:B14)</f>
        <v>111258.01698975571</v>
      </c>
      <c r="D14" s="62">
        <f t="shared" ref="D14:D77" si="6">AVERAGE(H8:H14)</f>
        <v>1095.7828714379305</v>
      </c>
      <c r="E14" s="32">
        <v>34448.514999940002</v>
      </c>
      <c r="F14" s="32">
        <f t="shared" ref="F14:F77" si="7">AVERAGE(E8:E14)</f>
        <v>27934.021173442856</v>
      </c>
      <c r="G14" s="62">
        <f t="shared" ref="G14:G77" si="8">AVERAGE(I8:I14)</f>
        <v>811.09377966822615</v>
      </c>
      <c r="H14" s="32">
        <v>1150.5628568445313</v>
      </c>
      <c r="I14" s="54">
        <v>842.51594576739933</v>
      </c>
      <c r="J14" s="32">
        <f t="shared" si="0"/>
        <v>28546.703214360001</v>
      </c>
      <c r="K14" s="32">
        <f t="shared" ref="K14:K77" si="9">AVERAGE(J8:J14)</f>
        <v>15955.689285731429</v>
      </c>
      <c r="L14" s="62">
        <f t="shared" ref="L14:L77" si="10">AVERAGE(P8:P14)</f>
        <v>1095.7828714379305</v>
      </c>
      <c r="M14" s="32">
        <f t="shared" si="1"/>
        <v>11421.3328571</v>
      </c>
      <c r="N14" s="32">
        <f t="shared" ref="N14:N77" si="11">AVERAGE(M8:M14)</f>
        <v>8098.955765292857</v>
      </c>
      <c r="O14" s="62">
        <f t="shared" ref="O14:O77" si="12">AVERAGE(Q8:Q14)</f>
        <v>811.09377966822615</v>
      </c>
      <c r="P14" s="32">
        <f t="shared" si="2"/>
        <v>1150.5628568445313</v>
      </c>
      <c r="Q14" s="54">
        <f t="shared" si="3"/>
        <v>842.51594576739933</v>
      </c>
      <c r="R14" s="32">
        <v>28546.703214360001</v>
      </c>
      <c r="S14" s="32">
        <f t="shared" ref="S14:S77" si="13">AVERAGE(R8:R14)</f>
        <v>15955.689285731429</v>
      </c>
      <c r="T14" s="62">
        <f t="shared" ref="T14:T77" si="14">AVERAGE(X8:X14)</f>
        <v>856.19289414060768</v>
      </c>
      <c r="U14" s="32">
        <v>11421.3328571</v>
      </c>
      <c r="V14" s="32">
        <f t="shared" ref="V14:V77" si="15">AVERAGE(U8:U14)</f>
        <v>8098.955765292857</v>
      </c>
      <c r="W14" s="62">
        <f t="shared" ref="W14:W77" si="16">AVERAGE(Y8:Y14)</f>
        <v>678.7264606880957</v>
      </c>
      <c r="X14" s="32">
        <v>1097.9501236292308</v>
      </c>
      <c r="Y14" s="54">
        <v>815.80948979285711</v>
      </c>
      <c r="Z14" s="32">
        <v>97668.466071450006</v>
      </c>
      <c r="AA14" s="32">
        <f t="shared" ref="AA14:AA77" si="17">AVERAGE(Z8:Z14)</f>
        <v>95302.327704024283</v>
      </c>
      <c r="AB14" s="62">
        <f t="shared" ref="AB14:AB77" si="18">AVERAGE(AF8:AF14)</f>
        <v>1141.5650613134469</v>
      </c>
      <c r="AC14" s="32">
        <v>23027.18214284</v>
      </c>
      <c r="AD14" s="32">
        <f t="shared" ref="AD14:AD77" si="19">AVERAGE(AC8:AC14)</f>
        <v>19835.06540815</v>
      </c>
      <c r="AE14" s="62">
        <f t="shared" ref="AE14:AE77" si="20">AVERAGE(AG8:AG14)</f>
        <v>892.95928901215734</v>
      </c>
      <c r="AF14" s="32">
        <v>1162.7198341839287</v>
      </c>
      <c r="AG14" s="54">
        <v>852.85859788296295</v>
      </c>
      <c r="AH14" s="32">
        <v>0</v>
      </c>
      <c r="AI14" s="32">
        <f t="shared" ref="AI14:AI77" si="21">AVERAGE(AH8:AH14)</f>
        <v>0</v>
      </c>
      <c r="AJ14" s="62">
        <f t="shared" ref="AJ14:AJ77" si="22">AVERAGE(AN8:AN14)</f>
        <v>0</v>
      </c>
      <c r="AK14" s="32">
        <v>0</v>
      </c>
      <c r="AL14" s="32">
        <f t="shared" ref="AL14:AL77" si="23">AVERAGE(AK8:AK14)</f>
        <v>0</v>
      </c>
      <c r="AM14" s="62">
        <f t="shared" ref="AM14:AM77" si="24">AVERAGE(AO8:AO14)</f>
        <v>0</v>
      </c>
      <c r="AN14" s="32">
        <v>0</v>
      </c>
      <c r="AO14" s="54">
        <v>0</v>
      </c>
      <c r="AP14" s="32">
        <v>0</v>
      </c>
      <c r="AQ14" s="32">
        <f t="shared" ref="AQ14:AQ77" si="25">AVERAGE(AP8:AP14)</f>
        <v>0</v>
      </c>
      <c r="AR14" s="62">
        <f t="shared" ref="AR14:AR77" si="26">AVERAGE(AV8:AV14)</f>
        <v>0</v>
      </c>
      <c r="AS14" s="32">
        <v>0</v>
      </c>
      <c r="AT14" s="32">
        <f t="shared" ref="AT14:AT77" si="27">AVERAGE(AS8:AS14)</f>
        <v>0</v>
      </c>
      <c r="AU14" s="62">
        <f t="shared" ref="AU14:AU77" si="28">AVERAGE(AW8:AW14)</f>
        <v>0</v>
      </c>
      <c r="AV14" s="32">
        <v>0</v>
      </c>
      <c r="AW14" s="54">
        <v>0</v>
      </c>
    </row>
    <row r="15" spans="1:49" x14ac:dyDescent="0.25">
      <c r="A15" s="42">
        <f t="shared" si="4"/>
        <v>45772</v>
      </c>
      <c r="B15" s="32">
        <v>165132.41535706999</v>
      </c>
      <c r="C15" s="32">
        <f t="shared" si="5"/>
        <v>111045.56801019143</v>
      </c>
      <c r="D15" s="62">
        <f t="shared" si="6"/>
        <v>1082.9968508904885</v>
      </c>
      <c r="E15" s="32">
        <v>40337.138571509997</v>
      </c>
      <c r="F15" s="32">
        <f t="shared" si="7"/>
        <v>30500.948469372863</v>
      </c>
      <c r="G15" s="62">
        <f t="shared" si="8"/>
        <v>851.22825040352325</v>
      </c>
      <c r="H15" s="32">
        <v>1103.9071722284746</v>
      </c>
      <c r="I15" s="54">
        <v>940.65011360827179</v>
      </c>
      <c r="J15" s="32">
        <f t="shared" si="0"/>
        <v>15188.385714260001</v>
      </c>
      <c r="K15" s="32">
        <f t="shared" si="9"/>
        <v>16161.381530609999</v>
      </c>
      <c r="L15" s="62">
        <f t="shared" si="10"/>
        <v>1082.9968508904885</v>
      </c>
      <c r="M15" s="32">
        <f t="shared" si="1"/>
        <v>15222.176428610001</v>
      </c>
      <c r="N15" s="32">
        <f t="shared" si="11"/>
        <v>8831.0516326528577</v>
      </c>
      <c r="O15" s="62">
        <f t="shared" si="12"/>
        <v>851.22825040352325</v>
      </c>
      <c r="P15" s="32">
        <f t="shared" si="2"/>
        <v>1103.9071722284746</v>
      </c>
      <c r="Q15" s="54">
        <f t="shared" si="3"/>
        <v>940.65011360827179</v>
      </c>
      <c r="R15" s="32">
        <v>15188.385714260001</v>
      </c>
      <c r="S15" s="32">
        <f t="shared" si="13"/>
        <v>16161.381530609999</v>
      </c>
      <c r="T15" s="62">
        <f t="shared" si="14"/>
        <v>878.08936522781607</v>
      </c>
      <c r="U15" s="32">
        <v>15222.176428610001</v>
      </c>
      <c r="V15" s="32">
        <f t="shared" si="15"/>
        <v>8831.0516326528577</v>
      </c>
      <c r="W15" s="62">
        <f t="shared" si="16"/>
        <v>765.86419333327899</v>
      </c>
      <c r="X15" s="32">
        <v>1012.5590476173334</v>
      </c>
      <c r="Y15" s="54">
        <v>1170.9366483546155</v>
      </c>
      <c r="Z15" s="32">
        <v>149944.02964281</v>
      </c>
      <c r="AA15" s="32">
        <f t="shared" si="17"/>
        <v>94884.186479581418</v>
      </c>
      <c r="AB15" s="62">
        <f t="shared" si="18"/>
        <v>1124.1173075741622</v>
      </c>
      <c r="AC15" s="32">
        <v>25114.9621429</v>
      </c>
      <c r="AD15" s="32">
        <f t="shared" si="19"/>
        <v>21669.89683672</v>
      </c>
      <c r="AE15" s="62">
        <f t="shared" si="20"/>
        <v>902.99057770236561</v>
      </c>
      <c r="AF15" s="32">
        <v>1110.6965158726666</v>
      </c>
      <c r="AG15" s="54">
        <v>837.1654047633333</v>
      </c>
      <c r="AH15" s="32">
        <v>0</v>
      </c>
      <c r="AI15" s="32">
        <f t="shared" si="21"/>
        <v>0</v>
      </c>
      <c r="AJ15" s="62">
        <f t="shared" si="22"/>
        <v>0</v>
      </c>
      <c r="AK15" s="32">
        <v>0</v>
      </c>
      <c r="AL15" s="32">
        <f t="shared" si="23"/>
        <v>0</v>
      </c>
      <c r="AM15" s="62">
        <f t="shared" si="24"/>
        <v>0</v>
      </c>
      <c r="AN15" s="32">
        <v>0</v>
      </c>
      <c r="AO15" s="54">
        <v>0</v>
      </c>
      <c r="AP15" s="32">
        <v>0</v>
      </c>
      <c r="AQ15" s="32">
        <f t="shared" si="25"/>
        <v>0</v>
      </c>
      <c r="AR15" s="62">
        <f t="shared" si="26"/>
        <v>0</v>
      </c>
      <c r="AS15" s="32">
        <v>0</v>
      </c>
      <c r="AT15" s="32">
        <f t="shared" si="27"/>
        <v>0</v>
      </c>
      <c r="AU15" s="62">
        <f t="shared" si="28"/>
        <v>0</v>
      </c>
      <c r="AV15" s="32">
        <v>0</v>
      </c>
      <c r="AW15" s="54">
        <v>0</v>
      </c>
    </row>
    <row r="16" spans="1:49" x14ac:dyDescent="0.25">
      <c r="A16" s="42">
        <f t="shared" si="4"/>
        <v>45773</v>
      </c>
      <c r="B16" s="32">
        <v>113993.96107155002</v>
      </c>
      <c r="C16" s="32">
        <f t="shared" si="5"/>
        <v>111340.48163268001</v>
      </c>
      <c r="D16" s="62">
        <f t="shared" si="6"/>
        <v>1067.2554053353281</v>
      </c>
      <c r="E16" s="32">
        <v>31324.962142820001</v>
      </c>
      <c r="F16" s="32">
        <f t="shared" si="7"/>
        <v>29707.92938773143</v>
      </c>
      <c r="G16" s="62">
        <f t="shared" si="8"/>
        <v>858.48657102026505</v>
      </c>
      <c r="H16" s="32">
        <v>1109.7779737003277</v>
      </c>
      <c r="I16" s="54">
        <v>872.52832584059763</v>
      </c>
      <c r="J16" s="32">
        <f t="shared" si="0"/>
        <v>13378.28892866</v>
      </c>
      <c r="K16" s="32">
        <f t="shared" si="9"/>
        <v>15262.00846939857</v>
      </c>
      <c r="L16" s="62">
        <f t="shared" si="10"/>
        <v>1067.2554053353281</v>
      </c>
      <c r="M16" s="32">
        <f t="shared" si="1"/>
        <v>8888.8624999700005</v>
      </c>
      <c r="N16" s="32">
        <f t="shared" si="11"/>
        <v>9472.1051020357136</v>
      </c>
      <c r="O16" s="62">
        <f t="shared" si="12"/>
        <v>858.48657102026505</v>
      </c>
      <c r="P16" s="32">
        <f t="shared" si="2"/>
        <v>1109.7779737003277</v>
      </c>
      <c r="Q16" s="54">
        <f t="shared" si="3"/>
        <v>872.52832584059763</v>
      </c>
      <c r="R16" s="32">
        <v>13378.28892866</v>
      </c>
      <c r="S16" s="32">
        <f t="shared" si="13"/>
        <v>15262.00846939857</v>
      </c>
      <c r="T16" s="62">
        <f t="shared" si="14"/>
        <v>891.26747242773229</v>
      </c>
      <c r="U16" s="32">
        <v>8888.8624999700005</v>
      </c>
      <c r="V16" s="32">
        <f t="shared" si="15"/>
        <v>9472.1051020357136</v>
      </c>
      <c r="W16" s="62">
        <f t="shared" si="16"/>
        <v>822.98305104253291</v>
      </c>
      <c r="X16" s="32">
        <v>1029.0991483584617</v>
      </c>
      <c r="Y16" s="54">
        <v>888.88624999700005</v>
      </c>
      <c r="Z16" s="32">
        <v>100615.67214288999</v>
      </c>
      <c r="AA16" s="32">
        <f t="shared" si="17"/>
        <v>96078.473163281436</v>
      </c>
      <c r="AB16" s="62">
        <f t="shared" si="18"/>
        <v>1098.1996424728002</v>
      </c>
      <c r="AC16" s="32">
        <v>22436.09964285</v>
      </c>
      <c r="AD16" s="32">
        <f t="shared" si="19"/>
        <v>20235.824285695711</v>
      </c>
      <c r="AE16" s="62">
        <f t="shared" si="20"/>
        <v>897.39836038583326</v>
      </c>
      <c r="AF16" s="32">
        <v>1117.9519126987777</v>
      </c>
      <c r="AG16" s="54">
        <v>862.92690934038467</v>
      </c>
      <c r="AH16" s="32">
        <v>0</v>
      </c>
      <c r="AI16" s="32">
        <f t="shared" si="21"/>
        <v>0</v>
      </c>
      <c r="AJ16" s="62">
        <f t="shared" si="22"/>
        <v>0</v>
      </c>
      <c r="AK16" s="32">
        <v>0</v>
      </c>
      <c r="AL16" s="32">
        <f t="shared" si="23"/>
        <v>0</v>
      </c>
      <c r="AM16" s="62">
        <f t="shared" si="24"/>
        <v>0</v>
      </c>
      <c r="AN16" s="32">
        <v>0</v>
      </c>
      <c r="AO16" s="54">
        <v>0</v>
      </c>
      <c r="AP16" s="32">
        <v>0</v>
      </c>
      <c r="AQ16" s="32">
        <f t="shared" si="25"/>
        <v>0</v>
      </c>
      <c r="AR16" s="62">
        <f t="shared" si="26"/>
        <v>0</v>
      </c>
      <c r="AS16" s="32">
        <v>0</v>
      </c>
      <c r="AT16" s="32">
        <f t="shared" si="27"/>
        <v>0</v>
      </c>
      <c r="AU16" s="62">
        <f t="shared" si="28"/>
        <v>0</v>
      </c>
      <c r="AV16" s="32">
        <v>0</v>
      </c>
      <c r="AW16" s="54">
        <v>0</v>
      </c>
    </row>
    <row r="17" spans="1:49" x14ac:dyDescent="0.25">
      <c r="A17" s="42">
        <f t="shared" si="4"/>
        <v>45774</v>
      </c>
      <c r="B17" s="32">
        <v>92447.108214100008</v>
      </c>
      <c r="C17" s="32">
        <f t="shared" si="5"/>
        <v>114581.55637754287</v>
      </c>
      <c r="D17" s="62">
        <f t="shared" si="6"/>
        <v>1077.2611652282253</v>
      </c>
      <c r="E17" s="32">
        <v>21472.983214289998</v>
      </c>
      <c r="F17" s="32">
        <f t="shared" si="7"/>
        <v>28299.660816299998</v>
      </c>
      <c r="G17" s="62">
        <f t="shared" si="8"/>
        <v>848.24558243318847</v>
      </c>
      <c r="H17" s="32">
        <v>1041.5852110513488</v>
      </c>
      <c r="I17" s="54">
        <v>694.57983631695595</v>
      </c>
      <c r="J17" s="32">
        <f t="shared" si="0"/>
        <v>22567.279285680001</v>
      </c>
      <c r="K17" s="32">
        <f t="shared" si="9"/>
        <v>17011.064387762857</v>
      </c>
      <c r="L17" s="62">
        <f t="shared" si="10"/>
        <v>1077.2611652282253</v>
      </c>
      <c r="M17" s="32">
        <f t="shared" si="1"/>
        <v>7639.1471428300001</v>
      </c>
      <c r="N17" s="32">
        <f t="shared" si="11"/>
        <v>9156.3851020285711</v>
      </c>
      <c r="O17" s="62">
        <f t="shared" si="12"/>
        <v>848.24558243318847</v>
      </c>
      <c r="P17" s="32">
        <f t="shared" si="2"/>
        <v>1041.5852110513488</v>
      </c>
      <c r="Q17" s="54">
        <f t="shared" si="3"/>
        <v>694.57983631695595</v>
      </c>
      <c r="R17" s="32">
        <v>22567.279285680001</v>
      </c>
      <c r="S17" s="32">
        <f t="shared" si="13"/>
        <v>17011.064387762857</v>
      </c>
      <c r="T17" s="62">
        <f t="shared" si="14"/>
        <v>926.09111452424077</v>
      </c>
      <c r="U17" s="32">
        <v>7639.1471428300001</v>
      </c>
      <c r="V17" s="32">
        <f t="shared" si="15"/>
        <v>9156.3851020285711</v>
      </c>
      <c r="W17" s="62">
        <f t="shared" si="16"/>
        <v>796.6730510419377</v>
      </c>
      <c r="X17" s="32">
        <v>981.18605589913045</v>
      </c>
      <c r="Y17" s="54">
        <v>636.59559523583334</v>
      </c>
      <c r="Z17" s="32">
        <v>69879.82892842</v>
      </c>
      <c r="AA17" s="32">
        <f t="shared" si="17"/>
        <v>97570.491989779999</v>
      </c>
      <c r="AB17" s="62">
        <f t="shared" si="18"/>
        <v>1103.0613407268299</v>
      </c>
      <c r="AC17" s="32">
        <v>13833.83607146</v>
      </c>
      <c r="AD17" s="32">
        <f t="shared" si="19"/>
        <v>19143.275714271433</v>
      </c>
      <c r="AE17" s="62">
        <f t="shared" si="20"/>
        <v>895.59110104312379</v>
      </c>
      <c r="AF17" s="32">
        <v>1058.7852867942424</v>
      </c>
      <c r="AG17" s="54">
        <v>728.09663534000003</v>
      </c>
      <c r="AH17" s="32">
        <v>0</v>
      </c>
      <c r="AI17" s="32">
        <f t="shared" si="21"/>
        <v>0</v>
      </c>
      <c r="AJ17" s="62">
        <f t="shared" si="22"/>
        <v>0</v>
      </c>
      <c r="AK17" s="32">
        <v>0</v>
      </c>
      <c r="AL17" s="32">
        <f t="shared" si="23"/>
        <v>0</v>
      </c>
      <c r="AM17" s="62">
        <f t="shared" si="24"/>
        <v>0</v>
      </c>
      <c r="AN17" s="32">
        <v>0</v>
      </c>
      <c r="AO17" s="54">
        <v>0</v>
      </c>
      <c r="AP17" s="32">
        <v>0</v>
      </c>
      <c r="AQ17" s="32">
        <f t="shared" si="25"/>
        <v>0</v>
      </c>
      <c r="AR17" s="62">
        <f t="shared" si="26"/>
        <v>0</v>
      </c>
      <c r="AS17" s="32">
        <v>0</v>
      </c>
      <c r="AT17" s="32">
        <f t="shared" si="27"/>
        <v>0</v>
      </c>
      <c r="AU17" s="62">
        <f t="shared" si="28"/>
        <v>0</v>
      </c>
      <c r="AV17" s="32">
        <v>0</v>
      </c>
      <c r="AW17" s="54">
        <v>0</v>
      </c>
    </row>
    <row r="18" spans="1:49" x14ac:dyDescent="0.25">
      <c r="A18" s="42">
        <f t="shared" si="4"/>
        <v>45775</v>
      </c>
      <c r="B18" s="32">
        <v>161303.28821386001</v>
      </c>
      <c r="C18" s="32">
        <f t="shared" si="5"/>
        <v>123542.77178562713</v>
      </c>
      <c r="D18" s="62">
        <f t="shared" si="6"/>
        <v>1095.5627498164097</v>
      </c>
      <c r="E18" s="32">
        <v>33791.105714360005</v>
      </c>
      <c r="F18" s="32">
        <f t="shared" si="7"/>
        <v>29436.01336733143</v>
      </c>
      <c r="G18" s="62">
        <f t="shared" si="8"/>
        <v>812.0960759368545</v>
      </c>
      <c r="H18" s="32">
        <v>1147.1377951142047</v>
      </c>
      <c r="I18" s="54">
        <v>826.43752247403938</v>
      </c>
      <c r="J18" s="32">
        <f t="shared" si="0"/>
        <v>16143.326071420001</v>
      </c>
      <c r="K18" s="32">
        <f t="shared" si="9"/>
        <v>18133.500204082855</v>
      </c>
      <c r="L18" s="62">
        <f t="shared" si="10"/>
        <v>1095.5627498164097</v>
      </c>
      <c r="M18" s="32">
        <f t="shared" si="1"/>
        <v>8343.5307142499987</v>
      </c>
      <c r="N18" s="32">
        <f t="shared" si="11"/>
        <v>9319.9418877371409</v>
      </c>
      <c r="O18" s="62">
        <f t="shared" si="12"/>
        <v>812.0960759368545</v>
      </c>
      <c r="P18" s="32">
        <f t="shared" si="2"/>
        <v>1147.1377951142047</v>
      </c>
      <c r="Q18" s="54">
        <f t="shared" si="3"/>
        <v>826.43752247403938</v>
      </c>
      <c r="R18" s="32">
        <v>16143.326071420001</v>
      </c>
      <c r="S18" s="32">
        <f t="shared" si="13"/>
        <v>18133.500204082855</v>
      </c>
      <c r="T18" s="62">
        <f t="shared" si="14"/>
        <v>963.15477905367902</v>
      </c>
      <c r="U18" s="32">
        <v>8343.5307142499987</v>
      </c>
      <c r="V18" s="32">
        <f t="shared" si="15"/>
        <v>9319.9418877371409</v>
      </c>
      <c r="W18" s="62">
        <f t="shared" si="16"/>
        <v>802.51205459742471</v>
      </c>
      <c r="X18" s="32">
        <v>896.85144841222223</v>
      </c>
      <c r="Y18" s="54">
        <v>695.29422618749993</v>
      </c>
      <c r="Z18" s="32">
        <v>145159.96214244</v>
      </c>
      <c r="AA18" s="32">
        <f t="shared" si="17"/>
        <v>105409.27158154429</v>
      </c>
      <c r="AB18" s="62">
        <f t="shared" si="18"/>
        <v>1118.1040748808298</v>
      </c>
      <c r="AC18" s="32">
        <v>25447.575000110002</v>
      </c>
      <c r="AD18" s="32">
        <f t="shared" si="19"/>
        <v>20116.071479594284</v>
      </c>
      <c r="AE18" s="62">
        <f t="shared" si="20"/>
        <v>816.13537552542016</v>
      </c>
      <c r="AF18" s="32">
        <v>1180.1622938409755</v>
      </c>
      <c r="AG18" s="54">
        <v>877.50258621068974</v>
      </c>
      <c r="AH18" s="32">
        <v>0</v>
      </c>
      <c r="AI18" s="32">
        <f t="shared" si="21"/>
        <v>0</v>
      </c>
      <c r="AJ18" s="62">
        <f t="shared" si="22"/>
        <v>0</v>
      </c>
      <c r="AK18" s="32">
        <v>0</v>
      </c>
      <c r="AL18" s="32">
        <f t="shared" si="23"/>
        <v>0</v>
      </c>
      <c r="AM18" s="62">
        <f t="shared" si="24"/>
        <v>0</v>
      </c>
      <c r="AN18" s="32">
        <v>0</v>
      </c>
      <c r="AO18" s="54">
        <v>0</v>
      </c>
      <c r="AP18" s="32">
        <v>0</v>
      </c>
      <c r="AQ18" s="32">
        <f t="shared" si="25"/>
        <v>0</v>
      </c>
      <c r="AR18" s="62">
        <f t="shared" si="26"/>
        <v>0</v>
      </c>
      <c r="AS18" s="32">
        <v>0</v>
      </c>
      <c r="AT18" s="32">
        <f t="shared" si="27"/>
        <v>0</v>
      </c>
      <c r="AU18" s="62">
        <f t="shared" si="28"/>
        <v>0</v>
      </c>
      <c r="AV18" s="32">
        <v>0</v>
      </c>
      <c r="AW18" s="54">
        <v>0</v>
      </c>
    </row>
    <row r="19" spans="1:49" x14ac:dyDescent="0.25">
      <c r="A19" s="42">
        <f t="shared" si="4"/>
        <v>45776</v>
      </c>
      <c r="B19" s="32">
        <v>137123.78821423999</v>
      </c>
      <c r="C19" s="32">
        <f t="shared" si="5"/>
        <v>128897.94903055286</v>
      </c>
      <c r="D19" s="62">
        <f t="shared" si="6"/>
        <v>1110.1874019623745</v>
      </c>
      <c r="E19" s="32">
        <v>21362.683214280001</v>
      </c>
      <c r="F19" s="32">
        <f t="shared" si="7"/>
        <v>28585.33270407571</v>
      </c>
      <c r="G19" s="62">
        <f t="shared" si="8"/>
        <v>802.29650354701766</v>
      </c>
      <c r="H19" s="32">
        <v>1165.2584907995574</v>
      </c>
      <c r="I19" s="54">
        <v>714.04573012802086</v>
      </c>
      <c r="J19" s="32">
        <f t="shared" si="0"/>
        <v>18049.007857060002</v>
      </c>
      <c r="K19" s="32">
        <f t="shared" si="9"/>
        <v>18781.510255098576</v>
      </c>
      <c r="L19" s="62">
        <f t="shared" si="10"/>
        <v>1110.1874019623745</v>
      </c>
      <c r="M19" s="32">
        <f t="shared" si="1"/>
        <v>6357.3367857000003</v>
      </c>
      <c r="N19" s="32">
        <f t="shared" si="11"/>
        <v>9180.6844897714273</v>
      </c>
      <c r="O19" s="62">
        <f t="shared" si="12"/>
        <v>802.29650354701766</v>
      </c>
      <c r="P19" s="32">
        <f t="shared" si="2"/>
        <v>1165.2584907995574</v>
      </c>
      <c r="Q19" s="54">
        <f t="shared" si="3"/>
        <v>714.04573012802086</v>
      </c>
      <c r="R19" s="32">
        <v>18049.007857060002</v>
      </c>
      <c r="S19" s="32">
        <f t="shared" si="13"/>
        <v>18781.510255098576</v>
      </c>
      <c r="T19" s="62">
        <f t="shared" si="14"/>
        <v>978.21037736848643</v>
      </c>
      <c r="U19" s="32">
        <v>6357.3367857000003</v>
      </c>
      <c r="V19" s="32">
        <f t="shared" si="15"/>
        <v>9180.6844897714273</v>
      </c>
      <c r="W19" s="62">
        <f t="shared" si="16"/>
        <v>816.134798360996</v>
      </c>
      <c r="X19" s="32">
        <v>949.94778195052641</v>
      </c>
      <c r="Y19" s="54">
        <v>706.37075396666671</v>
      </c>
      <c r="Z19" s="32">
        <v>119074.78035718</v>
      </c>
      <c r="AA19" s="32">
        <f t="shared" si="17"/>
        <v>110116.4387754543</v>
      </c>
      <c r="AB19" s="62">
        <f t="shared" si="18"/>
        <v>1132.1917738092875</v>
      </c>
      <c r="AC19" s="32">
        <v>15005.346428579998</v>
      </c>
      <c r="AD19" s="32">
        <f t="shared" si="19"/>
        <v>19404.648214304289</v>
      </c>
      <c r="AE19" s="62">
        <f t="shared" si="20"/>
        <v>794.08020630315752</v>
      </c>
      <c r="AF19" s="32">
        <v>1202.7755591634343</v>
      </c>
      <c r="AG19" s="54">
        <v>714.54030612285703</v>
      </c>
      <c r="AH19" s="32">
        <v>0</v>
      </c>
      <c r="AI19" s="32">
        <f t="shared" si="21"/>
        <v>0</v>
      </c>
      <c r="AJ19" s="62">
        <f t="shared" si="22"/>
        <v>0</v>
      </c>
      <c r="AK19" s="32">
        <v>0</v>
      </c>
      <c r="AL19" s="32">
        <f t="shared" si="23"/>
        <v>0</v>
      </c>
      <c r="AM19" s="62">
        <f t="shared" si="24"/>
        <v>0</v>
      </c>
      <c r="AN19" s="32">
        <v>0</v>
      </c>
      <c r="AO19" s="54">
        <v>0</v>
      </c>
      <c r="AP19" s="32">
        <v>0</v>
      </c>
      <c r="AQ19" s="32">
        <f t="shared" si="25"/>
        <v>0</v>
      </c>
      <c r="AR19" s="62">
        <f t="shared" si="26"/>
        <v>0</v>
      </c>
      <c r="AS19" s="32">
        <v>0</v>
      </c>
      <c r="AT19" s="32">
        <f t="shared" si="27"/>
        <v>0</v>
      </c>
      <c r="AU19" s="62">
        <f t="shared" si="28"/>
        <v>0</v>
      </c>
      <c r="AV19" s="32">
        <v>0</v>
      </c>
      <c r="AW19" s="54">
        <v>0</v>
      </c>
    </row>
    <row r="20" spans="1:49" x14ac:dyDescent="0.25">
      <c r="A20" s="42">
        <f t="shared" si="4"/>
        <v>45777</v>
      </c>
      <c r="B20" s="32">
        <v>150947.41571427998</v>
      </c>
      <c r="C20" s="32">
        <f t="shared" si="5"/>
        <v>135309.02086727286</v>
      </c>
      <c r="D20" s="62">
        <f t="shared" si="6"/>
        <v>1110.9579669083228</v>
      </c>
      <c r="E20" s="32">
        <v>38540.507142980001</v>
      </c>
      <c r="F20" s="32">
        <f t="shared" si="7"/>
        <v>31611.127857168573</v>
      </c>
      <c r="G20" s="62">
        <f t="shared" si="8"/>
        <v>816.14586304074703</v>
      </c>
      <c r="H20" s="32">
        <v>1058.4762686198148</v>
      </c>
      <c r="I20" s="54">
        <v>822.2635671499437</v>
      </c>
      <c r="J20" s="32">
        <f t="shared" si="0"/>
        <v>21341.819285679998</v>
      </c>
      <c r="K20" s="32">
        <f t="shared" si="9"/>
        <v>19316.401479588571</v>
      </c>
      <c r="L20" s="62">
        <f t="shared" si="10"/>
        <v>1110.9579669083228</v>
      </c>
      <c r="M20" s="32">
        <f t="shared" si="1"/>
        <v>7464.0528571300001</v>
      </c>
      <c r="N20" s="32">
        <f t="shared" si="11"/>
        <v>9333.7770407985718</v>
      </c>
      <c r="O20" s="62">
        <f t="shared" si="12"/>
        <v>816.14586304074703</v>
      </c>
      <c r="P20" s="32">
        <f t="shared" si="2"/>
        <v>1058.4762686198148</v>
      </c>
      <c r="Q20" s="54">
        <f t="shared" si="3"/>
        <v>822.2635671499437</v>
      </c>
      <c r="R20" s="32">
        <v>21341.819285679998</v>
      </c>
      <c r="S20" s="32">
        <f t="shared" si="13"/>
        <v>19316.401479588571</v>
      </c>
      <c r="T20" s="62">
        <f t="shared" si="14"/>
        <v>974.46662532772928</v>
      </c>
      <c r="U20" s="32">
        <v>7464.0528571300001</v>
      </c>
      <c r="V20" s="32">
        <f t="shared" si="15"/>
        <v>9333.7770407985718</v>
      </c>
      <c r="W20" s="62">
        <f t="shared" si="16"/>
        <v>808.61403560678173</v>
      </c>
      <c r="X20" s="32">
        <v>853.6727714271999</v>
      </c>
      <c r="Y20" s="54">
        <v>746.40528571300001</v>
      </c>
      <c r="Z20" s="32">
        <v>129605.59642859999</v>
      </c>
      <c r="AA20" s="32">
        <f t="shared" si="17"/>
        <v>115992.61938768429</v>
      </c>
      <c r="AB20" s="62">
        <f t="shared" si="18"/>
        <v>1133.0634163801149</v>
      </c>
      <c r="AC20" s="32">
        <v>31076.454285850003</v>
      </c>
      <c r="AD20" s="32">
        <f t="shared" si="19"/>
        <v>22277.350816369999</v>
      </c>
      <c r="AE20" s="62">
        <f t="shared" si="20"/>
        <v>816.14208707829505</v>
      </c>
      <c r="AF20" s="32">
        <v>1098.3525121067796</v>
      </c>
      <c r="AG20" s="54">
        <v>839.90416988783795</v>
      </c>
      <c r="AH20" s="32">
        <v>0</v>
      </c>
      <c r="AI20" s="32">
        <f t="shared" si="21"/>
        <v>0</v>
      </c>
      <c r="AJ20" s="62">
        <f t="shared" si="22"/>
        <v>0</v>
      </c>
      <c r="AK20" s="32">
        <v>0</v>
      </c>
      <c r="AL20" s="32">
        <f t="shared" si="23"/>
        <v>0</v>
      </c>
      <c r="AM20" s="62">
        <f t="shared" si="24"/>
        <v>0</v>
      </c>
      <c r="AN20" s="32">
        <v>0</v>
      </c>
      <c r="AO20" s="54">
        <v>0</v>
      </c>
      <c r="AP20" s="32">
        <v>0</v>
      </c>
      <c r="AQ20" s="32">
        <f t="shared" si="25"/>
        <v>0</v>
      </c>
      <c r="AR20" s="62">
        <f t="shared" si="26"/>
        <v>0</v>
      </c>
      <c r="AS20" s="32">
        <v>0</v>
      </c>
      <c r="AT20" s="32">
        <f t="shared" si="27"/>
        <v>0</v>
      </c>
      <c r="AU20" s="62">
        <f t="shared" si="28"/>
        <v>0</v>
      </c>
      <c r="AV20" s="32">
        <v>0</v>
      </c>
      <c r="AW20" s="54">
        <v>0</v>
      </c>
    </row>
    <row r="21" spans="1:49" x14ac:dyDescent="0.25">
      <c r="A21" s="42">
        <f t="shared" si="4"/>
        <v>45778</v>
      </c>
      <c r="B21" s="32">
        <v>216844.72142844001</v>
      </c>
      <c r="C21" s="32">
        <f t="shared" si="5"/>
        <v>148256.09974479143</v>
      </c>
      <c r="D21" s="62">
        <f t="shared" si="6"/>
        <v>1104.2716477500669</v>
      </c>
      <c r="E21" s="32">
        <v>57577.097142890001</v>
      </c>
      <c r="F21" s="32">
        <f t="shared" si="7"/>
        <v>34915.211020447146</v>
      </c>
      <c r="G21" s="62">
        <f t="shared" si="8"/>
        <v>805.75839646370616</v>
      </c>
      <c r="H21" s="32">
        <v>1103.758622736741</v>
      </c>
      <c r="I21" s="54">
        <v>769.80367972811359</v>
      </c>
      <c r="J21" s="32">
        <f t="shared" si="0"/>
        <v>43428.391785730004</v>
      </c>
      <c r="K21" s="32">
        <f t="shared" si="9"/>
        <v>21442.356989784286</v>
      </c>
      <c r="L21" s="62">
        <f t="shared" si="10"/>
        <v>1104.2716477500669</v>
      </c>
      <c r="M21" s="32">
        <f t="shared" si="1"/>
        <v>19426.88749994</v>
      </c>
      <c r="N21" s="32">
        <f t="shared" si="11"/>
        <v>10477.427704061427</v>
      </c>
      <c r="O21" s="62">
        <f t="shared" si="12"/>
        <v>805.75839646370616</v>
      </c>
      <c r="P21" s="32">
        <f t="shared" si="2"/>
        <v>1103.758622736741</v>
      </c>
      <c r="Q21" s="54">
        <f t="shared" si="3"/>
        <v>769.80367972811359</v>
      </c>
      <c r="R21" s="32">
        <v>43428.391785730004</v>
      </c>
      <c r="S21" s="32">
        <f t="shared" si="13"/>
        <v>21442.356989784286</v>
      </c>
      <c r="T21" s="62">
        <f t="shared" si="14"/>
        <v>961.89697904757338</v>
      </c>
      <c r="U21" s="32">
        <v>19426.88749994</v>
      </c>
      <c r="V21" s="32">
        <f t="shared" si="15"/>
        <v>10477.427704061427</v>
      </c>
      <c r="W21" s="62">
        <f t="shared" si="16"/>
        <v>781.5946499678945</v>
      </c>
      <c r="X21" s="32">
        <v>1009.9625996681397</v>
      </c>
      <c r="Y21" s="54">
        <v>626.67379032064514</v>
      </c>
      <c r="Z21" s="32">
        <v>173416.32964270998</v>
      </c>
      <c r="AA21" s="32">
        <f t="shared" si="17"/>
        <v>126813.74275500716</v>
      </c>
      <c r="AB21" s="62">
        <f t="shared" si="18"/>
        <v>1127.8291632988391</v>
      </c>
      <c r="AC21" s="32">
        <v>38150.209642950002</v>
      </c>
      <c r="AD21" s="32">
        <f t="shared" si="19"/>
        <v>24437.783316385718</v>
      </c>
      <c r="AE21" s="62">
        <f t="shared" si="20"/>
        <v>818.16946154615107</v>
      </c>
      <c r="AF21" s="32">
        <v>1126.0800626149999</v>
      </c>
      <c r="AG21" s="54">
        <v>867.05021915795453</v>
      </c>
      <c r="AH21" s="32">
        <v>0</v>
      </c>
      <c r="AI21" s="32">
        <f t="shared" si="21"/>
        <v>0</v>
      </c>
      <c r="AJ21" s="62">
        <f t="shared" si="22"/>
        <v>0</v>
      </c>
      <c r="AK21" s="32">
        <v>0</v>
      </c>
      <c r="AL21" s="32">
        <f t="shared" si="23"/>
        <v>0</v>
      </c>
      <c r="AM21" s="62">
        <f t="shared" si="24"/>
        <v>0</v>
      </c>
      <c r="AN21" s="32">
        <v>0</v>
      </c>
      <c r="AO21" s="54">
        <v>0</v>
      </c>
      <c r="AP21" s="32">
        <v>0</v>
      </c>
      <c r="AQ21" s="32">
        <f t="shared" si="25"/>
        <v>0</v>
      </c>
      <c r="AR21" s="62">
        <f t="shared" si="26"/>
        <v>0</v>
      </c>
      <c r="AS21" s="32">
        <v>0</v>
      </c>
      <c r="AT21" s="32">
        <f t="shared" si="27"/>
        <v>0</v>
      </c>
      <c r="AU21" s="62">
        <f t="shared" si="28"/>
        <v>0</v>
      </c>
      <c r="AV21" s="32">
        <v>0</v>
      </c>
      <c r="AW21" s="54">
        <v>0</v>
      </c>
    </row>
    <row r="22" spans="1:49" x14ac:dyDescent="0.25">
      <c r="A22" s="42">
        <f t="shared" si="4"/>
        <v>45779</v>
      </c>
      <c r="B22" s="32">
        <v>147568.23749999001</v>
      </c>
      <c r="C22" s="32">
        <f t="shared" si="5"/>
        <v>145746.93147949429</v>
      </c>
      <c r="D22" s="62">
        <f t="shared" si="6"/>
        <v>1107.9377384587624</v>
      </c>
      <c r="E22" s="32">
        <v>22490.713214209998</v>
      </c>
      <c r="F22" s="32">
        <f t="shared" si="7"/>
        <v>32365.721683690004</v>
      </c>
      <c r="G22" s="62">
        <f t="shared" si="8"/>
        <v>769.00968277618608</v>
      </c>
      <c r="H22" s="32">
        <v>1129.5698071893428</v>
      </c>
      <c r="I22" s="54">
        <v>683.40911779563157</v>
      </c>
      <c r="J22" s="32">
        <f t="shared" si="0"/>
        <v>18279.268928559999</v>
      </c>
      <c r="K22" s="32">
        <f t="shared" si="9"/>
        <v>21883.911734684287</v>
      </c>
      <c r="L22" s="62">
        <f t="shared" si="10"/>
        <v>1107.9377384587624</v>
      </c>
      <c r="M22" s="32">
        <f t="shared" si="1"/>
        <v>4774.6621428500002</v>
      </c>
      <c r="N22" s="32">
        <f t="shared" si="11"/>
        <v>8984.9256632385714</v>
      </c>
      <c r="O22" s="62">
        <f t="shared" si="12"/>
        <v>769.00968277618608</v>
      </c>
      <c r="P22" s="32">
        <f t="shared" si="2"/>
        <v>1129.5698071893428</v>
      </c>
      <c r="Q22" s="54">
        <f t="shared" si="3"/>
        <v>683.40911779563157</v>
      </c>
      <c r="R22" s="32">
        <v>18279.268928559999</v>
      </c>
      <c r="S22" s="32">
        <f t="shared" si="13"/>
        <v>21883.911734684287</v>
      </c>
      <c r="T22" s="62">
        <f t="shared" si="14"/>
        <v>962.31924945589083</v>
      </c>
      <c r="U22" s="32">
        <v>4774.6621428500002</v>
      </c>
      <c r="V22" s="32">
        <f t="shared" si="15"/>
        <v>8984.9256632385714</v>
      </c>
      <c r="W22" s="62">
        <f t="shared" si="16"/>
        <v>682.5274451008064</v>
      </c>
      <c r="X22" s="32">
        <v>1015.5149404755555</v>
      </c>
      <c r="Y22" s="54">
        <v>477.46621428500004</v>
      </c>
      <c r="Z22" s="32">
        <v>129288.96857143001</v>
      </c>
      <c r="AA22" s="32">
        <f t="shared" si="17"/>
        <v>123863.01974481002</v>
      </c>
      <c r="AB22" s="62">
        <f t="shared" si="18"/>
        <v>1132.6082559383069</v>
      </c>
      <c r="AC22" s="32">
        <v>17716.051071359998</v>
      </c>
      <c r="AD22" s="32">
        <f t="shared" si="19"/>
        <v>23380.796020451431</v>
      </c>
      <c r="AE22" s="62">
        <f t="shared" si="20"/>
        <v>808.61198801697913</v>
      </c>
      <c r="AF22" s="32">
        <v>1144.1501643489382</v>
      </c>
      <c r="AG22" s="54">
        <v>770.26309005913038</v>
      </c>
      <c r="AH22" s="32">
        <v>0</v>
      </c>
      <c r="AI22" s="32">
        <f t="shared" si="21"/>
        <v>0</v>
      </c>
      <c r="AJ22" s="62">
        <f t="shared" si="22"/>
        <v>0</v>
      </c>
      <c r="AK22" s="32">
        <v>0</v>
      </c>
      <c r="AL22" s="32">
        <f t="shared" si="23"/>
        <v>0</v>
      </c>
      <c r="AM22" s="62">
        <f t="shared" si="24"/>
        <v>0</v>
      </c>
      <c r="AN22" s="32">
        <v>0</v>
      </c>
      <c r="AO22" s="54">
        <v>0</v>
      </c>
      <c r="AP22" s="32">
        <v>0</v>
      </c>
      <c r="AQ22" s="32">
        <f t="shared" si="25"/>
        <v>0</v>
      </c>
      <c r="AR22" s="62">
        <f t="shared" si="26"/>
        <v>0</v>
      </c>
      <c r="AS22" s="32">
        <v>0</v>
      </c>
      <c r="AT22" s="32">
        <f t="shared" si="27"/>
        <v>0</v>
      </c>
      <c r="AU22" s="62">
        <f t="shared" si="28"/>
        <v>0</v>
      </c>
      <c r="AV22" s="32">
        <v>0</v>
      </c>
      <c r="AW22" s="54">
        <v>0</v>
      </c>
    </row>
    <row r="23" spans="1:49" x14ac:dyDescent="0.25">
      <c r="A23" s="42">
        <f t="shared" si="4"/>
        <v>45780</v>
      </c>
      <c r="B23" s="32">
        <v>118463.16464272002</v>
      </c>
      <c r="C23" s="32">
        <f t="shared" si="5"/>
        <v>146385.38913251858</v>
      </c>
      <c r="D23" s="62">
        <f t="shared" si="6"/>
        <v>1099.5732654699289</v>
      </c>
      <c r="E23" s="32">
        <v>30156.08535723</v>
      </c>
      <c r="F23" s="32">
        <f t="shared" si="7"/>
        <v>32198.739285748572</v>
      </c>
      <c r="G23" s="62">
        <f t="shared" si="8"/>
        <v>752.35896388732692</v>
      </c>
      <c r="H23" s="32">
        <v>1051.2266627784918</v>
      </c>
      <c r="I23" s="54">
        <v>755.97329361858249</v>
      </c>
      <c r="J23" s="32">
        <f t="shared" si="0"/>
        <v>18913.536428610001</v>
      </c>
      <c r="K23" s="32">
        <f t="shared" si="9"/>
        <v>22674.661377534288</v>
      </c>
      <c r="L23" s="62">
        <f t="shared" si="10"/>
        <v>1099.5732654699289</v>
      </c>
      <c r="M23" s="32">
        <f t="shared" si="1"/>
        <v>9248.5664285900002</v>
      </c>
      <c r="N23" s="32">
        <f t="shared" si="11"/>
        <v>9036.3119387557144</v>
      </c>
      <c r="O23" s="62">
        <f t="shared" si="12"/>
        <v>752.35896388732692</v>
      </c>
      <c r="P23" s="32">
        <f t="shared" si="2"/>
        <v>1051.2266627784918</v>
      </c>
      <c r="Q23" s="54">
        <f t="shared" si="3"/>
        <v>755.97329361858249</v>
      </c>
      <c r="R23" s="32">
        <v>18913.536428610001</v>
      </c>
      <c r="S23" s="32">
        <f t="shared" si="13"/>
        <v>22674.661377534288</v>
      </c>
      <c r="T23" s="62">
        <f t="shared" si="14"/>
        <v>957.51212622129867</v>
      </c>
      <c r="U23" s="32">
        <v>9248.5664285900002</v>
      </c>
      <c r="V23" s="32">
        <f t="shared" si="15"/>
        <v>9036.3119387557144</v>
      </c>
      <c r="W23" s="62">
        <f t="shared" si="16"/>
        <v>649.91682192358189</v>
      </c>
      <c r="X23" s="32">
        <v>995.4492857163159</v>
      </c>
      <c r="Y23" s="54">
        <v>660.61188775642859</v>
      </c>
      <c r="Z23" s="32">
        <v>99549.628214110009</v>
      </c>
      <c r="AA23" s="32">
        <f t="shared" si="17"/>
        <v>123710.7277549843</v>
      </c>
      <c r="AB23" s="62">
        <f t="shared" si="18"/>
        <v>1124.1920681274023</v>
      </c>
      <c r="AC23" s="32">
        <v>20907.518928639998</v>
      </c>
      <c r="AD23" s="32">
        <f t="shared" si="19"/>
        <v>23162.427346992859</v>
      </c>
      <c r="AE23" s="62">
        <f t="shared" si="20"/>
        <v>800.21319288395716</v>
      </c>
      <c r="AF23" s="32">
        <v>1059.0385980224469</v>
      </c>
      <c r="AG23" s="54">
        <v>804.1353434092307</v>
      </c>
      <c r="AH23" s="32">
        <v>0</v>
      </c>
      <c r="AI23" s="32">
        <f t="shared" si="21"/>
        <v>0</v>
      </c>
      <c r="AJ23" s="62">
        <f t="shared" si="22"/>
        <v>0</v>
      </c>
      <c r="AK23" s="32">
        <v>0</v>
      </c>
      <c r="AL23" s="32">
        <f t="shared" si="23"/>
        <v>0</v>
      </c>
      <c r="AM23" s="62">
        <f t="shared" si="24"/>
        <v>0</v>
      </c>
      <c r="AN23" s="32">
        <v>0</v>
      </c>
      <c r="AO23" s="54">
        <v>0</v>
      </c>
      <c r="AP23" s="32">
        <v>0</v>
      </c>
      <c r="AQ23" s="32">
        <f t="shared" si="25"/>
        <v>0</v>
      </c>
      <c r="AR23" s="62">
        <f t="shared" si="26"/>
        <v>0</v>
      </c>
      <c r="AS23" s="32">
        <v>0</v>
      </c>
      <c r="AT23" s="32">
        <f t="shared" si="27"/>
        <v>0</v>
      </c>
      <c r="AU23" s="62">
        <f t="shared" si="28"/>
        <v>0</v>
      </c>
      <c r="AV23" s="32">
        <v>0</v>
      </c>
      <c r="AW23" s="54">
        <v>0</v>
      </c>
    </row>
    <row r="24" spans="1:49" x14ac:dyDescent="0.25">
      <c r="A24" s="42">
        <f t="shared" si="4"/>
        <v>45781</v>
      </c>
      <c r="B24" s="32">
        <v>104832.73928589</v>
      </c>
      <c r="C24" s="32">
        <f t="shared" si="5"/>
        <v>148154.76499991716</v>
      </c>
      <c r="D24" s="62">
        <f t="shared" si="6"/>
        <v>1117.6336977229223</v>
      </c>
      <c r="E24" s="32">
        <v>35622.579642790006</v>
      </c>
      <c r="F24" s="32">
        <f t="shared" si="7"/>
        <v>34220.110204105717</v>
      </c>
      <c r="G24" s="62">
        <f t="shared" si="8"/>
        <v>766.53150749790962</v>
      </c>
      <c r="H24" s="32">
        <v>1168.0082368223029</v>
      </c>
      <c r="I24" s="54">
        <v>793.7876415910348</v>
      </c>
      <c r="J24" s="32">
        <f t="shared" si="0"/>
        <v>21847.797142890002</v>
      </c>
      <c r="K24" s="32">
        <f t="shared" si="9"/>
        <v>22571.878214278571</v>
      </c>
      <c r="L24" s="62">
        <f t="shared" si="10"/>
        <v>1117.6336977229223</v>
      </c>
      <c r="M24" s="32">
        <f t="shared" si="1"/>
        <v>7842.3314285699998</v>
      </c>
      <c r="N24" s="32">
        <f t="shared" si="11"/>
        <v>9065.33826529</v>
      </c>
      <c r="O24" s="62">
        <f t="shared" si="12"/>
        <v>766.53150749790962</v>
      </c>
      <c r="P24" s="32">
        <f t="shared" si="2"/>
        <v>1168.0082368223029</v>
      </c>
      <c r="Q24" s="54">
        <f t="shared" si="3"/>
        <v>793.7876415910348</v>
      </c>
      <c r="R24" s="32">
        <v>21847.797142890002</v>
      </c>
      <c r="S24" s="32">
        <f t="shared" si="13"/>
        <v>22571.878214278571</v>
      </c>
      <c r="T24" s="62">
        <f t="shared" si="14"/>
        <v>981.61184111458067</v>
      </c>
      <c r="U24" s="32">
        <v>7842.3314285699998</v>
      </c>
      <c r="V24" s="32">
        <f t="shared" si="15"/>
        <v>9065.33826529</v>
      </c>
      <c r="W24" s="62">
        <f t="shared" si="16"/>
        <v>638.99838412019767</v>
      </c>
      <c r="X24" s="32">
        <v>1149.8840601521053</v>
      </c>
      <c r="Y24" s="54">
        <v>560.16653061214288</v>
      </c>
      <c r="Z24" s="32">
        <v>82984.942143000007</v>
      </c>
      <c r="AA24" s="32">
        <f t="shared" si="17"/>
        <v>125582.88678563856</v>
      </c>
      <c r="AB24" s="62">
        <f t="shared" si="18"/>
        <v>1139.9087417302369</v>
      </c>
      <c r="AC24" s="32">
        <v>27780.248214220002</v>
      </c>
      <c r="AD24" s="32">
        <f t="shared" si="19"/>
        <v>25154.771938815713</v>
      </c>
      <c r="AE24" s="62">
        <f t="shared" si="20"/>
        <v>824.21896485944103</v>
      </c>
      <c r="AF24" s="32">
        <v>1168.8020020140846</v>
      </c>
      <c r="AG24" s="54">
        <v>896.13703916838722</v>
      </c>
      <c r="AH24" s="32">
        <v>0</v>
      </c>
      <c r="AI24" s="32">
        <f t="shared" si="21"/>
        <v>0</v>
      </c>
      <c r="AJ24" s="62">
        <f t="shared" si="22"/>
        <v>0</v>
      </c>
      <c r="AK24" s="32">
        <v>0</v>
      </c>
      <c r="AL24" s="32">
        <f t="shared" si="23"/>
        <v>0</v>
      </c>
      <c r="AM24" s="62">
        <f t="shared" si="24"/>
        <v>0</v>
      </c>
      <c r="AN24" s="32">
        <v>0</v>
      </c>
      <c r="AO24" s="54">
        <v>0</v>
      </c>
      <c r="AP24" s="32">
        <v>0</v>
      </c>
      <c r="AQ24" s="32">
        <f t="shared" si="25"/>
        <v>0</v>
      </c>
      <c r="AR24" s="62">
        <f t="shared" si="26"/>
        <v>0</v>
      </c>
      <c r="AS24" s="32">
        <v>0</v>
      </c>
      <c r="AT24" s="32">
        <f t="shared" si="27"/>
        <v>0</v>
      </c>
      <c r="AU24" s="62">
        <f t="shared" si="28"/>
        <v>0</v>
      </c>
      <c r="AV24" s="32">
        <v>0</v>
      </c>
      <c r="AW24" s="54">
        <v>0</v>
      </c>
    </row>
    <row r="25" spans="1:49" x14ac:dyDescent="0.25">
      <c r="A25" s="42">
        <f t="shared" si="4"/>
        <v>45782</v>
      </c>
      <c r="B25" s="32">
        <v>125344.83535692</v>
      </c>
      <c r="C25" s="32">
        <f t="shared" si="5"/>
        <v>143017.84316321142</v>
      </c>
      <c r="D25" s="62">
        <f t="shared" si="6"/>
        <v>1148.9264184469105</v>
      </c>
      <c r="E25" s="32">
        <v>26572.44321428</v>
      </c>
      <c r="F25" s="32">
        <f t="shared" si="7"/>
        <v>33188.87270409429</v>
      </c>
      <c r="G25" s="62">
        <f t="shared" si="8"/>
        <v>767.42188121219681</v>
      </c>
      <c r="H25" s="32">
        <v>1366.1868401821223</v>
      </c>
      <c r="I25" s="54">
        <v>832.6701384740511</v>
      </c>
      <c r="J25" s="32">
        <f t="shared" si="0"/>
        <v>28075.489999829999</v>
      </c>
      <c r="K25" s="32">
        <f t="shared" si="9"/>
        <v>24276.473061194287</v>
      </c>
      <c r="L25" s="62">
        <f t="shared" si="10"/>
        <v>1148.9264184469105</v>
      </c>
      <c r="M25" s="32">
        <f t="shared" si="1"/>
        <v>7773.4135714199992</v>
      </c>
      <c r="N25" s="32">
        <f t="shared" si="11"/>
        <v>8983.8929591714295</v>
      </c>
      <c r="O25" s="62">
        <f t="shared" si="12"/>
        <v>767.42188121219681</v>
      </c>
      <c r="P25" s="32">
        <f t="shared" si="2"/>
        <v>1366.1868401821223</v>
      </c>
      <c r="Q25" s="54">
        <f t="shared" si="3"/>
        <v>832.6701384740511</v>
      </c>
      <c r="R25" s="32">
        <v>28075.489999829999</v>
      </c>
      <c r="S25" s="32">
        <f t="shared" si="13"/>
        <v>24276.473061194287</v>
      </c>
      <c r="T25" s="62">
        <f t="shared" si="14"/>
        <v>1044.4799335171203</v>
      </c>
      <c r="U25" s="32">
        <v>7773.4135714199992</v>
      </c>
      <c r="V25" s="32">
        <f t="shared" si="15"/>
        <v>8983.8929591714295</v>
      </c>
      <c r="W25" s="62">
        <f t="shared" si="16"/>
        <v>640.6240605274379</v>
      </c>
      <c r="X25" s="32">
        <v>1336.9280952300001</v>
      </c>
      <c r="Y25" s="54">
        <v>706.6739610381818</v>
      </c>
      <c r="Z25" s="32">
        <v>97269.345357090002</v>
      </c>
      <c r="AA25" s="32">
        <f t="shared" si="17"/>
        <v>118741.37010201714</v>
      </c>
      <c r="AB25" s="62">
        <f t="shared" si="18"/>
        <v>1167.0270968497155</v>
      </c>
      <c r="AC25" s="32">
        <v>18799.029642860001</v>
      </c>
      <c r="AD25" s="32">
        <f t="shared" si="19"/>
        <v>24204.979744922857</v>
      </c>
      <c r="AE25" s="62">
        <f t="shared" si="20"/>
        <v>826.74600793723368</v>
      </c>
      <c r="AF25" s="32">
        <v>1369.9907796773239</v>
      </c>
      <c r="AG25" s="54">
        <v>895.19188775523821</v>
      </c>
      <c r="AH25" s="32">
        <v>0</v>
      </c>
      <c r="AI25" s="32">
        <f t="shared" si="21"/>
        <v>0</v>
      </c>
      <c r="AJ25" s="62">
        <f t="shared" si="22"/>
        <v>0</v>
      </c>
      <c r="AK25" s="32">
        <v>0</v>
      </c>
      <c r="AL25" s="32">
        <f t="shared" si="23"/>
        <v>0</v>
      </c>
      <c r="AM25" s="62">
        <f t="shared" si="24"/>
        <v>0</v>
      </c>
      <c r="AN25" s="32">
        <v>0</v>
      </c>
      <c r="AO25" s="54">
        <v>0</v>
      </c>
      <c r="AP25" s="32">
        <v>0</v>
      </c>
      <c r="AQ25" s="32">
        <f t="shared" si="25"/>
        <v>0</v>
      </c>
      <c r="AR25" s="62">
        <f t="shared" si="26"/>
        <v>0</v>
      </c>
      <c r="AS25" s="32">
        <v>0</v>
      </c>
      <c r="AT25" s="32">
        <f t="shared" si="27"/>
        <v>0</v>
      </c>
      <c r="AU25" s="62">
        <f t="shared" si="28"/>
        <v>0</v>
      </c>
      <c r="AV25" s="32">
        <v>0</v>
      </c>
      <c r="AW25" s="54">
        <v>0</v>
      </c>
    </row>
    <row r="26" spans="1:49" x14ac:dyDescent="0.25">
      <c r="A26" s="42">
        <f t="shared" si="4"/>
        <v>45783</v>
      </c>
      <c r="B26" s="32">
        <v>119547.87071434999</v>
      </c>
      <c r="C26" s="32">
        <f t="shared" si="5"/>
        <v>140506.99780608428</v>
      </c>
      <c r="D26" s="62">
        <f t="shared" si="6"/>
        <v>1150.3548958499216</v>
      </c>
      <c r="E26" s="32">
        <v>28976.578214359997</v>
      </c>
      <c r="F26" s="32">
        <f t="shared" si="7"/>
        <v>34276.571989820004</v>
      </c>
      <c r="G26" s="62">
        <f t="shared" si="8"/>
        <v>771.84825748572916</v>
      </c>
      <c r="H26" s="32">
        <v>1175.2578326206362</v>
      </c>
      <c r="I26" s="54">
        <v>745.03036404274712</v>
      </c>
      <c r="J26" s="32">
        <f t="shared" si="0"/>
        <v>19570.039999959998</v>
      </c>
      <c r="K26" s="32">
        <f t="shared" si="9"/>
        <v>24493.763367322859</v>
      </c>
      <c r="L26" s="62">
        <f t="shared" si="10"/>
        <v>1150.3548958499216</v>
      </c>
      <c r="M26" s="32">
        <f t="shared" si="1"/>
        <v>7559.1953571499998</v>
      </c>
      <c r="N26" s="32">
        <f t="shared" si="11"/>
        <v>9155.5870408071441</v>
      </c>
      <c r="O26" s="62">
        <f t="shared" si="12"/>
        <v>771.84825748572916</v>
      </c>
      <c r="P26" s="32">
        <f t="shared" si="2"/>
        <v>1175.2578326206362</v>
      </c>
      <c r="Q26" s="54">
        <f t="shared" si="3"/>
        <v>745.03036404274712</v>
      </c>
      <c r="R26" s="32">
        <v>19570.039999959998</v>
      </c>
      <c r="S26" s="32">
        <f t="shared" si="13"/>
        <v>24493.763367322859</v>
      </c>
      <c r="T26" s="62">
        <f t="shared" si="14"/>
        <v>1095.1544408571403</v>
      </c>
      <c r="U26" s="32">
        <v>7559.1953571499998</v>
      </c>
      <c r="V26" s="32">
        <f t="shared" si="15"/>
        <v>9155.5870408071441</v>
      </c>
      <c r="W26" s="62">
        <f t="shared" si="16"/>
        <v>622.78203366571631</v>
      </c>
      <c r="X26" s="32">
        <v>1304.6693333306664</v>
      </c>
      <c r="Y26" s="54">
        <v>581.47656593461534</v>
      </c>
      <c r="Z26" s="32">
        <v>99977.830714390002</v>
      </c>
      <c r="AA26" s="32">
        <f t="shared" si="17"/>
        <v>116013.23443876141</v>
      </c>
      <c r="AB26" s="62">
        <f t="shared" si="18"/>
        <v>1159.3692266808669</v>
      </c>
      <c r="AC26" s="32">
        <v>21417.382857209999</v>
      </c>
      <c r="AD26" s="32">
        <f t="shared" si="19"/>
        <v>25120.984949012858</v>
      </c>
      <c r="AE26" s="62">
        <f t="shared" si="20"/>
        <v>842.34674913512231</v>
      </c>
      <c r="AF26" s="32">
        <v>1149.1704679814943</v>
      </c>
      <c r="AG26" s="54">
        <v>823.74549450807694</v>
      </c>
      <c r="AH26" s="32">
        <v>0</v>
      </c>
      <c r="AI26" s="32">
        <f t="shared" si="21"/>
        <v>0</v>
      </c>
      <c r="AJ26" s="62">
        <f t="shared" si="22"/>
        <v>0</v>
      </c>
      <c r="AK26" s="32">
        <v>0</v>
      </c>
      <c r="AL26" s="32">
        <f t="shared" si="23"/>
        <v>0</v>
      </c>
      <c r="AM26" s="62">
        <f t="shared" si="24"/>
        <v>0</v>
      </c>
      <c r="AN26" s="32">
        <v>0</v>
      </c>
      <c r="AO26" s="54">
        <v>0</v>
      </c>
      <c r="AP26" s="32">
        <v>0</v>
      </c>
      <c r="AQ26" s="32">
        <f t="shared" si="25"/>
        <v>0</v>
      </c>
      <c r="AR26" s="62">
        <f t="shared" si="26"/>
        <v>0</v>
      </c>
      <c r="AS26" s="32">
        <v>0</v>
      </c>
      <c r="AT26" s="32">
        <f t="shared" si="27"/>
        <v>0</v>
      </c>
      <c r="AU26" s="62">
        <f t="shared" si="28"/>
        <v>0</v>
      </c>
      <c r="AV26" s="32">
        <v>0</v>
      </c>
      <c r="AW26" s="54">
        <v>0</v>
      </c>
    </row>
    <row r="27" spans="1:49" x14ac:dyDescent="0.25">
      <c r="A27" s="42">
        <f t="shared" si="4"/>
        <v>45784</v>
      </c>
      <c r="B27" s="32">
        <v>107053.83285720999</v>
      </c>
      <c r="C27" s="32">
        <f t="shared" si="5"/>
        <v>134236.48596936002</v>
      </c>
      <c r="D27" s="62">
        <f t="shared" si="6"/>
        <v>1157.2411090083308</v>
      </c>
      <c r="E27" s="32">
        <v>26431.39892869</v>
      </c>
      <c r="F27" s="32">
        <f t="shared" si="7"/>
        <v>32546.699387778568</v>
      </c>
      <c r="G27" s="62">
        <f t="shared" si="8"/>
        <v>769.11801915384308</v>
      </c>
      <c r="H27" s="32">
        <v>1106.6797607286783</v>
      </c>
      <c r="I27" s="54">
        <v>803.15189882674076</v>
      </c>
      <c r="J27" s="32">
        <f t="shared" si="0"/>
        <v>16015.451428600001</v>
      </c>
      <c r="K27" s="32">
        <f t="shared" si="9"/>
        <v>23732.853673454287</v>
      </c>
      <c r="L27" s="62">
        <f t="shared" si="10"/>
        <v>1157.2411090083308</v>
      </c>
      <c r="M27" s="32">
        <f t="shared" si="1"/>
        <v>7808.1564285799996</v>
      </c>
      <c r="N27" s="32">
        <f t="shared" si="11"/>
        <v>9204.7446938714274</v>
      </c>
      <c r="O27" s="62">
        <f t="shared" si="12"/>
        <v>769.11801915384308</v>
      </c>
      <c r="P27" s="32">
        <f t="shared" si="2"/>
        <v>1106.6797607286783</v>
      </c>
      <c r="Q27" s="54">
        <f t="shared" si="3"/>
        <v>803.15189882674076</v>
      </c>
      <c r="R27" s="32">
        <v>16015.451428600001</v>
      </c>
      <c r="S27" s="32">
        <f t="shared" si="13"/>
        <v>23732.853673454287</v>
      </c>
      <c r="T27" s="62">
        <f t="shared" si="14"/>
        <v>1087.5972694289692</v>
      </c>
      <c r="U27" s="32">
        <v>7808.1564285799996</v>
      </c>
      <c r="V27" s="32">
        <f t="shared" si="15"/>
        <v>9204.7446938714274</v>
      </c>
      <c r="W27" s="62">
        <f t="shared" si="16"/>
        <v>655.58407193135918</v>
      </c>
      <c r="X27" s="32">
        <v>800.77257143000008</v>
      </c>
      <c r="Y27" s="54">
        <v>976.01955357249994</v>
      </c>
      <c r="Z27" s="32">
        <v>91038.381428609995</v>
      </c>
      <c r="AA27" s="32">
        <f t="shared" si="17"/>
        <v>110503.63229590571</v>
      </c>
      <c r="AB27" s="62">
        <f t="shared" si="18"/>
        <v>1171.3641023698983</v>
      </c>
      <c r="AC27" s="32">
        <v>18623.242500109998</v>
      </c>
      <c r="AD27" s="32">
        <f t="shared" si="19"/>
        <v>23341.954693907144</v>
      </c>
      <c r="AE27" s="62">
        <f t="shared" si="20"/>
        <v>828.77896772320253</v>
      </c>
      <c r="AF27" s="32">
        <v>1182.3166419299998</v>
      </c>
      <c r="AG27" s="54">
        <v>744.92970000439993</v>
      </c>
      <c r="AH27" s="32">
        <v>0</v>
      </c>
      <c r="AI27" s="32">
        <f t="shared" si="21"/>
        <v>0</v>
      </c>
      <c r="AJ27" s="62">
        <f t="shared" si="22"/>
        <v>0</v>
      </c>
      <c r="AK27" s="32">
        <v>0</v>
      </c>
      <c r="AL27" s="32">
        <f t="shared" si="23"/>
        <v>0</v>
      </c>
      <c r="AM27" s="62">
        <f t="shared" si="24"/>
        <v>0</v>
      </c>
      <c r="AN27" s="32">
        <v>0</v>
      </c>
      <c r="AO27" s="54">
        <v>0</v>
      </c>
      <c r="AP27" s="32">
        <v>0</v>
      </c>
      <c r="AQ27" s="32">
        <f t="shared" si="25"/>
        <v>0</v>
      </c>
      <c r="AR27" s="62">
        <f t="shared" si="26"/>
        <v>0</v>
      </c>
      <c r="AS27" s="32">
        <v>0</v>
      </c>
      <c r="AT27" s="32">
        <f t="shared" si="27"/>
        <v>0</v>
      </c>
      <c r="AU27" s="62">
        <f t="shared" si="28"/>
        <v>0</v>
      </c>
      <c r="AV27" s="32">
        <v>0</v>
      </c>
      <c r="AW27" s="54">
        <v>0</v>
      </c>
    </row>
    <row r="28" spans="1:49" x14ac:dyDescent="0.25">
      <c r="A28" s="42">
        <f t="shared" si="4"/>
        <v>45785</v>
      </c>
      <c r="B28" s="32">
        <v>121097.51392849001</v>
      </c>
      <c r="C28" s="32">
        <f t="shared" si="5"/>
        <v>120558.31346936715</v>
      </c>
      <c r="D28" s="62">
        <f t="shared" si="6"/>
        <v>1155.8421286726825</v>
      </c>
      <c r="E28" s="32">
        <v>1331.3610713999999</v>
      </c>
      <c r="F28" s="32">
        <f t="shared" si="7"/>
        <v>24511.594234708573</v>
      </c>
      <c r="G28" s="62">
        <f t="shared" si="8"/>
        <v>849.86301586758577</v>
      </c>
      <c r="H28" s="32">
        <v>1093.9657603872031</v>
      </c>
      <c r="I28" s="54">
        <v>1335.0186567243127</v>
      </c>
      <c r="J28" s="32">
        <f t="shared" si="0"/>
        <v>17480.275357090002</v>
      </c>
      <c r="K28" s="32">
        <f t="shared" si="9"/>
        <v>20025.979897934285</v>
      </c>
      <c r="L28" s="62">
        <f t="shared" si="10"/>
        <v>1155.8421286726825</v>
      </c>
      <c r="M28" s="32">
        <f t="shared" si="1"/>
        <v>0</v>
      </c>
      <c r="N28" s="32">
        <f t="shared" si="11"/>
        <v>6429.4750510228569</v>
      </c>
      <c r="O28" s="62">
        <f t="shared" si="12"/>
        <v>849.86301586758577</v>
      </c>
      <c r="P28" s="32">
        <f t="shared" si="2"/>
        <v>1093.9657603872031</v>
      </c>
      <c r="Q28" s="54">
        <f t="shared" si="3"/>
        <v>1335.0186567243127</v>
      </c>
      <c r="R28" s="32">
        <v>17480.275357090002</v>
      </c>
      <c r="S28" s="32">
        <f t="shared" si="13"/>
        <v>20025.979897934285</v>
      </c>
      <c r="T28" s="62">
        <f t="shared" si="14"/>
        <v>1074.7475398304377</v>
      </c>
      <c r="U28" s="32">
        <v>0</v>
      </c>
      <c r="V28" s="32">
        <f t="shared" si="15"/>
        <v>6429.4750510228569</v>
      </c>
      <c r="W28" s="62">
        <f t="shared" si="16"/>
        <v>566.05924474269545</v>
      </c>
      <c r="X28" s="32">
        <v>920.01449247842118</v>
      </c>
      <c r="Y28" s="54">
        <v>0</v>
      </c>
      <c r="Z28" s="32">
        <v>103617.2385714</v>
      </c>
      <c r="AA28" s="32">
        <f t="shared" si="17"/>
        <v>100532.33357143286</v>
      </c>
      <c r="AB28" s="62">
        <f t="shared" si="18"/>
        <v>1171.3918551817303</v>
      </c>
      <c r="AC28" s="32">
        <v>1331.3610713999999</v>
      </c>
      <c r="AD28" s="32">
        <f t="shared" si="19"/>
        <v>18082.119183685714</v>
      </c>
      <c r="AE28" s="62">
        <f t="shared" si="20"/>
        <v>895.10908947206622</v>
      </c>
      <c r="AF28" s="32">
        <v>1126.274332297826</v>
      </c>
      <c r="AG28" s="54">
        <v>1331.3610713999999</v>
      </c>
      <c r="AH28" s="32">
        <v>0</v>
      </c>
      <c r="AI28" s="32">
        <f t="shared" si="21"/>
        <v>0</v>
      </c>
      <c r="AJ28" s="62">
        <f t="shared" si="22"/>
        <v>0</v>
      </c>
      <c r="AK28" s="32">
        <v>0</v>
      </c>
      <c r="AL28" s="32">
        <f t="shared" si="23"/>
        <v>0</v>
      </c>
      <c r="AM28" s="62">
        <f t="shared" si="24"/>
        <v>0</v>
      </c>
      <c r="AN28" s="32">
        <v>0</v>
      </c>
      <c r="AO28" s="54">
        <v>0</v>
      </c>
      <c r="AP28" s="32">
        <v>0</v>
      </c>
      <c r="AQ28" s="32">
        <f t="shared" si="25"/>
        <v>0</v>
      </c>
      <c r="AR28" s="62">
        <f t="shared" si="26"/>
        <v>0</v>
      </c>
      <c r="AS28" s="32">
        <v>0</v>
      </c>
      <c r="AT28" s="32">
        <f t="shared" si="27"/>
        <v>0</v>
      </c>
      <c r="AU28" s="62">
        <f t="shared" si="28"/>
        <v>0</v>
      </c>
      <c r="AV28" s="32">
        <v>0</v>
      </c>
      <c r="AW28" s="54">
        <v>0</v>
      </c>
    </row>
    <row r="29" spans="1:49" x14ac:dyDescent="0.25">
      <c r="A29" s="42">
        <f t="shared" si="4"/>
        <v>45786</v>
      </c>
      <c r="B29" s="32">
        <v>135306.07571419998</v>
      </c>
      <c r="C29" s="32">
        <f t="shared" si="5"/>
        <v>118806.57607139714</v>
      </c>
      <c r="D29" s="62">
        <f t="shared" si="6"/>
        <v>1161.5658947622571</v>
      </c>
      <c r="E29" s="32">
        <v>25577.247499990001</v>
      </c>
      <c r="F29" s="32">
        <f t="shared" si="7"/>
        <v>24952.527704105712</v>
      </c>
      <c r="G29" s="62">
        <f t="shared" si="8"/>
        <v>866.73097521261582</v>
      </c>
      <c r="H29" s="32">
        <v>1169.6361698163653</v>
      </c>
      <c r="I29" s="54">
        <v>801.48483321084097</v>
      </c>
      <c r="J29" s="32">
        <f t="shared" si="0"/>
        <v>17749.93785704</v>
      </c>
      <c r="K29" s="32">
        <f t="shared" si="9"/>
        <v>19950.361173431425</v>
      </c>
      <c r="L29" s="62">
        <f t="shared" si="10"/>
        <v>1161.5658947622571</v>
      </c>
      <c r="M29" s="32">
        <f t="shared" si="1"/>
        <v>7157.4367857200004</v>
      </c>
      <c r="N29" s="32">
        <f t="shared" si="11"/>
        <v>6769.8714285757142</v>
      </c>
      <c r="O29" s="62">
        <f t="shared" si="12"/>
        <v>866.73097521261582</v>
      </c>
      <c r="P29" s="32">
        <f t="shared" si="2"/>
        <v>1169.6361698163653</v>
      </c>
      <c r="Q29" s="54">
        <f t="shared" si="3"/>
        <v>801.48483321084097</v>
      </c>
      <c r="R29" s="32">
        <v>17749.93785704</v>
      </c>
      <c r="S29" s="32">
        <f t="shared" si="13"/>
        <v>19950.361173431425</v>
      </c>
      <c r="T29" s="62">
        <f t="shared" si="14"/>
        <v>1070.546499580279</v>
      </c>
      <c r="U29" s="32">
        <v>7157.4367857200004</v>
      </c>
      <c r="V29" s="32">
        <f t="shared" si="15"/>
        <v>6769.8714285757142</v>
      </c>
      <c r="W29" s="62">
        <f t="shared" si="16"/>
        <v>583.05736634150503</v>
      </c>
      <c r="X29" s="32">
        <v>986.10765872444449</v>
      </c>
      <c r="Y29" s="54">
        <v>596.45306547666667</v>
      </c>
      <c r="Z29" s="32">
        <v>117556.13785716001</v>
      </c>
      <c r="AA29" s="32">
        <f t="shared" si="17"/>
        <v>98856.214897965707</v>
      </c>
      <c r="AB29" s="62">
        <f t="shared" si="18"/>
        <v>1179.3064641481506</v>
      </c>
      <c r="AC29" s="32">
        <v>18419.810714270003</v>
      </c>
      <c r="AD29" s="32">
        <f t="shared" si="19"/>
        <v>18182.65627553</v>
      </c>
      <c r="AE29" s="62">
        <f t="shared" si="20"/>
        <v>916.64158170840471</v>
      </c>
      <c r="AF29" s="32">
        <v>1199.5524271138777</v>
      </c>
      <c r="AG29" s="54">
        <v>920.99053571350009</v>
      </c>
      <c r="AH29" s="32">
        <v>0</v>
      </c>
      <c r="AI29" s="32">
        <f t="shared" si="21"/>
        <v>0</v>
      </c>
      <c r="AJ29" s="62">
        <f t="shared" si="22"/>
        <v>0</v>
      </c>
      <c r="AK29" s="32">
        <v>0</v>
      </c>
      <c r="AL29" s="32">
        <f t="shared" si="23"/>
        <v>0</v>
      </c>
      <c r="AM29" s="62">
        <f t="shared" si="24"/>
        <v>0</v>
      </c>
      <c r="AN29" s="32">
        <v>0</v>
      </c>
      <c r="AO29" s="54">
        <v>0</v>
      </c>
      <c r="AP29" s="32">
        <v>0</v>
      </c>
      <c r="AQ29" s="32">
        <f t="shared" si="25"/>
        <v>0</v>
      </c>
      <c r="AR29" s="62">
        <f t="shared" si="26"/>
        <v>0</v>
      </c>
      <c r="AS29" s="32">
        <v>0</v>
      </c>
      <c r="AT29" s="32">
        <f t="shared" si="27"/>
        <v>0</v>
      </c>
      <c r="AU29" s="62">
        <f t="shared" si="28"/>
        <v>0</v>
      </c>
      <c r="AV29" s="32">
        <v>0</v>
      </c>
      <c r="AW29" s="54">
        <v>0</v>
      </c>
    </row>
    <row r="30" spans="1:49" x14ac:dyDescent="0.25">
      <c r="A30" s="42">
        <f t="shared" si="4"/>
        <v>45787</v>
      </c>
      <c r="B30" s="32">
        <v>136642.81535721998</v>
      </c>
      <c r="C30" s="32">
        <f t="shared" si="5"/>
        <v>121403.66903061142</v>
      </c>
      <c r="D30" s="62">
        <f t="shared" si="6"/>
        <v>1183.09267188831</v>
      </c>
      <c r="E30" s="32">
        <v>42494.253571510002</v>
      </c>
      <c r="F30" s="32">
        <f t="shared" si="7"/>
        <v>26715.123163288572</v>
      </c>
      <c r="G30" s="62">
        <f t="shared" si="8"/>
        <v>882.96509952134943</v>
      </c>
      <c r="H30" s="32">
        <v>1201.9141026608618</v>
      </c>
      <c r="I30" s="54">
        <v>869.61216377971755</v>
      </c>
      <c r="J30" s="32">
        <f t="shared" si="0"/>
        <v>33087.895357249996</v>
      </c>
      <c r="K30" s="32">
        <f t="shared" si="9"/>
        <v>21975.269591808574</v>
      </c>
      <c r="L30" s="62">
        <f t="shared" si="10"/>
        <v>1183.09267188831</v>
      </c>
      <c r="M30" s="32">
        <f t="shared" si="1"/>
        <v>10687.64357149</v>
      </c>
      <c r="N30" s="32">
        <f t="shared" si="11"/>
        <v>6975.4538775614274</v>
      </c>
      <c r="O30" s="62">
        <f t="shared" si="12"/>
        <v>882.96509952134943</v>
      </c>
      <c r="P30" s="32">
        <f t="shared" si="2"/>
        <v>1201.9141026608618</v>
      </c>
      <c r="Q30" s="54">
        <f t="shared" si="3"/>
        <v>869.61216377971755</v>
      </c>
      <c r="R30" s="32">
        <v>33087.895357249996</v>
      </c>
      <c r="S30" s="32">
        <f t="shared" si="13"/>
        <v>21975.269591808574</v>
      </c>
      <c r="T30" s="62">
        <f t="shared" si="14"/>
        <v>1133.8543367590041</v>
      </c>
      <c r="U30" s="32">
        <v>10687.64357149</v>
      </c>
      <c r="V30" s="32">
        <f t="shared" si="15"/>
        <v>6975.4538775614274</v>
      </c>
      <c r="W30" s="62">
        <f t="shared" si="16"/>
        <v>606.13087217289433</v>
      </c>
      <c r="X30" s="32">
        <v>1438.6041459673911</v>
      </c>
      <c r="Y30" s="54">
        <v>822.12642857615378</v>
      </c>
      <c r="Z30" s="32">
        <v>103554.91999996999</v>
      </c>
      <c r="AA30" s="32">
        <f t="shared" si="17"/>
        <v>99428.399438802866</v>
      </c>
      <c r="AB30" s="62">
        <f t="shared" si="18"/>
        <v>1190.5818292657755</v>
      </c>
      <c r="AC30" s="32">
        <v>31806.610000019999</v>
      </c>
      <c r="AD30" s="32">
        <f t="shared" si="19"/>
        <v>19739.669285727141</v>
      </c>
      <c r="AE30" s="62">
        <f t="shared" si="20"/>
        <v>927.98181042780038</v>
      </c>
      <c r="AF30" s="32">
        <v>1137.966153845824</v>
      </c>
      <c r="AG30" s="54">
        <v>883.51694444499992</v>
      </c>
      <c r="AH30" s="32">
        <v>0</v>
      </c>
      <c r="AI30" s="32">
        <f t="shared" si="21"/>
        <v>0</v>
      </c>
      <c r="AJ30" s="62">
        <f t="shared" si="22"/>
        <v>0</v>
      </c>
      <c r="AK30" s="32">
        <v>0</v>
      </c>
      <c r="AL30" s="32">
        <f t="shared" si="23"/>
        <v>0</v>
      </c>
      <c r="AM30" s="62">
        <f t="shared" si="24"/>
        <v>0</v>
      </c>
      <c r="AN30" s="32">
        <v>0</v>
      </c>
      <c r="AO30" s="54">
        <v>0</v>
      </c>
      <c r="AP30" s="32">
        <v>0</v>
      </c>
      <c r="AQ30" s="32">
        <f t="shared" si="25"/>
        <v>0</v>
      </c>
      <c r="AR30" s="62">
        <f t="shared" si="26"/>
        <v>0</v>
      </c>
      <c r="AS30" s="32">
        <v>0</v>
      </c>
      <c r="AT30" s="32">
        <f t="shared" si="27"/>
        <v>0</v>
      </c>
      <c r="AU30" s="62">
        <f t="shared" si="28"/>
        <v>0</v>
      </c>
      <c r="AV30" s="32">
        <v>0</v>
      </c>
      <c r="AW30" s="54">
        <v>0</v>
      </c>
    </row>
    <row r="31" spans="1:49" x14ac:dyDescent="0.25">
      <c r="A31" s="42">
        <f t="shared" si="4"/>
        <v>45788</v>
      </c>
      <c r="B31" s="32">
        <v>76920.507142810005</v>
      </c>
      <c r="C31" s="32">
        <f t="shared" si="5"/>
        <v>117416.2072958857</v>
      </c>
      <c r="D31" s="62">
        <f t="shared" si="6"/>
        <v>1159.3360725932114</v>
      </c>
      <c r="E31" s="32">
        <v>20792.17285712</v>
      </c>
      <c r="F31" s="32">
        <f t="shared" si="7"/>
        <v>24596.493622478571</v>
      </c>
      <c r="G31" s="62">
        <f t="shared" si="8"/>
        <v>888.70568906863173</v>
      </c>
      <c r="H31" s="32">
        <v>1001.7120417566126</v>
      </c>
      <c r="I31" s="54">
        <v>833.97176842201168</v>
      </c>
      <c r="J31" s="32">
        <f t="shared" si="0"/>
        <v>21884.769285670001</v>
      </c>
      <c r="K31" s="32">
        <f t="shared" si="9"/>
        <v>21980.55132649143</v>
      </c>
      <c r="L31" s="62">
        <f t="shared" si="10"/>
        <v>1159.3360725932114</v>
      </c>
      <c r="M31" s="32">
        <f t="shared" si="1"/>
        <v>3019.4385714199998</v>
      </c>
      <c r="N31" s="32">
        <f t="shared" si="11"/>
        <v>6286.469183682857</v>
      </c>
      <c r="O31" s="62">
        <f t="shared" si="12"/>
        <v>888.70568906863173</v>
      </c>
      <c r="P31" s="32">
        <f t="shared" si="2"/>
        <v>1001.7120417566126</v>
      </c>
      <c r="Q31" s="54">
        <f t="shared" si="3"/>
        <v>833.97176842201168</v>
      </c>
      <c r="R31" s="32">
        <v>21884.769285670001</v>
      </c>
      <c r="S31" s="32">
        <f t="shared" si="13"/>
        <v>21980.55132649143</v>
      </c>
      <c r="T31" s="62">
        <f t="shared" si="14"/>
        <v>1089.8311703948023</v>
      </c>
      <c r="U31" s="32">
        <v>3019.4385714199998</v>
      </c>
      <c r="V31" s="32">
        <f t="shared" si="15"/>
        <v>6286.469183682857</v>
      </c>
      <c r="W31" s="62">
        <f t="shared" si="16"/>
        <v>612.37675555458827</v>
      </c>
      <c r="X31" s="32">
        <v>841.72189560269237</v>
      </c>
      <c r="Y31" s="54">
        <v>603.88771428399991</v>
      </c>
      <c r="Z31" s="32">
        <v>55035.737857139997</v>
      </c>
      <c r="AA31" s="32">
        <f t="shared" si="17"/>
        <v>95435.655969394284</v>
      </c>
      <c r="AB31" s="62">
        <f t="shared" si="18"/>
        <v>1177.7718453846039</v>
      </c>
      <c r="AC31" s="32">
        <v>17772.7342857</v>
      </c>
      <c r="AD31" s="32">
        <f t="shared" si="19"/>
        <v>18310.024438795714</v>
      </c>
      <c r="AE31" s="62">
        <f t="shared" si="20"/>
        <v>926.91033544445941</v>
      </c>
      <c r="AF31" s="32">
        <v>1079.1321148458824</v>
      </c>
      <c r="AG31" s="54">
        <v>888.63671428500004</v>
      </c>
      <c r="AH31" s="32">
        <v>0</v>
      </c>
      <c r="AI31" s="32">
        <f t="shared" si="21"/>
        <v>0</v>
      </c>
      <c r="AJ31" s="62">
        <f t="shared" si="22"/>
        <v>0</v>
      </c>
      <c r="AK31" s="32">
        <v>0</v>
      </c>
      <c r="AL31" s="32">
        <f t="shared" si="23"/>
        <v>0</v>
      </c>
      <c r="AM31" s="62">
        <f t="shared" si="24"/>
        <v>0</v>
      </c>
      <c r="AN31" s="32">
        <v>0</v>
      </c>
      <c r="AO31" s="54">
        <v>0</v>
      </c>
      <c r="AP31" s="32">
        <v>0</v>
      </c>
      <c r="AQ31" s="32">
        <f t="shared" si="25"/>
        <v>0</v>
      </c>
      <c r="AR31" s="62">
        <f t="shared" si="26"/>
        <v>0</v>
      </c>
      <c r="AS31" s="32">
        <v>0</v>
      </c>
      <c r="AT31" s="32">
        <f t="shared" si="27"/>
        <v>0</v>
      </c>
      <c r="AU31" s="62">
        <f t="shared" si="28"/>
        <v>0</v>
      </c>
      <c r="AV31" s="32">
        <v>0</v>
      </c>
      <c r="AW31" s="54">
        <v>0</v>
      </c>
    </row>
    <row r="32" spans="1:49" x14ac:dyDescent="0.25">
      <c r="A32" s="42">
        <f t="shared" si="4"/>
        <v>45789</v>
      </c>
      <c r="B32" s="32">
        <v>130950.49571434999</v>
      </c>
      <c r="C32" s="32">
        <f t="shared" si="5"/>
        <v>118217.01591837571</v>
      </c>
      <c r="D32" s="62">
        <f t="shared" si="6"/>
        <v>1120.4882499717748</v>
      </c>
      <c r="E32" s="32">
        <v>22926.764285740002</v>
      </c>
      <c r="F32" s="32">
        <f t="shared" si="7"/>
        <v>24075.682346972859</v>
      </c>
      <c r="G32" s="62">
        <f t="shared" si="8"/>
        <v>891.39170051031761</v>
      </c>
      <c r="H32" s="32">
        <v>1094.2520818320661</v>
      </c>
      <c r="I32" s="54">
        <v>851.47221856585315</v>
      </c>
      <c r="J32" s="32">
        <f t="shared" si="0"/>
        <v>18859.28107144</v>
      </c>
      <c r="K32" s="32">
        <f t="shared" si="9"/>
        <v>20663.950051007145</v>
      </c>
      <c r="L32" s="62">
        <f t="shared" si="10"/>
        <v>1120.4882499717748</v>
      </c>
      <c r="M32" s="32">
        <f t="shared" si="1"/>
        <v>6992.5657142599994</v>
      </c>
      <c r="N32" s="32">
        <f t="shared" si="11"/>
        <v>6174.9194898028572</v>
      </c>
      <c r="O32" s="62">
        <f t="shared" si="12"/>
        <v>891.39170051031761</v>
      </c>
      <c r="P32" s="32">
        <f t="shared" si="2"/>
        <v>1094.2520818320661</v>
      </c>
      <c r="Q32" s="54">
        <f t="shared" si="3"/>
        <v>851.47221856585315</v>
      </c>
      <c r="R32" s="32">
        <v>18859.28107144</v>
      </c>
      <c r="S32" s="32">
        <f t="shared" si="13"/>
        <v>20663.950051007145</v>
      </c>
      <c r="T32" s="62">
        <f t="shared" si="14"/>
        <v>1057.3227960463148</v>
      </c>
      <c r="U32" s="32">
        <v>6992.5657142599994</v>
      </c>
      <c r="V32" s="32">
        <f t="shared" si="15"/>
        <v>6174.9194898028572</v>
      </c>
      <c r="W32" s="62">
        <f t="shared" si="16"/>
        <v>636.29057744663362</v>
      </c>
      <c r="X32" s="32">
        <v>1109.3694747905884</v>
      </c>
      <c r="Y32" s="54">
        <v>874.07071428249992</v>
      </c>
      <c r="Z32" s="32">
        <v>112091.21464291</v>
      </c>
      <c r="AA32" s="32">
        <f t="shared" si="17"/>
        <v>97553.065867368568</v>
      </c>
      <c r="AB32" s="62">
        <f t="shared" si="18"/>
        <v>1137.5251939784262</v>
      </c>
      <c r="AC32" s="32">
        <v>15934.198571480003</v>
      </c>
      <c r="AD32" s="32">
        <f t="shared" si="19"/>
        <v>17900.762857170001</v>
      </c>
      <c r="AE32" s="62">
        <f t="shared" si="20"/>
        <v>918.83178434769604</v>
      </c>
      <c r="AF32" s="32">
        <v>1088.2642198340777</v>
      </c>
      <c r="AG32" s="54">
        <v>838.6420300778949</v>
      </c>
      <c r="AH32" s="32">
        <v>0</v>
      </c>
      <c r="AI32" s="32">
        <f t="shared" si="21"/>
        <v>0</v>
      </c>
      <c r="AJ32" s="62">
        <f t="shared" si="22"/>
        <v>0</v>
      </c>
      <c r="AK32" s="32">
        <v>0</v>
      </c>
      <c r="AL32" s="32">
        <f t="shared" si="23"/>
        <v>0</v>
      </c>
      <c r="AM32" s="62">
        <f t="shared" si="24"/>
        <v>0</v>
      </c>
      <c r="AN32" s="32">
        <v>0</v>
      </c>
      <c r="AO32" s="54">
        <v>0</v>
      </c>
      <c r="AP32" s="32">
        <v>0</v>
      </c>
      <c r="AQ32" s="32">
        <f t="shared" si="25"/>
        <v>0</v>
      </c>
      <c r="AR32" s="62">
        <f t="shared" si="26"/>
        <v>0</v>
      </c>
      <c r="AS32" s="32">
        <v>0</v>
      </c>
      <c r="AT32" s="32">
        <f t="shared" si="27"/>
        <v>0</v>
      </c>
      <c r="AU32" s="62">
        <f t="shared" si="28"/>
        <v>0</v>
      </c>
      <c r="AV32" s="32">
        <v>0</v>
      </c>
      <c r="AW32" s="54">
        <v>0</v>
      </c>
    </row>
    <row r="33" spans="1:49" x14ac:dyDescent="0.25">
      <c r="A33" s="42">
        <f t="shared" si="4"/>
        <v>45790</v>
      </c>
      <c r="B33" s="32">
        <v>100542.96571407003</v>
      </c>
      <c r="C33" s="32">
        <f t="shared" si="5"/>
        <v>115502.02948976429</v>
      </c>
      <c r="D33" s="62">
        <f t="shared" si="6"/>
        <v>1114.4228174626874</v>
      </c>
      <c r="E33" s="32">
        <v>29409.236071299998</v>
      </c>
      <c r="F33" s="32">
        <f t="shared" si="7"/>
        <v>24137.49061225</v>
      </c>
      <c r="G33" s="62">
        <f t="shared" si="8"/>
        <v>895.82356833534357</v>
      </c>
      <c r="H33" s="32">
        <v>1132.7998050570247</v>
      </c>
      <c r="I33" s="54">
        <v>776.05343881792942</v>
      </c>
      <c r="J33" s="32">
        <f t="shared" si="0"/>
        <v>19044.674999989998</v>
      </c>
      <c r="K33" s="32">
        <f t="shared" si="9"/>
        <v>20588.897908154286</v>
      </c>
      <c r="L33" s="62">
        <f t="shared" si="10"/>
        <v>1114.4228174626874</v>
      </c>
      <c r="M33" s="32">
        <f t="shared" si="1"/>
        <v>10137.51464286</v>
      </c>
      <c r="N33" s="32">
        <f t="shared" si="11"/>
        <v>6543.2508163328557</v>
      </c>
      <c r="O33" s="62">
        <f t="shared" si="12"/>
        <v>895.82356833534357</v>
      </c>
      <c r="P33" s="32">
        <f t="shared" si="2"/>
        <v>1132.7998050570247</v>
      </c>
      <c r="Q33" s="54">
        <f t="shared" si="3"/>
        <v>776.05343881792942</v>
      </c>
      <c r="R33" s="32">
        <v>19044.674999989998</v>
      </c>
      <c r="S33" s="32">
        <f t="shared" si="13"/>
        <v>20588.897908154286</v>
      </c>
      <c r="T33" s="62">
        <f t="shared" si="14"/>
        <v>1030.9807484275641</v>
      </c>
      <c r="U33" s="32">
        <v>10137.51464286</v>
      </c>
      <c r="V33" s="32">
        <f t="shared" si="15"/>
        <v>6543.2508163328557</v>
      </c>
      <c r="W33" s="62">
        <f t="shared" si="16"/>
        <v>649.77025510226008</v>
      </c>
      <c r="X33" s="32">
        <v>1120.2749999994116</v>
      </c>
      <c r="Y33" s="54">
        <v>675.83430952399999</v>
      </c>
      <c r="Z33" s="32">
        <v>81498.290714080009</v>
      </c>
      <c r="AA33" s="32">
        <f t="shared" si="17"/>
        <v>94913.131581609996</v>
      </c>
      <c r="AB33" s="62">
        <f t="shared" si="18"/>
        <v>1135.060942032816</v>
      </c>
      <c r="AC33" s="32">
        <v>19271.72142844</v>
      </c>
      <c r="AD33" s="32">
        <f t="shared" si="19"/>
        <v>17594.239795917143</v>
      </c>
      <c r="AE33" s="62">
        <f t="shared" si="20"/>
        <v>920.85398965672834</v>
      </c>
      <c r="AF33" s="32">
        <v>1131.9207043622223</v>
      </c>
      <c r="AG33" s="54">
        <v>837.90093167130431</v>
      </c>
      <c r="AH33" s="32">
        <v>0</v>
      </c>
      <c r="AI33" s="32">
        <f t="shared" si="21"/>
        <v>0</v>
      </c>
      <c r="AJ33" s="62">
        <f t="shared" si="22"/>
        <v>0</v>
      </c>
      <c r="AK33" s="32">
        <v>0</v>
      </c>
      <c r="AL33" s="32">
        <f t="shared" si="23"/>
        <v>0</v>
      </c>
      <c r="AM33" s="62">
        <f t="shared" si="24"/>
        <v>0</v>
      </c>
      <c r="AN33" s="32">
        <v>0</v>
      </c>
      <c r="AO33" s="54">
        <v>0</v>
      </c>
      <c r="AP33" s="32">
        <v>0</v>
      </c>
      <c r="AQ33" s="32">
        <f t="shared" si="25"/>
        <v>0</v>
      </c>
      <c r="AR33" s="62">
        <f t="shared" si="26"/>
        <v>0</v>
      </c>
      <c r="AS33" s="32">
        <v>0</v>
      </c>
      <c r="AT33" s="32">
        <f t="shared" si="27"/>
        <v>0</v>
      </c>
      <c r="AU33" s="62">
        <f t="shared" si="28"/>
        <v>0</v>
      </c>
      <c r="AV33" s="32">
        <v>0</v>
      </c>
      <c r="AW33" s="54">
        <v>0</v>
      </c>
    </row>
    <row r="34" spans="1:49" x14ac:dyDescent="0.25">
      <c r="A34" s="42">
        <f t="shared" si="4"/>
        <v>45791</v>
      </c>
      <c r="B34" s="32">
        <v>108404.79892875999</v>
      </c>
      <c r="C34" s="32">
        <f t="shared" si="5"/>
        <v>115695.02464284285</v>
      </c>
      <c r="D34" s="62">
        <f t="shared" si="6"/>
        <v>1114.7843302265878</v>
      </c>
      <c r="E34" s="32">
        <v>19677.599285740002</v>
      </c>
      <c r="F34" s="32">
        <f t="shared" si="7"/>
        <v>23172.66209182857</v>
      </c>
      <c r="G34" s="62">
        <f t="shared" si="8"/>
        <v>885.48789296800521</v>
      </c>
      <c r="H34" s="32">
        <v>1109.2103500759804</v>
      </c>
      <c r="I34" s="54">
        <v>730.80217125537092</v>
      </c>
      <c r="J34" s="32">
        <f t="shared" si="0"/>
        <v>9367.4003570800014</v>
      </c>
      <c r="K34" s="32">
        <f t="shared" si="9"/>
        <v>19639.176326508572</v>
      </c>
      <c r="L34" s="62">
        <f t="shared" si="10"/>
        <v>1114.7843302265878</v>
      </c>
      <c r="M34" s="32">
        <f t="shared" si="1"/>
        <v>10853.386071439998</v>
      </c>
      <c r="N34" s="32">
        <f t="shared" si="11"/>
        <v>6978.283622455715</v>
      </c>
      <c r="O34" s="62">
        <f t="shared" si="12"/>
        <v>885.48789296800521</v>
      </c>
      <c r="P34" s="32">
        <f t="shared" si="2"/>
        <v>1109.2103500759804</v>
      </c>
      <c r="Q34" s="54">
        <f t="shared" si="3"/>
        <v>730.80217125537092</v>
      </c>
      <c r="R34" s="32">
        <v>9367.4003570800014</v>
      </c>
      <c r="S34" s="32">
        <f t="shared" si="13"/>
        <v>19639.176326508572</v>
      </c>
      <c r="T34" s="62">
        <f t="shared" si="14"/>
        <v>1012.1703847240948</v>
      </c>
      <c r="U34" s="32">
        <v>10853.386071439998</v>
      </c>
      <c r="V34" s="32">
        <f t="shared" si="15"/>
        <v>6978.283622455715</v>
      </c>
      <c r="W34" s="62">
        <f t="shared" si="16"/>
        <v>629.60686911322148</v>
      </c>
      <c r="X34" s="32">
        <v>669.10002550571437</v>
      </c>
      <c r="Y34" s="54">
        <v>834.87585164923064</v>
      </c>
      <c r="Z34" s="32">
        <v>99037.398571679994</v>
      </c>
      <c r="AA34" s="32">
        <f t="shared" si="17"/>
        <v>96055.84831633429</v>
      </c>
      <c r="AB34" s="62">
        <f t="shared" si="18"/>
        <v>1134.5895145660811</v>
      </c>
      <c r="AC34" s="32">
        <v>8824.2132142999999</v>
      </c>
      <c r="AD34" s="32">
        <f t="shared" si="19"/>
        <v>16194.378469372858</v>
      </c>
      <c r="AE34" s="62">
        <f t="shared" si="20"/>
        <v>904.47845306732427</v>
      </c>
      <c r="AF34" s="32">
        <v>1179.0166496628572</v>
      </c>
      <c r="AG34" s="54">
        <v>630.30094387857139</v>
      </c>
      <c r="AH34" s="32">
        <v>0</v>
      </c>
      <c r="AI34" s="32">
        <f t="shared" si="21"/>
        <v>0</v>
      </c>
      <c r="AJ34" s="62">
        <f t="shared" si="22"/>
        <v>0</v>
      </c>
      <c r="AK34" s="32">
        <v>0</v>
      </c>
      <c r="AL34" s="32">
        <f t="shared" si="23"/>
        <v>0</v>
      </c>
      <c r="AM34" s="62">
        <f t="shared" si="24"/>
        <v>0</v>
      </c>
      <c r="AN34" s="32">
        <v>0</v>
      </c>
      <c r="AO34" s="54">
        <v>0</v>
      </c>
      <c r="AP34" s="32">
        <v>0</v>
      </c>
      <c r="AQ34" s="32">
        <f t="shared" si="25"/>
        <v>0</v>
      </c>
      <c r="AR34" s="62">
        <f t="shared" si="26"/>
        <v>0</v>
      </c>
      <c r="AS34" s="32">
        <v>0</v>
      </c>
      <c r="AT34" s="32">
        <f t="shared" si="27"/>
        <v>0</v>
      </c>
      <c r="AU34" s="62">
        <f t="shared" si="28"/>
        <v>0</v>
      </c>
      <c r="AV34" s="32">
        <v>0</v>
      </c>
      <c r="AW34" s="54">
        <v>0</v>
      </c>
    </row>
    <row r="35" spans="1:49" x14ac:dyDescent="0.25">
      <c r="A35" s="42">
        <f t="shared" si="4"/>
        <v>45792</v>
      </c>
      <c r="B35" s="32">
        <v>114518.19178569</v>
      </c>
      <c r="C35" s="32">
        <f t="shared" si="5"/>
        <v>114755.12147958572</v>
      </c>
      <c r="D35" s="62">
        <f t="shared" si="6"/>
        <v>1111.8183300104304</v>
      </c>
      <c r="E35" s="32">
        <v>40018.752499929986</v>
      </c>
      <c r="F35" s="32">
        <f t="shared" si="7"/>
        <v>28699.432295904284</v>
      </c>
      <c r="G35" s="62">
        <f t="shared" si="8"/>
        <v>822.16362177429266</v>
      </c>
      <c r="H35" s="32">
        <v>1073.2037588741018</v>
      </c>
      <c r="I35" s="54">
        <v>891.74875836832473</v>
      </c>
      <c r="J35" s="32">
        <f t="shared" si="0"/>
        <v>16520.78357136</v>
      </c>
      <c r="K35" s="32">
        <f t="shared" si="9"/>
        <v>19502.106071404287</v>
      </c>
      <c r="L35" s="62">
        <f t="shared" si="10"/>
        <v>1111.8183300104304</v>
      </c>
      <c r="M35" s="32">
        <f t="shared" si="1"/>
        <v>15139.642142840001</v>
      </c>
      <c r="N35" s="32">
        <f t="shared" si="11"/>
        <v>9141.0896428614287</v>
      </c>
      <c r="O35" s="62">
        <f t="shared" si="12"/>
        <v>822.16362177429266</v>
      </c>
      <c r="P35" s="32">
        <f t="shared" si="2"/>
        <v>1073.2037588741018</v>
      </c>
      <c r="Q35" s="54">
        <f t="shared" si="3"/>
        <v>891.74875836832473</v>
      </c>
      <c r="R35" s="32">
        <v>16520.78357136</v>
      </c>
      <c r="S35" s="32">
        <f t="shared" si="13"/>
        <v>19502.106071404287</v>
      </c>
      <c r="T35" s="62">
        <f t="shared" si="14"/>
        <v>998.74533987974905</v>
      </c>
      <c r="U35" s="32">
        <v>15139.642142840001</v>
      </c>
      <c r="V35" s="32">
        <f t="shared" si="15"/>
        <v>9141.0896428614287</v>
      </c>
      <c r="W35" s="62">
        <f t="shared" si="16"/>
        <v>764.78224538857864</v>
      </c>
      <c r="X35" s="32">
        <v>826.03917856800001</v>
      </c>
      <c r="Y35" s="54">
        <v>946.22763392750005</v>
      </c>
      <c r="Z35" s="32">
        <v>97997.408214330004</v>
      </c>
      <c r="AA35" s="32">
        <f t="shared" si="17"/>
        <v>95253.015408181425</v>
      </c>
      <c r="AB35" s="62">
        <f t="shared" si="18"/>
        <v>1134.6084658048644</v>
      </c>
      <c r="AC35" s="32">
        <v>24879.110357090001</v>
      </c>
      <c r="AD35" s="32">
        <f t="shared" si="19"/>
        <v>19558.342653042862</v>
      </c>
      <c r="AE35" s="62">
        <f t="shared" si="20"/>
        <v>836.84120817318649</v>
      </c>
      <c r="AF35" s="32">
        <v>1126.4069909693103</v>
      </c>
      <c r="AG35" s="54">
        <v>857.90035714103453</v>
      </c>
      <c r="AH35" s="32">
        <v>0</v>
      </c>
      <c r="AI35" s="32">
        <f t="shared" si="21"/>
        <v>0</v>
      </c>
      <c r="AJ35" s="62">
        <f t="shared" si="22"/>
        <v>0</v>
      </c>
      <c r="AK35" s="32">
        <v>0</v>
      </c>
      <c r="AL35" s="32">
        <f t="shared" si="23"/>
        <v>0</v>
      </c>
      <c r="AM35" s="62">
        <f t="shared" si="24"/>
        <v>0</v>
      </c>
      <c r="AN35" s="32">
        <v>0</v>
      </c>
      <c r="AO35" s="54">
        <v>0</v>
      </c>
      <c r="AP35" s="32">
        <v>0</v>
      </c>
      <c r="AQ35" s="32">
        <f t="shared" si="25"/>
        <v>0</v>
      </c>
      <c r="AR35" s="62">
        <f t="shared" si="26"/>
        <v>0</v>
      </c>
      <c r="AS35" s="32">
        <v>0</v>
      </c>
      <c r="AT35" s="32">
        <f t="shared" si="27"/>
        <v>0</v>
      </c>
      <c r="AU35" s="62">
        <f t="shared" si="28"/>
        <v>0</v>
      </c>
      <c r="AV35" s="32">
        <v>0</v>
      </c>
      <c r="AW35" s="54">
        <v>0</v>
      </c>
    </row>
    <row r="36" spans="1:49" x14ac:dyDescent="0.25">
      <c r="A36" s="42">
        <f t="shared" si="4"/>
        <v>45793</v>
      </c>
      <c r="B36" s="32">
        <v>139599.61035700998</v>
      </c>
      <c r="C36" s="32">
        <f t="shared" si="5"/>
        <v>115368.48357141569</v>
      </c>
      <c r="D36" s="62">
        <f t="shared" si="6"/>
        <v>1133.3839523361692</v>
      </c>
      <c r="E36" s="32">
        <v>21460.276428619996</v>
      </c>
      <c r="F36" s="32">
        <f t="shared" si="7"/>
        <v>28111.293571422859</v>
      </c>
      <c r="G36" s="62">
        <f t="shared" si="8"/>
        <v>821.52416534419444</v>
      </c>
      <c r="H36" s="32">
        <v>1320.5955260965377</v>
      </c>
      <c r="I36" s="54">
        <v>797.00863820015343</v>
      </c>
      <c r="J36" s="32">
        <f t="shared" si="0"/>
        <v>10243.63571423</v>
      </c>
      <c r="K36" s="32">
        <f t="shared" si="9"/>
        <v>18429.777193859998</v>
      </c>
      <c r="L36" s="62">
        <f t="shared" si="10"/>
        <v>1133.3839523361692</v>
      </c>
      <c r="M36" s="32">
        <f t="shared" si="1"/>
        <v>7124.3850000500006</v>
      </c>
      <c r="N36" s="32">
        <f t="shared" si="11"/>
        <v>9136.3679591942855</v>
      </c>
      <c r="O36" s="62">
        <f t="shared" si="12"/>
        <v>821.52416534419444</v>
      </c>
      <c r="P36" s="32">
        <f t="shared" si="2"/>
        <v>1320.5955260965377</v>
      </c>
      <c r="Q36" s="54">
        <f t="shared" si="3"/>
        <v>797.00863820015343</v>
      </c>
      <c r="R36" s="32">
        <v>10243.63571423</v>
      </c>
      <c r="S36" s="32">
        <f t="shared" si="13"/>
        <v>18429.777193859998</v>
      </c>
      <c r="T36" s="62">
        <f t="shared" si="14"/>
        <v>1040.7948835303639</v>
      </c>
      <c r="U36" s="32">
        <v>7124.3850000500006</v>
      </c>
      <c r="V36" s="32">
        <f t="shared" si="15"/>
        <v>9136.3679591942855</v>
      </c>
      <c r="W36" s="62">
        <f t="shared" si="16"/>
        <v>824.97027685211629</v>
      </c>
      <c r="X36" s="32">
        <v>1280.45446427875</v>
      </c>
      <c r="Y36" s="54">
        <v>1017.7692857214287</v>
      </c>
      <c r="Z36" s="32">
        <v>129355.97464278001</v>
      </c>
      <c r="AA36" s="32">
        <f t="shared" si="17"/>
        <v>96938.706377555718</v>
      </c>
      <c r="AB36" s="62">
        <f t="shared" si="18"/>
        <v>1151.8093940637857</v>
      </c>
      <c r="AC36" s="32">
        <v>14335.891428570001</v>
      </c>
      <c r="AD36" s="32">
        <f t="shared" si="19"/>
        <v>18974.925612228573</v>
      </c>
      <c r="AE36" s="62">
        <f t="shared" si="20"/>
        <v>807.67035613247208</v>
      </c>
      <c r="AF36" s="32">
        <v>1319.9589249263267</v>
      </c>
      <c r="AG36" s="54">
        <v>716.79457142850003</v>
      </c>
      <c r="AH36" s="32">
        <v>0</v>
      </c>
      <c r="AI36" s="32">
        <f t="shared" si="21"/>
        <v>0</v>
      </c>
      <c r="AJ36" s="62">
        <f t="shared" si="22"/>
        <v>0</v>
      </c>
      <c r="AK36" s="32">
        <v>0</v>
      </c>
      <c r="AL36" s="32">
        <f t="shared" si="23"/>
        <v>0</v>
      </c>
      <c r="AM36" s="62">
        <f t="shared" si="24"/>
        <v>0</v>
      </c>
      <c r="AN36" s="32">
        <v>0</v>
      </c>
      <c r="AO36" s="54">
        <v>0</v>
      </c>
      <c r="AP36" s="32">
        <v>0</v>
      </c>
      <c r="AQ36" s="32">
        <f t="shared" si="25"/>
        <v>0</v>
      </c>
      <c r="AR36" s="62">
        <f t="shared" si="26"/>
        <v>0</v>
      </c>
      <c r="AS36" s="32">
        <v>0</v>
      </c>
      <c r="AT36" s="32">
        <f t="shared" si="27"/>
        <v>0</v>
      </c>
      <c r="AU36" s="62">
        <f t="shared" si="28"/>
        <v>0</v>
      </c>
      <c r="AV36" s="32">
        <v>0</v>
      </c>
      <c r="AW36" s="54">
        <v>0</v>
      </c>
    </row>
    <row r="37" spans="1:49" x14ac:dyDescent="0.25">
      <c r="A37" s="42">
        <f t="shared" si="4"/>
        <v>45794</v>
      </c>
      <c r="B37" s="32">
        <v>92304.438571360006</v>
      </c>
      <c r="C37" s="32">
        <f t="shared" si="5"/>
        <v>109034.42974486428</v>
      </c>
      <c r="D37" s="62">
        <f t="shared" si="6"/>
        <v>1129.0562996798546</v>
      </c>
      <c r="E37" s="32">
        <v>32540.667142760001</v>
      </c>
      <c r="F37" s="32">
        <f t="shared" si="7"/>
        <v>26689.352653029997</v>
      </c>
      <c r="G37" s="62">
        <f t="shared" si="8"/>
        <v>834.3949679095665</v>
      </c>
      <c r="H37" s="32">
        <v>1171.6205340666584</v>
      </c>
      <c r="I37" s="54">
        <v>959.70778173732231</v>
      </c>
      <c r="J37" s="32">
        <f t="shared" si="0"/>
        <v>9663.8667857500004</v>
      </c>
      <c r="K37" s="32">
        <f t="shared" si="9"/>
        <v>15083.487397931427</v>
      </c>
      <c r="L37" s="62">
        <f t="shared" si="10"/>
        <v>1129.0562996798546</v>
      </c>
      <c r="M37" s="32">
        <f t="shared" si="1"/>
        <v>7064.2103571500002</v>
      </c>
      <c r="N37" s="32">
        <f t="shared" si="11"/>
        <v>8618.7346428599994</v>
      </c>
      <c r="O37" s="62">
        <f t="shared" si="12"/>
        <v>834.3949679095665</v>
      </c>
      <c r="P37" s="32">
        <f t="shared" si="2"/>
        <v>1171.6205340666584</v>
      </c>
      <c r="Q37" s="54">
        <f t="shared" si="3"/>
        <v>959.70778173732231</v>
      </c>
      <c r="R37" s="32">
        <v>9663.8667857500004</v>
      </c>
      <c r="S37" s="32">
        <f t="shared" si="13"/>
        <v>15083.487397931427</v>
      </c>
      <c r="T37" s="62">
        <f t="shared" si="14"/>
        <v>960.78476898632118</v>
      </c>
      <c r="U37" s="32">
        <v>7064.2103571500002</v>
      </c>
      <c r="V37" s="32">
        <f t="shared" si="15"/>
        <v>8618.7346428599994</v>
      </c>
      <c r="W37" s="62">
        <f t="shared" si="16"/>
        <v>799.26663584967866</v>
      </c>
      <c r="X37" s="32">
        <v>878.53334415909092</v>
      </c>
      <c r="Y37" s="54">
        <v>642.20094155909089</v>
      </c>
      <c r="Z37" s="32">
        <v>82640.571785610009</v>
      </c>
      <c r="AA37" s="32">
        <f t="shared" si="17"/>
        <v>93950.942346932861</v>
      </c>
      <c r="AB37" s="62">
        <f t="shared" si="18"/>
        <v>1162.8574472656637</v>
      </c>
      <c r="AC37" s="32">
        <v>25476.45678561</v>
      </c>
      <c r="AD37" s="32">
        <f t="shared" si="19"/>
        <v>18070.618010170001</v>
      </c>
      <c r="AE37" s="62">
        <f t="shared" si="20"/>
        <v>839.69251180560877</v>
      </c>
      <c r="AF37" s="32">
        <v>1215.3025262589708</v>
      </c>
      <c r="AG37" s="54">
        <v>1107.6720341569564</v>
      </c>
      <c r="AH37" s="32">
        <v>0</v>
      </c>
      <c r="AI37" s="32">
        <f t="shared" si="21"/>
        <v>0</v>
      </c>
      <c r="AJ37" s="62">
        <f t="shared" si="22"/>
        <v>0</v>
      </c>
      <c r="AK37" s="32">
        <v>0</v>
      </c>
      <c r="AL37" s="32">
        <f t="shared" si="23"/>
        <v>0</v>
      </c>
      <c r="AM37" s="62">
        <f t="shared" si="24"/>
        <v>0</v>
      </c>
      <c r="AN37" s="32">
        <v>0</v>
      </c>
      <c r="AO37" s="54">
        <v>0</v>
      </c>
      <c r="AP37" s="32">
        <v>0</v>
      </c>
      <c r="AQ37" s="32">
        <f t="shared" si="25"/>
        <v>0</v>
      </c>
      <c r="AR37" s="62">
        <f t="shared" si="26"/>
        <v>0</v>
      </c>
      <c r="AS37" s="32">
        <v>0</v>
      </c>
      <c r="AT37" s="32">
        <f t="shared" si="27"/>
        <v>0</v>
      </c>
      <c r="AU37" s="62">
        <f t="shared" si="28"/>
        <v>0</v>
      </c>
      <c r="AV37" s="32">
        <v>0</v>
      </c>
      <c r="AW37" s="54">
        <v>0</v>
      </c>
    </row>
    <row r="38" spans="1:49" x14ac:dyDescent="0.25">
      <c r="A38" s="42">
        <f t="shared" si="4"/>
        <v>45795</v>
      </c>
      <c r="B38" s="32">
        <v>78216.283571669992</v>
      </c>
      <c r="C38" s="32">
        <f t="shared" si="5"/>
        <v>109219.54066327286</v>
      </c>
      <c r="D38" s="62">
        <f t="shared" si="6"/>
        <v>1150.7259312554593</v>
      </c>
      <c r="E38" s="32">
        <v>23275.642857300001</v>
      </c>
      <c r="F38" s="32">
        <f t="shared" si="7"/>
        <v>27044.134081627144</v>
      </c>
      <c r="G38" s="62">
        <f t="shared" si="8"/>
        <v>838.7460217881287</v>
      </c>
      <c r="H38" s="32">
        <v>1153.3994627858451</v>
      </c>
      <c r="I38" s="54">
        <v>864.42914557194797</v>
      </c>
      <c r="J38" s="32">
        <f t="shared" si="0"/>
        <v>16762.30464287</v>
      </c>
      <c r="K38" s="32">
        <f t="shared" si="9"/>
        <v>14351.706734674286</v>
      </c>
      <c r="L38" s="62">
        <f t="shared" si="10"/>
        <v>1150.7259312554593</v>
      </c>
      <c r="M38" s="32">
        <f t="shared" si="1"/>
        <v>5860.09857147</v>
      </c>
      <c r="N38" s="32">
        <f t="shared" si="11"/>
        <v>9024.5432142957143</v>
      </c>
      <c r="O38" s="62">
        <f t="shared" si="12"/>
        <v>838.7460217881287</v>
      </c>
      <c r="P38" s="32">
        <f t="shared" si="2"/>
        <v>1153.3994627858451</v>
      </c>
      <c r="Q38" s="54">
        <f t="shared" si="3"/>
        <v>864.42914557194797</v>
      </c>
      <c r="R38" s="32">
        <v>16762.30464287</v>
      </c>
      <c r="S38" s="32">
        <f t="shared" si="13"/>
        <v>14351.706734674286</v>
      </c>
      <c r="T38" s="62">
        <f t="shared" si="14"/>
        <v>973.57294773252374</v>
      </c>
      <c r="U38" s="32">
        <v>5860.09857147</v>
      </c>
      <c r="V38" s="32">
        <f t="shared" si="15"/>
        <v>9024.5432142957143</v>
      </c>
      <c r="W38" s="62">
        <f t="shared" si="16"/>
        <v>796.71265625867852</v>
      </c>
      <c r="X38" s="32">
        <v>931.2391468261111</v>
      </c>
      <c r="Y38" s="54">
        <v>586.00985714700005</v>
      </c>
      <c r="Z38" s="32">
        <v>61453.978928800003</v>
      </c>
      <c r="AA38" s="32">
        <f t="shared" si="17"/>
        <v>94867.833928598571</v>
      </c>
      <c r="AB38" s="62">
        <f t="shared" si="18"/>
        <v>1184.2785135128236</v>
      </c>
      <c r="AC38" s="32">
        <v>17415.544285830001</v>
      </c>
      <c r="AD38" s="32">
        <f t="shared" si="19"/>
        <v>18019.59086733143</v>
      </c>
      <c r="AE38" s="62">
        <f t="shared" si="20"/>
        <v>859.09352141052477</v>
      </c>
      <c r="AF38" s="32">
        <v>1229.0795785760001</v>
      </c>
      <c r="AG38" s="54">
        <v>1024.4437815194119</v>
      </c>
      <c r="AH38" s="32">
        <v>0</v>
      </c>
      <c r="AI38" s="32">
        <f t="shared" si="21"/>
        <v>0</v>
      </c>
      <c r="AJ38" s="62">
        <f t="shared" si="22"/>
        <v>0</v>
      </c>
      <c r="AK38" s="32">
        <v>0</v>
      </c>
      <c r="AL38" s="32">
        <f t="shared" si="23"/>
        <v>0</v>
      </c>
      <c r="AM38" s="62">
        <f t="shared" si="24"/>
        <v>0</v>
      </c>
      <c r="AN38" s="32">
        <v>0</v>
      </c>
      <c r="AO38" s="54">
        <v>0</v>
      </c>
      <c r="AP38" s="32">
        <v>0</v>
      </c>
      <c r="AQ38" s="32">
        <f t="shared" si="25"/>
        <v>0</v>
      </c>
      <c r="AR38" s="62">
        <f t="shared" si="26"/>
        <v>0</v>
      </c>
      <c r="AS38" s="32">
        <v>0</v>
      </c>
      <c r="AT38" s="32">
        <f t="shared" si="27"/>
        <v>0</v>
      </c>
      <c r="AU38" s="62">
        <f t="shared" si="28"/>
        <v>0</v>
      </c>
      <c r="AV38" s="32">
        <v>0</v>
      </c>
      <c r="AW38" s="54">
        <v>0</v>
      </c>
    </row>
    <row r="39" spans="1:49" x14ac:dyDescent="0.25">
      <c r="A39" s="42">
        <f t="shared" si="4"/>
        <v>45796</v>
      </c>
      <c r="B39" s="32">
        <v>110586.00071430003</v>
      </c>
      <c r="C39" s="32">
        <f t="shared" si="5"/>
        <v>106310.32709183714</v>
      </c>
      <c r="D39" s="62">
        <f t="shared" si="6"/>
        <v>1154.4183588227738</v>
      </c>
      <c r="E39" s="32">
        <v>21559.331785809998</v>
      </c>
      <c r="F39" s="32">
        <f t="shared" si="7"/>
        <v>26848.786581637141</v>
      </c>
      <c r="G39" s="62">
        <f t="shared" si="8"/>
        <v>845.78904246142099</v>
      </c>
      <c r="H39" s="32">
        <v>1120.0990748032693</v>
      </c>
      <c r="I39" s="54">
        <v>900.7733632788993</v>
      </c>
      <c r="J39" s="32">
        <f t="shared" si="0"/>
        <v>14811.975000089999</v>
      </c>
      <c r="K39" s="32">
        <f t="shared" si="9"/>
        <v>13773.520153052856</v>
      </c>
      <c r="L39" s="62">
        <f t="shared" si="10"/>
        <v>1154.4183588227738</v>
      </c>
      <c r="M39" s="32">
        <f t="shared" si="1"/>
        <v>7593.3032142800002</v>
      </c>
      <c r="N39" s="32">
        <f t="shared" si="11"/>
        <v>9110.3628571557147</v>
      </c>
      <c r="O39" s="62">
        <f t="shared" si="12"/>
        <v>845.78904246142099</v>
      </c>
      <c r="P39" s="32">
        <f t="shared" si="2"/>
        <v>1120.0990748032693</v>
      </c>
      <c r="Q39" s="54">
        <f t="shared" si="3"/>
        <v>900.7733632788993</v>
      </c>
      <c r="R39" s="32">
        <v>14811.975000089999</v>
      </c>
      <c r="S39" s="32">
        <f t="shared" si="13"/>
        <v>13773.520153052856</v>
      </c>
      <c r="T39" s="62">
        <f t="shared" si="14"/>
        <v>926.45982727439446</v>
      </c>
      <c r="U39" s="32">
        <v>7593.3032142800002</v>
      </c>
      <c r="V39" s="32">
        <f t="shared" si="15"/>
        <v>9110.3628571557147</v>
      </c>
      <c r="W39" s="62">
        <f t="shared" si="16"/>
        <v>792.37403381006732</v>
      </c>
      <c r="X39" s="32">
        <v>779.57763158368414</v>
      </c>
      <c r="Y39" s="54">
        <v>843.70035714222229</v>
      </c>
      <c r="Z39" s="32">
        <v>95774.025714210002</v>
      </c>
      <c r="AA39" s="32">
        <f t="shared" si="17"/>
        <v>92536.806938784299</v>
      </c>
      <c r="AB39" s="62">
        <f t="shared" si="18"/>
        <v>1199.8372423119017</v>
      </c>
      <c r="AC39" s="32">
        <v>13966.02857153</v>
      </c>
      <c r="AD39" s="32">
        <f t="shared" si="19"/>
        <v>17738.423724481432</v>
      </c>
      <c r="AE39" s="62">
        <f t="shared" si="20"/>
        <v>872.29731303301583</v>
      </c>
      <c r="AF39" s="32">
        <v>1197.175321427625</v>
      </c>
      <c r="AG39" s="54">
        <v>931.0685714353333</v>
      </c>
      <c r="AH39" s="32">
        <v>0</v>
      </c>
      <c r="AI39" s="32">
        <f t="shared" si="21"/>
        <v>0</v>
      </c>
      <c r="AJ39" s="62">
        <f t="shared" si="22"/>
        <v>0</v>
      </c>
      <c r="AK39" s="32">
        <v>0</v>
      </c>
      <c r="AL39" s="32">
        <f t="shared" si="23"/>
        <v>0</v>
      </c>
      <c r="AM39" s="62">
        <f t="shared" si="24"/>
        <v>0</v>
      </c>
      <c r="AN39" s="32">
        <v>0</v>
      </c>
      <c r="AO39" s="54">
        <v>0</v>
      </c>
      <c r="AP39" s="32">
        <v>0</v>
      </c>
      <c r="AQ39" s="32">
        <f t="shared" si="25"/>
        <v>0</v>
      </c>
      <c r="AR39" s="62">
        <f t="shared" si="26"/>
        <v>0</v>
      </c>
      <c r="AS39" s="32">
        <v>0</v>
      </c>
      <c r="AT39" s="32">
        <f t="shared" si="27"/>
        <v>0</v>
      </c>
      <c r="AU39" s="62">
        <f t="shared" si="28"/>
        <v>0</v>
      </c>
      <c r="AV39" s="32">
        <v>0</v>
      </c>
      <c r="AW39" s="54">
        <v>0</v>
      </c>
    </row>
    <row r="40" spans="1:49" x14ac:dyDescent="0.25">
      <c r="A40" s="42">
        <f t="shared" si="4"/>
        <v>45797</v>
      </c>
      <c r="B40" s="32">
        <v>110498.49285732</v>
      </c>
      <c r="C40" s="32">
        <f t="shared" si="5"/>
        <v>107732.54525515856</v>
      </c>
      <c r="D40" s="62">
        <f t="shared" si="6"/>
        <v>1152.4773479161363</v>
      </c>
      <c r="E40" s="32">
        <v>28021.812499989999</v>
      </c>
      <c r="F40" s="32">
        <f t="shared" si="7"/>
        <v>26650.583214307142</v>
      </c>
      <c r="G40" s="62">
        <f t="shared" si="8"/>
        <v>840.55883503852772</v>
      </c>
      <c r="H40" s="32">
        <v>1119.2127287105614</v>
      </c>
      <c r="I40" s="54">
        <v>739.44198685767503</v>
      </c>
      <c r="J40" s="32">
        <f t="shared" si="0"/>
        <v>15263.879642870001</v>
      </c>
      <c r="K40" s="32">
        <f t="shared" si="9"/>
        <v>13233.406530607142</v>
      </c>
      <c r="L40" s="62">
        <f t="shared" si="10"/>
        <v>1152.4773479161363</v>
      </c>
      <c r="M40" s="32">
        <f t="shared" si="1"/>
        <v>10088.13750003</v>
      </c>
      <c r="N40" s="32">
        <f t="shared" si="11"/>
        <v>9103.3089796085715</v>
      </c>
      <c r="O40" s="62">
        <f t="shared" si="12"/>
        <v>840.55883503852772</v>
      </c>
      <c r="P40" s="32">
        <f t="shared" si="2"/>
        <v>1119.2127287105614</v>
      </c>
      <c r="Q40" s="54">
        <f t="shared" si="3"/>
        <v>739.44198685767503</v>
      </c>
      <c r="R40" s="32">
        <v>15263.879642870001</v>
      </c>
      <c r="S40" s="32">
        <f t="shared" si="13"/>
        <v>13233.406530607142</v>
      </c>
      <c r="T40" s="62">
        <f t="shared" si="14"/>
        <v>902.70518122867509</v>
      </c>
      <c r="U40" s="32">
        <v>10088.13750003</v>
      </c>
      <c r="V40" s="32">
        <f t="shared" si="15"/>
        <v>9103.3089796085715</v>
      </c>
      <c r="W40" s="62">
        <f t="shared" si="16"/>
        <v>798.76645387837368</v>
      </c>
      <c r="X40" s="32">
        <v>953.99247767937504</v>
      </c>
      <c r="Y40" s="54">
        <v>720.58125000214284</v>
      </c>
      <c r="Z40" s="32">
        <v>95234.613214450001</v>
      </c>
      <c r="AA40" s="32">
        <f t="shared" si="17"/>
        <v>94499.13872455142</v>
      </c>
      <c r="AB40" s="62">
        <f t="shared" si="18"/>
        <v>1202.0492814726342</v>
      </c>
      <c r="AC40" s="32">
        <v>17933.67499996</v>
      </c>
      <c r="AD40" s="32">
        <f t="shared" si="19"/>
        <v>17547.274234698572</v>
      </c>
      <c r="AE40" s="62">
        <f t="shared" si="20"/>
        <v>859.34524541306769</v>
      </c>
      <c r="AF40" s="32">
        <v>1147.4049784873494</v>
      </c>
      <c r="AG40" s="54">
        <v>747.23645833166665</v>
      </c>
      <c r="AH40" s="32">
        <v>0</v>
      </c>
      <c r="AI40" s="32">
        <f t="shared" si="21"/>
        <v>0</v>
      </c>
      <c r="AJ40" s="62">
        <f t="shared" si="22"/>
        <v>0</v>
      </c>
      <c r="AK40" s="32">
        <v>0</v>
      </c>
      <c r="AL40" s="32">
        <f t="shared" si="23"/>
        <v>0</v>
      </c>
      <c r="AM40" s="62">
        <f t="shared" si="24"/>
        <v>0</v>
      </c>
      <c r="AN40" s="32">
        <v>0</v>
      </c>
      <c r="AO40" s="54">
        <v>0</v>
      </c>
      <c r="AP40" s="32">
        <v>0</v>
      </c>
      <c r="AQ40" s="32">
        <f t="shared" si="25"/>
        <v>0</v>
      </c>
      <c r="AR40" s="62">
        <f t="shared" si="26"/>
        <v>0</v>
      </c>
      <c r="AS40" s="32">
        <v>0</v>
      </c>
      <c r="AT40" s="32">
        <f t="shared" si="27"/>
        <v>0</v>
      </c>
      <c r="AU40" s="62">
        <f t="shared" si="28"/>
        <v>0</v>
      </c>
      <c r="AV40" s="32">
        <v>0</v>
      </c>
      <c r="AW40" s="54">
        <v>0</v>
      </c>
    </row>
    <row r="41" spans="1:49" x14ac:dyDescent="0.25">
      <c r="A41" s="42">
        <f t="shared" si="4"/>
        <v>45798</v>
      </c>
      <c r="B41" s="32">
        <v>90697.453571260019</v>
      </c>
      <c r="C41" s="32">
        <f t="shared" si="5"/>
        <v>105202.92448980141</v>
      </c>
      <c r="D41" s="62">
        <f t="shared" si="6"/>
        <v>1154.4184132443543</v>
      </c>
      <c r="E41" s="32">
        <v>32244.711071349997</v>
      </c>
      <c r="F41" s="32">
        <f t="shared" si="7"/>
        <v>28445.884897965709</v>
      </c>
      <c r="G41" s="62">
        <f t="shared" si="8"/>
        <v>876.12950079657799</v>
      </c>
      <c r="H41" s="32">
        <v>1122.7978073735057</v>
      </c>
      <c r="I41" s="54">
        <v>979.79683156172291</v>
      </c>
      <c r="J41" s="32">
        <f t="shared" si="0"/>
        <v>8374.3932143000002</v>
      </c>
      <c r="K41" s="32">
        <f t="shared" si="9"/>
        <v>13091.548367352856</v>
      </c>
      <c r="L41" s="62">
        <f t="shared" si="10"/>
        <v>1154.4184132443543</v>
      </c>
      <c r="M41" s="32">
        <f t="shared" si="1"/>
        <v>13475.21464281</v>
      </c>
      <c r="N41" s="32">
        <f t="shared" si="11"/>
        <v>9477.8559183757134</v>
      </c>
      <c r="O41" s="62">
        <f t="shared" si="12"/>
        <v>876.12950079657799</v>
      </c>
      <c r="P41" s="32">
        <f t="shared" si="2"/>
        <v>1122.7978073735057</v>
      </c>
      <c r="Q41" s="54">
        <f t="shared" si="3"/>
        <v>979.79683156172291</v>
      </c>
      <c r="R41" s="32">
        <v>8374.3932143000002</v>
      </c>
      <c r="S41" s="32">
        <f t="shared" si="13"/>
        <v>13091.548367352856</v>
      </c>
      <c r="T41" s="62">
        <f t="shared" si="14"/>
        <v>899.14576235752907</v>
      </c>
      <c r="U41" s="32">
        <v>13475.21464281</v>
      </c>
      <c r="V41" s="32">
        <f t="shared" si="15"/>
        <v>9477.8559183757134</v>
      </c>
      <c r="W41" s="62">
        <f t="shared" si="16"/>
        <v>799.81289152500142</v>
      </c>
      <c r="X41" s="32">
        <v>644.18409340769233</v>
      </c>
      <c r="Y41" s="54">
        <v>842.20091517562503</v>
      </c>
      <c r="Z41" s="32">
        <v>82323.060356959992</v>
      </c>
      <c r="AA41" s="32">
        <f t="shared" si="17"/>
        <v>92111.376122448564</v>
      </c>
      <c r="AB41" s="62">
        <f t="shared" si="18"/>
        <v>1206.5659373127303</v>
      </c>
      <c r="AC41" s="32">
        <v>18769.496428539998</v>
      </c>
      <c r="AD41" s="32">
        <f t="shared" si="19"/>
        <v>18968.028979589999</v>
      </c>
      <c r="AE41" s="62">
        <f t="shared" si="20"/>
        <v>927.0291141744483</v>
      </c>
      <c r="AF41" s="32">
        <v>1210.6332405435294</v>
      </c>
      <c r="AG41" s="54">
        <v>1104.0880252082352</v>
      </c>
      <c r="AH41" s="32">
        <v>0</v>
      </c>
      <c r="AI41" s="32">
        <f t="shared" si="21"/>
        <v>0</v>
      </c>
      <c r="AJ41" s="62">
        <f t="shared" si="22"/>
        <v>0</v>
      </c>
      <c r="AK41" s="32">
        <v>0</v>
      </c>
      <c r="AL41" s="32">
        <f t="shared" si="23"/>
        <v>0</v>
      </c>
      <c r="AM41" s="62">
        <f t="shared" si="24"/>
        <v>0</v>
      </c>
      <c r="AN41" s="32">
        <v>0</v>
      </c>
      <c r="AO41" s="54">
        <v>0</v>
      </c>
      <c r="AP41" s="32">
        <v>0</v>
      </c>
      <c r="AQ41" s="32">
        <f t="shared" si="25"/>
        <v>0</v>
      </c>
      <c r="AR41" s="62">
        <f t="shared" si="26"/>
        <v>0</v>
      </c>
      <c r="AS41" s="32">
        <v>0</v>
      </c>
      <c r="AT41" s="32">
        <f t="shared" si="27"/>
        <v>0</v>
      </c>
      <c r="AU41" s="62">
        <f t="shared" si="28"/>
        <v>0</v>
      </c>
      <c r="AV41" s="32">
        <v>0</v>
      </c>
      <c r="AW41" s="54">
        <v>0</v>
      </c>
    </row>
    <row r="42" spans="1:49" x14ac:dyDescent="0.25">
      <c r="A42" s="42">
        <f t="shared" si="4"/>
        <v>45799</v>
      </c>
      <c r="B42" s="32">
        <v>120462.61785716002</v>
      </c>
      <c r="C42" s="32">
        <f t="shared" si="5"/>
        <v>106052.12821429715</v>
      </c>
      <c r="D42" s="62">
        <f t="shared" si="6"/>
        <v>1168.639733560108</v>
      </c>
      <c r="E42" s="32">
        <v>28960.42428548</v>
      </c>
      <c r="F42" s="32">
        <f t="shared" si="7"/>
        <v>26866.123724472855</v>
      </c>
      <c r="G42" s="62">
        <f t="shared" si="8"/>
        <v>863.97486027515879</v>
      </c>
      <c r="H42" s="32">
        <v>1172.7530010843773</v>
      </c>
      <c r="I42" s="54">
        <v>806.66627471839138</v>
      </c>
      <c r="J42" s="32">
        <f t="shared" si="0"/>
        <v>19187.464642819999</v>
      </c>
      <c r="K42" s="32">
        <f t="shared" si="9"/>
        <v>13472.502806132854</v>
      </c>
      <c r="L42" s="62">
        <f t="shared" si="10"/>
        <v>1168.639733560108</v>
      </c>
      <c r="M42" s="32">
        <f t="shared" si="1"/>
        <v>5901.9789285200004</v>
      </c>
      <c r="N42" s="32">
        <f t="shared" si="11"/>
        <v>8158.1897449014295</v>
      </c>
      <c r="O42" s="62">
        <f t="shared" si="12"/>
        <v>863.97486027515879</v>
      </c>
      <c r="P42" s="32">
        <f t="shared" si="2"/>
        <v>1172.7530010843773</v>
      </c>
      <c r="Q42" s="54">
        <f t="shared" si="3"/>
        <v>806.66627471839138</v>
      </c>
      <c r="R42" s="32">
        <v>19187.464642819999</v>
      </c>
      <c r="S42" s="32">
        <f t="shared" si="13"/>
        <v>13472.502806132854</v>
      </c>
      <c r="T42" s="62">
        <f t="shared" si="14"/>
        <v>942.37936409840313</v>
      </c>
      <c r="U42" s="32">
        <v>5901.9789285200004</v>
      </c>
      <c r="V42" s="32">
        <f t="shared" si="15"/>
        <v>8158.1897449014295</v>
      </c>
      <c r="W42" s="62">
        <f t="shared" si="16"/>
        <v>741.2865922434105</v>
      </c>
      <c r="X42" s="32">
        <v>1128.6743907541177</v>
      </c>
      <c r="Y42" s="54">
        <v>536.5435389563637</v>
      </c>
      <c r="Z42" s="32">
        <v>101275.15321434001</v>
      </c>
      <c r="AA42" s="32">
        <f t="shared" si="17"/>
        <v>92579.625408164298</v>
      </c>
      <c r="AB42" s="62">
        <f t="shared" si="18"/>
        <v>1213.8818044073803</v>
      </c>
      <c r="AC42" s="32">
        <v>23058.445356960001</v>
      </c>
      <c r="AD42" s="32">
        <f t="shared" si="19"/>
        <v>18707.93397957143</v>
      </c>
      <c r="AE42" s="62">
        <f t="shared" si="20"/>
        <v>936.23446519407196</v>
      </c>
      <c r="AF42" s="32">
        <v>1177.6180606318605</v>
      </c>
      <c r="AG42" s="54">
        <v>922.33781427840006</v>
      </c>
      <c r="AH42" s="32">
        <v>0</v>
      </c>
      <c r="AI42" s="32">
        <f t="shared" si="21"/>
        <v>0</v>
      </c>
      <c r="AJ42" s="62">
        <f t="shared" si="22"/>
        <v>0</v>
      </c>
      <c r="AK42" s="32">
        <v>0</v>
      </c>
      <c r="AL42" s="32">
        <f t="shared" si="23"/>
        <v>0</v>
      </c>
      <c r="AM42" s="62">
        <f t="shared" si="24"/>
        <v>0</v>
      </c>
      <c r="AN42" s="32">
        <v>0</v>
      </c>
      <c r="AO42" s="54">
        <v>0</v>
      </c>
      <c r="AP42" s="32">
        <v>0</v>
      </c>
      <c r="AQ42" s="32">
        <f t="shared" si="25"/>
        <v>0</v>
      </c>
      <c r="AR42" s="62">
        <f t="shared" si="26"/>
        <v>0</v>
      </c>
      <c r="AS42" s="32">
        <v>0</v>
      </c>
      <c r="AT42" s="32">
        <f t="shared" si="27"/>
        <v>0</v>
      </c>
      <c r="AU42" s="62">
        <f t="shared" si="28"/>
        <v>0</v>
      </c>
      <c r="AV42" s="32">
        <v>0</v>
      </c>
      <c r="AW42" s="54">
        <v>0</v>
      </c>
    </row>
    <row r="43" spans="1:49" x14ac:dyDescent="0.25">
      <c r="A43" s="42">
        <f t="shared" si="4"/>
        <v>45800</v>
      </c>
      <c r="B43" s="32">
        <v>157355.14428566</v>
      </c>
      <c r="C43" s="32">
        <f t="shared" si="5"/>
        <v>108588.63306124715</v>
      </c>
      <c r="D43" s="62">
        <f t="shared" si="6"/>
        <v>1150.7488560590423</v>
      </c>
      <c r="E43" s="32">
        <v>26380.91642854</v>
      </c>
      <c r="F43" s="32">
        <f t="shared" si="7"/>
        <v>27569.072295889997</v>
      </c>
      <c r="G43" s="62">
        <f t="shared" si="8"/>
        <v>861.26518705726573</v>
      </c>
      <c r="H43" s="32">
        <v>1195.3593835890781</v>
      </c>
      <c r="I43" s="54">
        <v>778.04092567490034</v>
      </c>
      <c r="J43" s="32">
        <f t="shared" si="0"/>
        <v>14944.599642749999</v>
      </c>
      <c r="K43" s="32">
        <f t="shared" si="9"/>
        <v>14144.069081635713</v>
      </c>
      <c r="L43" s="62">
        <f t="shared" si="10"/>
        <v>1150.7488560590423</v>
      </c>
      <c r="M43" s="32">
        <f t="shared" si="1"/>
        <v>11115.522500019999</v>
      </c>
      <c r="N43" s="32">
        <f t="shared" si="11"/>
        <v>8728.3522448971435</v>
      </c>
      <c r="O43" s="62">
        <f t="shared" si="12"/>
        <v>861.26518705726573</v>
      </c>
      <c r="P43" s="32">
        <f t="shared" si="2"/>
        <v>1195.3593835890781</v>
      </c>
      <c r="Q43" s="54">
        <f t="shared" si="3"/>
        <v>778.04092567490034</v>
      </c>
      <c r="R43" s="32">
        <v>14944.599642749999</v>
      </c>
      <c r="S43" s="32">
        <f t="shared" si="13"/>
        <v>14144.069081635713</v>
      </c>
      <c r="T43" s="62">
        <f t="shared" si="14"/>
        <v>892.8912231545637</v>
      </c>
      <c r="U43" s="32">
        <v>11115.522500019999</v>
      </c>
      <c r="V43" s="32">
        <f t="shared" si="15"/>
        <v>8728.3522448971435</v>
      </c>
      <c r="W43" s="62">
        <f t="shared" si="16"/>
        <v>695.13671660481361</v>
      </c>
      <c r="X43" s="32">
        <v>934.03747767187497</v>
      </c>
      <c r="Y43" s="54">
        <v>694.72015625124993</v>
      </c>
      <c r="Z43" s="32">
        <v>142410.54464291001</v>
      </c>
      <c r="AA43" s="32">
        <f t="shared" si="17"/>
        <v>94444.563979611426</v>
      </c>
      <c r="AB43" s="62">
        <f t="shared" si="18"/>
        <v>1200.6986878451341</v>
      </c>
      <c r="AC43" s="32">
        <v>15265.393928519999</v>
      </c>
      <c r="AD43" s="32">
        <f t="shared" si="19"/>
        <v>18840.720050992855</v>
      </c>
      <c r="AE43" s="62">
        <f t="shared" si="20"/>
        <v>954.98916077190529</v>
      </c>
      <c r="AF43" s="32">
        <v>1227.6771089906035</v>
      </c>
      <c r="AG43" s="54">
        <v>848.07744047333335</v>
      </c>
      <c r="AH43" s="32">
        <v>0</v>
      </c>
      <c r="AI43" s="32">
        <f t="shared" si="21"/>
        <v>0</v>
      </c>
      <c r="AJ43" s="62">
        <f t="shared" si="22"/>
        <v>0</v>
      </c>
      <c r="AK43" s="32">
        <v>0</v>
      </c>
      <c r="AL43" s="32">
        <f t="shared" si="23"/>
        <v>0</v>
      </c>
      <c r="AM43" s="62">
        <f t="shared" si="24"/>
        <v>0</v>
      </c>
      <c r="AN43" s="32">
        <v>0</v>
      </c>
      <c r="AO43" s="54">
        <v>0</v>
      </c>
      <c r="AP43" s="32">
        <v>0</v>
      </c>
      <c r="AQ43" s="32">
        <f t="shared" si="25"/>
        <v>0</v>
      </c>
      <c r="AR43" s="62">
        <f t="shared" si="26"/>
        <v>0</v>
      </c>
      <c r="AS43" s="32">
        <v>0</v>
      </c>
      <c r="AT43" s="32">
        <f t="shared" si="27"/>
        <v>0</v>
      </c>
      <c r="AU43" s="62">
        <f t="shared" si="28"/>
        <v>0</v>
      </c>
      <c r="AV43" s="32">
        <v>0</v>
      </c>
      <c r="AW43" s="54">
        <v>0</v>
      </c>
    </row>
    <row r="44" spans="1:49" x14ac:dyDescent="0.25">
      <c r="A44" s="42">
        <f t="shared" si="4"/>
        <v>45801</v>
      </c>
      <c r="B44" s="32">
        <v>102791.69357154</v>
      </c>
      <c r="C44" s="32">
        <f t="shared" si="5"/>
        <v>110086.81234698716</v>
      </c>
      <c r="D44" s="62">
        <f t="shared" si="6"/>
        <v>1136.7585540662867</v>
      </c>
      <c r="E44" s="32">
        <v>43511.526428559999</v>
      </c>
      <c r="F44" s="32">
        <f t="shared" si="7"/>
        <v>29136.337908147139</v>
      </c>
      <c r="G44" s="62">
        <f t="shared" si="8"/>
        <v>846.37993977232429</v>
      </c>
      <c r="H44" s="32">
        <v>1073.6884201173698</v>
      </c>
      <c r="I44" s="54">
        <v>855.51105074273278</v>
      </c>
      <c r="J44" s="32">
        <f t="shared" si="0"/>
        <v>17650.919285749998</v>
      </c>
      <c r="K44" s="32">
        <f t="shared" si="9"/>
        <v>15285.076581635714</v>
      </c>
      <c r="L44" s="62">
        <f t="shared" si="10"/>
        <v>1136.7585540662867</v>
      </c>
      <c r="M44" s="32">
        <f t="shared" si="1"/>
        <v>18602.337857129998</v>
      </c>
      <c r="N44" s="32">
        <f t="shared" si="11"/>
        <v>10376.656173465715</v>
      </c>
      <c r="O44" s="62">
        <f t="shared" si="12"/>
        <v>846.37993977232429</v>
      </c>
      <c r="P44" s="32">
        <f t="shared" si="2"/>
        <v>1073.6884201173698</v>
      </c>
      <c r="Q44" s="54">
        <f t="shared" si="3"/>
        <v>855.51105074273278</v>
      </c>
      <c r="R44" s="32">
        <v>17650.919285749998</v>
      </c>
      <c r="S44" s="32">
        <f t="shared" si="13"/>
        <v>15285.076581635714</v>
      </c>
      <c r="T44" s="62">
        <f t="shared" si="14"/>
        <v>893.46445460147913</v>
      </c>
      <c r="U44" s="32">
        <v>18602.337857129998</v>
      </c>
      <c r="V44" s="32">
        <f t="shared" si="15"/>
        <v>10376.656173465715</v>
      </c>
      <c r="W44" s="62">
        <f t="shared" si="16"/>
        <v>736.26756679015773</v>
      </c>
      <c r="X44" s="32">
        <v>882.54596428749994</v>
      </c>
      <c r="Y44" s="54">
        <v>930.11689285649993</v>
      </c>
      <c r="Z44" s="32">
        <v>85140.774285790001</v>
      </c>
      <c r="AA44" s="32">
        <f t="shared" si="17"/>
        <v>94801.735765351434</v>
      </c>
      <c r="AB44" s="62">
        <f t="shared" si="18"/>
        <v>1187.1230906460894</v>
      </c>
      <c r="AC44" s="32">
        <v>24909.188571430001</v>
      </c>
      <c r="AD44" s="32">
        <f t="shared" si="19"/>
        <v>18759.681734681428</v>
      </c>
      <c r="AE44" s="62">
        <f t="shared" si="20"/>
        <v>911.53918617542763</v>
      </c>
      <c r="AF44" s="32">
        <v>1120.2733458656578</v>
      </c>
      <c r="AG44" s="54">
        <v>803.52221198161294</v>
      </c>
      <c r="AH44" s="32">
        <v>0</v>
      </c>
      <c r="AI44" s="32">
        <f t="shared" si="21"/>
        <v>0</v>
      </c>
      <c r="AJ44" s="62">
        <f t="shared" si="22"/>
        <v>0</v>
      </c>
      <c r="AK44" s="32">
        <v>0</v>
      </c>
      <c r="AL44" s="32">
        <f t="shared" si="23"/>
        <v>0</v>
      </c>
      <c r="AM44" s="62">
        <f t="shared" si="24"/>
        <v>0</v>
      </c>
      <c r="AN44" s="32">
        <v>0</v>
      </c>
      <c r="AO44" s="54">
        <v>0</v>
      </c>
      <c r="AP44" s="32">
        <v>0</v>
      </c>
      <c r="AQ44" s="32">
        <f t="shared" si="25"/>
        <v>0</v>
      </c>
      <c r="AR44" s="62">
        <f t="shared" si="26"/>
        <v>0</v>
      </c>
      <c r="AS44" s="32">
        <v>0</v>
      </c>
      <c r="AT44" s="32">
        <f t="shared" si="27"/>
        <v>0</v>
      </c>
      <c r="AU44" s="62">
        <f t="shared" si="28"/>
        <v>0</v>
      </c>
      <c r="AV44" s="32">
        <v>0</v>
      </c>
      <c r="AW44" s="54">
        <v>0</v>
      </c>
    </row>
    <row r="45" spans="1:49" x14ac:dyDescent="0.25">
      <c r="A45" s="42">
        <f t="shared" si="4"/>
        <v>45802</v>
      </c>
      <c r="B45" s="32">
        <v>106672.42464301999</v>
      </c>
      <c r="C45" s="32">
        <f t="shared" si="5"/>
        <v>114151.97535718001</v>
      </c>
      <c r="D45" s="62">
        <f t="shared" si="6"/>
        <v>1118.9178076679489</v>
      </c>
      <c r="E45" s="32">
        <v>29990.436428540001</v>
      </c>
      <c r="F45" s="32">
        <f t="shared" si="7"/>
        <v>30095.594132609996</v>
      </c>
      <c r="G45" s="62">
        <f t="shared" si="8"/>
        <v>833.04693998945788</v>
      </c>
      <c r="H45" s="32">
        <v>1028.5142379974809</v>
      </c>
      <c r="I45" s="54">
        <v>771.09814709188311</v>
      </c>
      <c r="J45" s="32">
        <f t="shared" si="0"/>
        <v>21679.903571440002</v>
      </c>
      <c r="K45" s="32">
        <f t="shared" si="9"/>
        <v>15987.590714288572</v>
      </c>
      <c r="L45" s="62">
        <f t="shared" si="10"/>
        <v>1118.9178076679489</v>
      </c>
      <c r="M45" s="32">
        <f t="shared" si="1"/>
        <v>11975.675714249999</v>
      </c>
      <c r="N45" s="32">
        <f t="shared" si="11"/>
        <v>11250.310051005714</v>
      </c>
      <c r="O45" s="62">
        <f t="shared" si="12"/>
        <v>833.04693998945788</v>
      </c>
      <c r="P45" s="32">
        <f t="shared" si="2"/>
        <v>1028.5142379974809</v>
      </c>
      <c r="Q45" s="54">
        <f t="shared" si="3"/>
        <v>771.09814709188311</v>
      </c>
      <c r="R45" s="32">
        <v>21679.903571440002</v>
      </c>
      <c r="S45" s="32">
        <f t="shared" si="13"/>
        <v>15987.590714288572</v>
      </c>
      <c r="T45" s="62">
        <f t="shared" si="14"/>
        <v>884.31545403454925</v>
      </c>
      <c r="U45" s="32">
        <v>11975.675714249999</v>
      </c>
      <c r="V45" s="32">
        <f t="shared" si="15"/>
        <v>11250.310051005714</v>
      </c>
      <c r="W45" s="62">
        <f t="shared" si="16"/>
        <v>774.75264550640259</v>
      </c>
      <c r="X45" s="32">
        <v>867.19614285760008</v>
      </c>
      <c r="Y45" s="54">
        <v>855.40540816071427</v>
      </c>
      <c r="Z45" s="32">
        <v>84992.521071579991</v>
      </c>
      <c r="AA45" s="32">
        <f t="shared" si="17"/>
        <v>98164.38464289144</v>
      </c>
      <c r="AB45" s="62">
        <f t="shared" si="18"/>
        <v>1165.2338218650332</v>
      </c>
      <c r="AC45" s="32">
        <v>18014.760714290001</v>
      </c>
      <c r="AD45" s="32">
        <f t="shared" si="19"/>
        <v>18845.284081604284</v>
      </c>
      <c r="AE45" s="62">
        <f t="shared" si="20"/>
        <v>868.1315643257401</v>
      </c>
      <c r="AF45" s="32">
        <v>1075.8546971086075</v>
      </c>
      <c r="AG45" s="54">
        <v>720.59042857160011</v>
      </c>
      <c r="AH45" s="32">
        <v>0</v>
      </c>
      <c r="AI45" s="32">
        <f t="shared" si="21"/>
        <v>0</v>
      </c>
      <c r="AJ45" s="62">
        <f t="shared" si="22"/>
        <v>0</v>
      </c>
      <c r="AK45" s="32">
        <v>0</v>
      </c>
      <c r="AL45" s="32">
        <f t="shared" si="23"/>
        <v>0</v>
      </c>
      <c r="AM45" s="62">
        <f t="shared" si="24"/>
        <v>0</v>
      </c>
      <c r="AN45" s="32">
        <v>0</v>
      </c>
      <c r="AO45" s="54">
        <v>0</v>
      </c>
      <c r="AP45" s="32">
        <v>0</v>
      </c>
      <c r="AQ45" s="32">
        <f t="shared" si="25"/>
        <v>0</v>
      </c>
      <c r="AR45" s="62">
        <f t="shared" si="26"/>
        <v>0</v>
      </c>
      <c r="AS45" s="32">
        <v>0</v>
      </c>
      <c r="AT45" s="32">
        <f t="shared" si="27"/>
        <v>0</v>
      </c>
      <c r="AU45" s="62">
        <f t="shared" si="28"/>
        <v>0</v>
      </c>
      <c r="AV45" s="32">
        <v>0</v>
      </c>
      <c r="AW45" s="54">
        <v>0</v>
      </c>
    </row>
    <row r="46" spans="1:49" x14ac:dyDescent="0.25">
      <c r="A46" s="42">
        <f t="shared" si="4"/>
        <v>45803</v>
      </c>
      <c r="B46" s="32">
        <v>105531.38178589997</v>
      </c>
      <c r="C46" s="32">
        <f t="shared" si="5"/>
        <v>113429.88693883715</v>
      </c>
      <c r="D46" s="62">
        <f t="shared" si="6"/>
        <v>1119.7263033062743</v>
      </c>
      <c r="E46" s="32">
        <v>26559.19000011</v>
      </c>
      <c r="F46" s="32">
        <f t="shared" si="7"/>
        <v>30809.859591795714</v>
      </c>
      <c r="G46" s="62">
        <f t="shared" si="8"/>
        <v>813.06770363153737</v>
      </c>
      <c r="H46" s="32">
        <v>1125.7585442715476</v>
      </c>
      <c r="I46" s="54">
        <v>760.91870877345593</v>
      </c>
      <c r="J46" s="32">
        <f t="shared" si="0"/>
        <v>12834.24071434</v>
      </c>
      <c r="K46" s="32">
        <f t="shared" si="9"/>
        <v>15705.057244895715</v>
      </c>
      <c r="L46" s="62">
        <f t="shared" si="10"/>
        <v>1119.7263033062743</v>
      </c>
      <c r="M46" s="32">
        <f t="shared" si="1"/>
        <v>8365.3339286099999</v>
      </c>
      <c r="N46" s="32">
        <f t="shared" si="11"/>
        <v>11360.600153052856</v>
      </c>
      <c r="O46" s="62">
        <f t="shared" si="12"/>
        <v>813.06770363153737</v>
      </c>
      <c r="P46" s="32">
        <f t="shared" si="2"/>
        <v>1125.7585442715476</v>
      </c>
      <c r="Q46" s="54">
        <f t="shared" si="3"/>
        <v>760.91870877345593</v>
      </c>
      <c r="R46" s="32">
        <v>12834.24071434</v>
      </c>
      <c r="S46" s="32">
        <f t="shared" si="13"/>
        <v>15705.057244895715</v>
      </c>
      <c r="T46" s="62">
        <f t="shared" si="14"/>
        <v>895.17808489726099</v>
      </c>
      <c r="U46" s="32">
        <v>8365.3339286099999</v>
      </c>
      <c r="V46" s="32">
        <f t="shared" si="15"/>
        <v>11360.600153052856</v>
      </c>
      <c r="W46" s="62">
        <f t="shared" si="16"/>
        <v>746.15076952575544</v>
      </c>
      <c r="X46" s="32">
        <v>855.61604762266666</v>
      </c>
      <c r="Y46" s="54">
        <v>643.48722527769235</v>
      </c>
      <c r="Z46" s="32">
        <v>92697.141071559978</v>
      </c>
      <c r="AA46" s="32">
        <f t="shared" si="17"/>
        <v>97724.829693941414</v>
      </c>
      <c r="AB46" s="62">
        <f t="shared" si="18"/>
        <v>1161.8347091684286</v>
      </c>
      <c r="AC46" s="32">
        <v>18193.856071499999</v>
      </c>
      <c r="AD46" s="32">
        <f t="shared" si="19"/>
        <v>19449.259438742854</v>
      </c>
      <c r="AE46" s="62">
        <f t="shared" si="20"/>
        <v>853.26369094861457</v>
      </c>
      <c r="AF46" s="32">
        <v>1173.3815325513922</v>
      </c>
      <c r="AG46" s="54">
        <v>826.99345779545445</v>
      </c>
      <c r="AH46" s="32">
        <v>0</v>
      </c>
      <c r="AI46" s="32">
        <f t="shared" si="21"/>
        <v>0</v>
      </c>
      <c r="AJ46" s="62">
        <f t="shared" si="22"/>
        <v>0</v>
      </c>
      <c r="AK46" s="32">
        <v>0</v>
      </c>
      <c r="AL46" s="32">
        <f t="shared" si="23"/>
        <v>0</v>
      </c>
      <c r="AM46" s="62">
        <f t="shared" si="24"/>
        <v>0</v>
      </c>
      <c r="AN46" s="32">
        <v>0</v>
      </c>
      <c r="AO46" s="54">
        <v>0</v>
      </c>
      <c r="AP46" s="32">
        <v>0</v>
      </c>
      <c r="AQ46" s="32">
        <f t="shared" si="25"/>
        <v>0</v>
      </c>
      <c r="AR46" s="62">
        <f t="shared" si="26"/>
        <v>0</v>
      </c>
      <c r="AS46" s="32">
        <v>0</v>
      </c>
      <c r="AT46" s="32">
        <f t="shared" si="27"/>
        <v>0</v>
      </c>
      <c r="AU46" s="62">
        <f t="shared" si="28"/>
        <v>0</v>
      </c>
      <c r="AV46" s="32">
        <v>0</v>
      </c>
      <c r="AW46" s="54">
        <v>0</v>
      </c>
    </row>
    <row r="47" spans="1:49" x14ac:dyDescent="0.25">
      <c r="A47" s="42">
        <f t="shared" si="4"/>
        <v>45804</v>
      </c>
      <c r="B47" s="32">
        <v>104859.47928590997</v>
      </c>
      <c r="C47" s="32">
        <f t="shared" si="5"/>
        <v>112624.31357149284</v>
      </c>
      <c r="D47" s="62">
        <f t="shared" si="6"/>
        <v>1117.9553943559911</v>
      </c>
      <c r="E47" s="32">
        <v>22193.34321431</v>
      </c>
      <c r="F47" s="32">
        <f t="shared" si="7"/>
        <v>29977.221122412859</v>
      </c>
      <c r="G47" s="62">
        <f t="shared" si="8"/>
        <v>809.98757618557852</v>
      </c>
      <c r="H47" s="32">
        <v>1106.816366058579</v>
      </c>
      <c r="I47" s="54">
        <v>717.88109473596307</v>
      </c>
      <c r="J47" s="32">
        <f t="shared" si="0"/>
        <v>15973.968214370001</v>
      </c>
      <c r="K47" s="32">
        <f t="shared" si="9"/>
        <v>15806.498469395714</v>
      </c>
      <c r="L47" s="62">
        <f t="shared" si="10"/>
        <v>1117.9553943559911</v>
      </c>
      <c r="M47" s="32">
        <f t="shared" si="1"/>
        <v>5255.6550000299994</v>
      </c>
      <c r="N47" s="32">
        <f t="shared" si="11"/>
        <v>10670.245510195715</v>
      </c>
      <c r="O47" s="62">
        <f t="shared" si="12"/>
        <v>809.98757618557852</v>
      </c>
      <c r="P47" s="32">
        <f t="shared" si="2"/>
        <v>1106.816366058579</v>
      </c>
      <c r="Q47" s="54">
        <f t="shared" si="3"/>
        <v>717.88109473596307</v>
      </c>
      <c r="R47" s="32">
        <v>15973.968214370001</v>
      </c>
      <c r="S47" s="32">
        <f t="shared" si="13"/>
        <v>15806.498469395714</v>
      </c>
      <c r="T47" s="62">
        <f t="shared" si="14"/>
        <v>893.12847224029144</v>
      </c>
      <c r="U47" s="32">
        <v>5255.6550000299994</v>
      </c>
      <c r="V47" s="32">
        <f t="shared" si="15"/>
        <v>10670.245510195715</v>
      </c>
      <c r="W47" s="62">
        <f t="shared" si="16"/>
        <v>750.46885626075539</v>
      </c>
      <c r="X47" s="32">
        <v>939.64518908058835</v>
      </c>
      <c r="Y47" s="54">
        <v>750.80785714714273</v>
      </c>
      <c r="Z47" s="32">
        <v>88885.511071539993</v>
      </c>
      <c r="AA47" s="32">
        <f t="shared" si="17"/>
        <v>96817.815102097142</v>
      </c>
      <c r="AB47" s="62">
        <f t="shared" si="18"/>
        <v>1160.7136885631662</v>
      </c>
      <c r="AC47" s="32">
        <v>16937.688214279999</v>
      </c>
      <c r="AD47" s="32">
        <f t="shared" si="19"/>
        <v>19306.975612217142</v>
      </c>
      <c r="AE47" s="62">
        <f t="shared" si="20"/>
        <v>847.33519817670992</v>
      </c>
      <c r="AF47" s="32">
        <v>1139.5578342505128</v>
      </c>
      <c r="AG47" s="54">
        <v>705.73700892833324</v>
      </c>
      <c r="AH47" s="32">
        <v>0</v>
      </c>
      <c r="AI47" s="32">
        <f t="shared" si="21"/>
        <v>0</v>
      </c>
      <c r="AJ47" s="62">
        <f t="shared" si="22"/>
        <v>0</v>
      </c>
      <c r="AK47" s="32">
        <v>0</v>
      </c>
      <c r="AL47" s="32">
        <f t="shared" si="23"/>
        <v>0</v>
      </c>
      <c r="AM47" s="62">
        <f t="shared" si="24"/>
        <v>0</v>
      </c>
      <c r="AN47" s="32">
        <v>0</v>
      </c>
      <c r="AO47" s="54">
        <v>0</v>
      </c>
      <c r="AP47" s="32">
        <v>0</v>
      </c>
      <c r="AQ47" s="32">
        <f t="shared" si="25"/>
        <v>0</v>
      </c>
      <c r="AR47" s="62">
        <f t="shared" si="26"/>
        <v>0</v>
      </c>
      <c r="AS47" s="32">
        <v>0</v>
      </c>
      <c r="AT47" s="32">
        <f t="shared" si="27"/>
        <v>0</v>
      </c>
      <c r="AU47" s="62">
        <f t="shared" si="28"/>
        <v>0</v>
      </c>
      <c r="AV47" s="32">
        <v>0</v>
      </c>
      <c r="AW47" s="54">
        <v>0</v>
      </c>
    </row>
    <row r="48" spans="1:49" x14ac:dyDescent="0.25">
      <c r="A48" s="42">
        <f t="shared" si="4"/>
        <v>45805</v>
      </c>
      <c r="B48" s="32">
        <v>128276.78107127002</v>
      </c>
      <c r="C48" s="32">
        <f t="shared" si="5"/>
        <v>117992.78892863714</v>
      </c>
      <c r="D48" s="62">
        <f t="shared" si="6"/>
        <v>1123.1016404158161</v>
      </c>
      <c r="E48" s="32">
        <v>26042.268571410001</v>
      </c>
      <c r="F48" s="32">
        <f t="shared" si="7"/>
        <v>29091.157908135712</v>
      </c>
      <c r="G48" s="62">
        <f t="shared" si="8"/>
        <v>813.49909071286027</v>
      </c>
      <c r="H48" s="32">
        <v>1158.8215297922795</v>
      </c>
      <c r="I48" s="54">
        <v>1004.3774332526957</v>
      </c>
      <c r="J48" s="32">
        <f t="shared" si="0"/>
        <v>13431.96678567</v>
      </c>
      <c r="K48" s="32">
        <f t="shared" si="9"/>
        <v>16529.008979591432</v>
      </c>
      <c r="L48" s="62">
        <f t="shared" si="10"/>
        <v>1123.1016404158161</v>
      </c>
      <c r="M48" s="32">
        <f t="shared" si="1"/>
        <v>9604.9782143100001</v>
      </c>
      <c r="N48" s="32">
        <f t="shared" si="11"/>
        <v>10117.35459183857</v>
      </c>
      <c r="O48" s="62">
        <f t="shared" si="12"/>
        <v>813.49909071286027</v>
      </c>
      <c r="P48" s="32">
        <f t="shared" si="2"/>
        <v>1158.8215297922795</v>
      </c>
      <c r="Q48" s="54">
        <f t="shared" si="3"/>
        <v>1004.3774332526957</v>
      </c>
      <c r="R48" s="32">
        <v>13431.96678567</v>
      </c>
      <c r="S48" s="32">
        <f t="shared" si="13"/>
        <v>16529.008979591432</v>
      </c>
      <c r="T48" s="62">
        <f t="shared" si="14"/>
        <v>921.0304480541032</v>
      </c>
      <c r="U48" s="32">
        <v>9604.9782143100001</v>
      </c>
      <c r="V48" s="32">
        <f t="shared" si="15"/>
        <v>10117.35459183857</v>
      </c>
      <c r="W48" s="62">
        <f t="shared" si="16"/>
        <v>754.89441661631543</v>
      </c>
      <c r="X48" s="32">
        <v>839.49792410437499</v>
      </c>
      <c r="Y48" s="54">
        <v>873.17983766454552</v>
      </c>
      <c r="Z48" s="32">
        <v>114844.8142856</v>
      </c>
      <c r="AA48" s="32">
        <f t="shared" si="17"/>
        <v>101463.77994904571</v>
      </c>
      <c r="AB48" s="62">
        <f t="shared" si="18"/>
        <v>1160.46505162176</v>
      </c>
      <c r="AC48" s="32">
        <v>16437.290357100002</v>
      </c>
      <c r="AD48" s="32">
        <f t="shared" si="19"/>
        <v>18973.803316297144</v>
      </c>
      <c r="AE48" s="62">
        <f t="shared" si="20"/>
        <v>846.15395988124772</v>
      </c>
      <c r="AF48" s="32">
        <v>1208.8927819536843</v>
      </c>
      <c r="AG48" s="54">
        <v>1095.8193571400002</v>
      </c>
      <c r="AH48" s="32">
        <v>0</v>
      </c>
      <c r="AI48" s="32">
        <f t="shared" si="21"/>
        <v>0</v>
      </c>
      <c r="AJ48" s="62">
        <f t="shared" si="22"/>
        <v>0</v>
      </c>
      <c r="AK48" s="32">
        <v>0</v>
      </c>
      <c r="AL48" s="32">
        <f t="shared" si="23"/>
        <v>0</v>
      </c>
      <c r="AM48" s="62">
        <f t="shared" si="24"/>
        <v>0</v>
      </c>
      <c r="AN48" s="32">
        <v>0</v>
      </c>
      <c r="AO48" s="54">
        <v>0</v>
      </c>
      <c r="AP48" s="32">
        <v>0</v>
      </c>
      <c r="AQ48" s="32">
        <f t="shared" si="25"/>
        <v>0</v>
      </c>
      <c r="AR48" s="62">
        <f t="shared" si="26"/>
        <v>0</v>
      </c>
      <c r="AS48" s="32">
        <v>0</v>
      </c>
      <c r="AT48" s="32">
        <f t="shared" si="27"/>
        <v>0</v>
      </c>
      <c r="AU48" s="62">
        <f t="shared" si="28"/>
        <v>0</v>
      </c>
      <c r="AV48" s="32">
        <v>0</v>
      </c>
      <c r="AW48" s="54">
        <v>0</v>
      </c>
    </row>
    <row r="49" spans="1:49" x14ac:dyDescent="0.25">
      <c r="A49" s="42">
        <f t="shared" si="4"/>
        <v>45806</v>
      </c>
      <c r="B49" s="32">
        <v>106337.22071449002</v>
      </c>
      <c r="C49" s="32">
        <f t="shared" si="5"/>
        <v>115974.87505111285</v>
      </c>
      <c r="D49" s="62">
        <f t="shared" si="6"/>
        <v>1121.1390314616872</v>
      </c>
      <c r="E49" s="32">
        <v>12943.41321425</v>
      </c>
      <c r="F49" s="32">
        <f t="shared" si="7"/>
        <v>26803.01346938857</v>
      </c>
      <c r="G49" s="62">
        <f t="shared" si="8"/>
        <v>801.2687660817021</v>
      </c>
      <c r="H49" s="32">
        <v>1159.0147384054756</v>
      </c>
      <c r="I49" s="54">
        <v>721.05400230028386</v>
      </c>
      <c r="J49" s="32">
        <f t="shared" si="0"/>
        <v>17374.847500010004</v>
      </c>
      <c r="K49" s="32">
        <f t="shared" si="9"/>
        <v>16270.063673475715</v>
      </c>
      <c r="L49" s="62">
        <f t="shared" si="10"/>
        <v>1121.1390314616872</v>
      </c>
      <c r="M49" s="32">
        <f t="shared" si="1"/>
        <v>2646.54500001</v>
      </c>
      <c r="N49" s="32">
        <f t="shared" si="11"/>
        <v>9652.2926020514278</v>
      </c>
      <c r="O49" s="62">
        <f t="shared" si="12"/>
        <v>801.2687660817021</v>
      </c>
      <c r="P49" s="32">
        <f t="shared" si="2"/>
        <v>1159.0147384054756</v>
      </c>
      <c r="Q49" s="54">
        <f t="shared" si="3"/>
        <v>721.05400230028386</v>
      </c>
      <c r="R49" s="32">
        <v>17374.847500010004</v>
      </c>
      <c r="S49" s="32">
        <f t="shared" si="13"/>
        <v>16270.063673475715</v>
      </c>
      <c r="T49" s="62">
        <f t="shared" si="14"/>
        <v>905.79837122376705</v>
      </c>
      <c r="U49" s="32">
        <v>2646.54500001</v>
      </c>
      <c r="V49" s="32">
        <f t="shared" si="15"/>
        <v>9652.2926020514278</v>
      </c>
      <c r="W49" s="62">
        <f t="shared" si="16"/>
        <v>753.86091105140633</v>
      </c>
      <c r="X49" s="32">
        <v>1022.0498529417649</v>
      </c>
      <c r="Y49" s="54">
        <v>529.30900000199995</v>
      </c>
      <c r="Z49" s="32">
        <v>88962.373214480001</v>
      </c>
      <c r="AA49" s="32">
        <f t="shared" si="17"/>
        <v>99704.811377637132</v>
      </c>
      <c r="AB49" s="62">
        <f t="shared" si="18"/>
        <v>1161.686039559075</v>
      </c>
      <c r="AC49" s="32">
        <v>10296.868214239999</v>
      </c>
      <c r="AD49" s="32">
        <f t="shared" si="19"/>
        <v>17150.720867337142</v>
      </c>
      <c r="AE49" s="62">
        <f t="shared" si="20"/>
        <v>827.54381294301481</v>
      </c>
      <c r="AF49" s="32">
        <v>1186.1649761930667</v>
      </c>
      <c r="AG49" s="54">
        <v>792.06678571076918</v>
      </c>
      <c r="AH49" s="32">
        <v>0</v>
      </c>
      <c r="AI49" s="32">
        <f t="shared" si="21"/>
        <v>0</v>
      </c>
      <c r="AJ49" s="62">
        <f t="shared" si="22"/>
        <v>0</v>
      </c>
      <c r="AK49" s="32">
        <v>0</v>
      </c>
      <c r="AL49" s="32">
        <f t="shared" si="23"/>
        <v>0</v>
      </c>
      <c r="AM49" s="62">
        <f t="shared" si="24"/>
        <v>0</v>
      </c>
      <c r="AN49" s="32">
        <v>0</v>
      </c>
      <c r="AO49" s="54">
        <v>0</v>
      </c>
      <c r="AP49" s="32">
        <v>0</v>
      </c>
      <c r="AQ49" s="32">
        <f t="shared" si="25"/>
        <v>0</v>
      </c>
      <c r="AR49" s="62">
        <f t="shared" si="26"/>
        <v>0</v>
      </c>
      <c r="AS49" s="32">
        <v>0</v>
      </c>
      <c r="AT49" s="32">
        <f t="shared" si="27"/>
        <v>0</v>
      </c>
      <c r="AU49" s="62">
        <f t="shared" si="28"/>
        <v>0</v>
      </c>
      <c r="AV49" s="32">
        <v>0</v>
      </c>
      <c r="AW49" s="54">
        <v>0</v>
      </c>
    </row>
    <row r="50" spans="1:49" x14ac:dyDescent="0.25">
      <c r="A50" s="42">
        <f t="shared" si="4"/>
        <v>45807</v>
      </c>
      <c r="B50" s="32">
        <v>183287.32107093002</v>
      </c>
      <c r="C50" s="32">
        <f t="shared" si="5"/>
        <v>119679.47173472286</v>
      </c>
      <c r="D50" s="62">
        <f t="shared" si="6"/>
        <v>1116.5495875694226</v>
      </c>
      <c r="E50" s="32">
        <v>27264.784642910003</v>
      </c>
      <c r="F50" s="32">
        <f t="shared" si="7"/>
        <v>26929.280357155716</v>
      </c>
      <c r="G50" s="62">
        <f t="shared" si="8"/>
        <v>792.90084398029671</v>
      </c>
      <c r="H50" s="32">
        <v>1163.2332763432255</v>
      </c>
      <c r="I50" s="54">
        <v>719.46547096506322</v>
      </c>
      <c r="J50" s="32">
        <f t="shared" si="0"/>
        <v>9183.1442857099992</v>
      </c>
      <c r="K50" s="32">
        <f t="shared" si="9"/>
        <v>15446.998622469999</v>
      </c>
      <c r="L50" s="62">
        <f t="shared" si="10"/>
        <v>1116.5495875694226</v>
      </c>
      <c r="M50" s="32">
        <f t="shared" si="1"/>
        <v>9734.6457142799991</v>
      </c>
      <c r="N50" s="32">
        <f t="shared" si="11"/>
        <v>9455.0244898028577</v>
      </c>
      <c r="O50" s="62">
        <f t="shared" si="12"/>
        <v>792.90084398029671</v>
      </c>
      <c r="P50" s="32">
        <f t="shared" si="2"/>
        <v>1163.2332763432255</v>
      </c>
      <c r="Q50" s="54">
        <f t="shared" si="3"/>
        <v>719.46547096506322</v>
      </c>
      <c r="R50" s="32">
        <v>9183.1442857099992</v>
      </c>
      <c r="S50" s="32">
        <f t="shared" si="13"/>
        <v>15446.998622469999</v>
      </c>
      <c r="T50" s="62">
        <f t="shared" si="14"/>
        <v>903.55222135221345</v>
      </c>
      <c r="U50" s="32">
        <v>9734.6457142799991</v>
      </c>
      <c r="V50" s="32">
        <f t="shared" si="15"/>
        <v>9455.0244898028577</v>
      </c>
      <c r="W50" s="62">
        <f t="shared" si="16"/>
        <v>753.94829397755439</v>
      </c>
      <c r="X50" s="32">
        <v>918.31442857099989</v>
      </c>
      <c r="Y50" s="54">
        <v>695.33183673428562</v>
      </c>
      <c r="Z50" s="32">
        <v>174104.17678521998</v>
      </c>
      <c r="AA50" s="32">
        <f t="shared" si="17"/>
        <v>104232.47311225285</v>
      </c>
      <c r="AB50" s="62">
        <f t="shared" si="18"/>
        <v>1154.3578201137186</v>
      </c>
      <c r="AC50" s="32">
        <v>17530.13892863</v>
      </c>
      <c r="AD50" s="32">
        <f t="shared" si="19"/>
        <v>17474.255867352858</v>
      </c>
      <c r="AE50" s="62">
        <f t="shared" si="20"/>
        <v>810.73595792676474</v>
      </c>
      <c r="AF50" s="32">
        <v>1176.3795728731079</v>
      </c>
      <c r="AG50" s="54">
        <v>730.4224553595833</v>
      </c>
      <c r="AH50" s="32">
        <v>0</v>
      </c>
      <c r="AI50" s="32">
        <f t="shared" si="21"/>
        <v>0</v>
      </c>
      <c r="AJ50" s="62">
        <f t="shared" si="22"/>
        <v>0</v>
      </c>
      <c r="AK50" s="32">
        <v>0</v>
      </c>
      <c r="AL50" s="32">
        <f t="shared" si="23"/>
        <v>0</v>
      </c>
      <c r="AM50" s="62">
        <f t="shared" si="24"/>
        <v>0</v>
      </c>
      <c r="AN50" s="32">
        <v>0</v>
      </c>
      <c r="AO50" s="54">
        <v>0</v>
      </c>
      <c r="AP50" s="32">
        <v>0</v>
      </c>
      <c r="AQ50" s="32">
        <f t="shared" si="25"/>
        <v>0</v>
      </c>
      <c r="AR50" s="62">
        <f t="shared" si="26"/>
        <v>0</v>
      </c>
      <c r="AS50" s="32">
        <v>0</v>
      </c>
      <c r="AT50" s="32">
        <f t="shared" si="27"/>
        <v>0</v>
      </c>
      <c r="AU50" s="62">
        <f t="shared" si="28"/>
        <v>0</v>
      </c>
      <c r="AV50" s="32">
        <v>0</v>
      </c>
      <c r="AW50" s="54">
        <v>0</v>
      </c>
    </row>
    <row r="51" spans="1:49" x14ac:dyDescent="0.25">
      <c r="A51" s="42">
        <f t="shared" si="4"/>
        <v>45808</v>
      </c>
      <c r="B51" s="32">
        <v>110263.39071440001</v>
      </c>
      <c r="C51" s="32">
        <f t="shared" si="5"/>
        <v>120746.8570408457</v>
      </c>
      <c r="D51" s="62">
        <f t="shared" si="6"/>
        <v>1119.5535220567913</v>
      </c>
      <c r="E51" s="32">
        <v>30807.481428629999</v>
      </c>
      <c r="F51" s="32">
        <f t="shared" si="7"/>
        <v>25114.416785737147</v>
      </c>
      <c r="G51" s="62">
        <f t="shared" si="8"/>
        <v>778.32301919047109</v>
      </c>
      <c r="H51" s="32">
        <v>1094.7159615289504</v>
      </c>
      <c r="I51" s="54">
        <v>753.46627721395271</v>
      </c>
      <c r="J51" s="32">
        <f t="shared" si="0"/>
        <v>21832.153214320002</v>
      </c>
      <c r="K51" s="32">
        <f t="shared" si="9"/>
        <v>16044.317755122858</v>
      </c>
      <c r="L51" s="62">
        <f t="shared" si="10"/>
        <v>1119.5535220567913</v>
      </c>
      <c r="M51" s="32">
        <f t="shared" si="1"/>
        <v>9526.5739284899992</v>
      </c>
      <c r="N51" s="32">
        <f t="shared" si="11"/>
        <v>8158.4867857114286</v>
      </c>
      <c r="O51" s="62">
        <f t="shared" si="12"/>
        <v>778.32301919047109</v>
      </c>
      <c r="P51" s="32">
        <f t="shared" si="2"/>
        <v>1094.7159615289504</v>
      </c>
      <c r="Q51" s="54">
        <f t="shared" si="3"/>
        <v>753.46627721395271</v>
      </c>
      <c r="R51" s="32">
        <v>21832.153214320002</v>
      </c>
      <c r="S51" s="32">
        <f t="shared" si="13"/>
        <v>16044.317755122858</v>
      </c>
      <c r="T51" s="62">
        <f t="shared" si="14"/>
        <v>913.07766256778791</v>
      </c>
      <c r="U51" s="32">
        <v>9526.5739284899992</v>
      </c>
      <c r="V51" s="32">
        <f t="shared" si="15"/>
        <v>8158.4867857114286</v>
      </c>
      <c r="W51" s="62">
        <f t="shared" si="16"/>
        <v>718.28439018672782</v>
      </c>
      <c r="X51" s="32">
        <v>949.22405279652185</v>
      </c>
      <c r="Y51" s="54">
        <v>680.46956632071419</v>
      </c>
      <c r="Z51" s="32">
        <v>88431.237500080009</v>
      </c>
      <c r="AA51" s="32">
        <f t="shared" si="17"/>
        <v>104702.53928572287</v>
      </c>
      <c r="AB51" s="62">
        <f t="shared" si="18"/>
        <v>1156.2807441477087</v>
      </c>
      <c r="AC51" s="32">
        <v>21280.907500140002</v>
      </c>
      <c r="AD51" s="32">
        <f t="shared" si="19"/>
        <v>16955.930000025717</v>
      </c>
      <c r="AE51" s="62">
        <f t="shared" si="20"/>
        <v>808.544464681455</v>
      </c>
      <c r="AF51" s="32">
        <v>1133.7338141035898</v>
      </c>
      <c r="AG51" s="54">
        <v>788.18175926444451</v>
      </c>
      <c r="AH51" s="32">
        <v>0</v>
      </c>
      <c r="AI51" s="32">
        <f t="shared" si="21"/>
        <v>0</v>
      </c>
      <c r="AJ51" s="62">
        <f t="shared" si="22"/>
        <v>0</v>
      </c>
      <c r="AK51" s="32">
        <v>0</v>
      </c>
      <c r="AL51" s="32">
        <f t="shared" si="23"/>
        <v>0</v>
      </c>
      <c r="AM51" s="62">
        <f t="shared" si="24"/>
        <v>0</v>
      </c>
      <c r="AN51" s="32">
        <v>0</v>
      </c>
      <c r="AO51" s="54">
        <v>0</v>
      </c>
      <c r="AP51" s="32">
        <v>0</v>
      </c>
      <c r="AQ51" s="32">
        <f t="shared" si="25"/>
        <v>0</v>
      </c>
      <c r="AR51" s="62">
        <f t="shared" si="26"/>
        <v>0</v>
      </c>
      <c r="AS51" s="32">
        <v>0</v>
      </c>
      <c r="AT51" s="32">
        <f t="shared" si="27"/>
        <v>0</v>
      </c>
      <c r="AU51" s="62">
        <f t="shared" si="28"/>
        <v>0</v>
      </c>
      <c r="AV51" s="32">
        <v>0</v>
      </c>
      <c r="AW51" s="54">
        <v>0</v>
      </c>
    </row>
    <row r="52" spans="1:49" x14ac:dyDescent="0.25">
      <c r="A52" s="42">
        <f t="shared" si="4"/>
        <v>45809</v>
      </c>
      <c r="B52" s="32">
        <v>155000.05035756997</v>
      </c>
      <c r="C52" s="32">
        <f t="shared" si="5"/>
        <v>127650.80357149569</v>
      </c>
      <c r="D52" s="62">
        <f t="shared" si="6"/>
        <v>1123.6684702412806</v>
      </c>
      <c r="E52" s="32">
        <v>44494.702857020005</v>
      </c>
      <c r="F52" s="32">
        <f t="shared" si="7"/>
        <v>27186.454846948578</v>
      </c>
      <c r="G52" s="62">
        <f t="shared" si="8"/>
        <v>779.98804842911534</v>
      </c>
      <c r="H52" s="32">
        <v>1057.3188752889062</v>
      </c>
      <c r="I52" s="54">
        <v>782.75335176239309</v>
      </c>
      <c r="J52" s="32">
        <f t="shared" si="0"/>
        <v>26453.785000070005</v>
      </c>
      <c r="K52" s="32">
        <f t="shared" si="9"/>
        <v>16726.300816355717</v>
      </c>
      <c r="L52" s="62">
        <f t="shared" si="10"/>
        <v>1123.6684702412806</v>
      </c>
      <c r="M52" s="32">
        <f t="shared" si="1"/>
        <v>13414.67928568</v>
      </c>
      <c r="N52" s="32">
        <f t="shared" si="11"/>
        <v>8364.058724487144</v>
      </c>
      <c r="O52" s="62">
        <f t="shared" si="12"/>
        <v>779.98804842911534</v>
      </c>
      <c r="P52" s="32">
        <f t="shared" si="2"/>
        <v>1057.3188752889062</v>
      </c>
      <c r="Q52" s="54">
        <f t="shared" si="3"/>
        <v>782.75335176239309</v>
      </c>
      <c r="R52" s="32">
        <v>26453.785000070005</v>
      </c>
      <c r="S52" s="32">
        <f t="shared" si="13"/>
        <v>16726.300816355717</v>
      </c>
      <c r="T52" s="62">
        <f t="shared" si="14"/>
        <v>915.16290406465487</v>
      </c>
      <c r="U52" s="32">
        <v>13414.67928568</v>
      </c>
      <c r="V52" s="32">
        <f t="shared" si="15"/>
        <v>8364.058724487144</v>
      </c>
      <c r="W52" s="62">
        <f t="shared" si="16"/>
        <v>708.81201495099538</v>
      </c>
      <c r="X52" s="32">
        <v>881.79283333566684</v>
      </c>
      <c r="Y52" s="54">
        <v>789.0987815105882</v>
      </c>
      <c r="Z52" s="32">
        <v>128546.2653575</v>
      </c>
      <c r="AA52" s="32">
        <f t="shared" si="17"/>
        <v>110924.50275514003</v>
      </c>
      <c r="AB52" s="62">
        <f t="shared" si="18"/>
        <v>1159.5423629459906</v>
      </c>
      <c r="AC52" s="32">
        <v>31080.02357134</v>
      </c>
      <c r="AD52" s="32">
        <f t="shared" si="19"/>
        <v>18822.396122461429</v>
      </c>
      <c r="AE52" s="62">
        <f t="shared" si="20"/>
        <v>816.60305906886936</v>
      </c>
      <c r="AF52" s="32">
        <v>1098.6860286965812</v>
      </c>
      <c r="AG52" s="54">
        <v>777.00058928349995</v>
      </c>
      <c r="AH52" s="32">
        <v>0</v>
      </c>
      <c r="AI52" s="32">
        <f t="shared" si="21"/>
        <v>0</v>
      </c>
      <c r="AJ52" s="62">
        <f t="shared" si="22"/>
        <v>0</v>
      </c>
      <c r="AK52" s="32">
        <v>0</v>
      </c>
      <c r="AL52" s="32">
        <f t="shared" si="23"/>
        <v>0</v>
      </c>
      <c r="AM52" s="62">
        <f t="shared" si="24"/>
        <v>0</v>
      </c>
      <c r="AN52" s="32">
        <v>0</v>
      </c>
      <c r="AO52" s="54">
        <v>0</v>
      </c>
      <c r="AP52" s="32">
        <v>0</v>
      </c>
      <c r="AQ52" s="32">
        <f t="shared" si="25"/>
        <v>0</v>
      </c>
      <c r="AR52" s="62">
        <f t="shared" si="26"/>
        <v>0</v>
      </c>
      <c r="AS52" s="32">
        <v>0</v>
      </c>
      <c r="AT52" s="32">
        <f t="shared" si="27"/>
        <v>0</v>
      </c>
      <c r="AU52" s="62">
        <f t="shared" si="28"/>
        <v>0</v>
      </c>
      <c r="AV52" s="32">
        <v>0</v>
      </c>
      <c r="AW52" s="54">
        <v>0</v>
      </c>
    </row>
    <row r="53" spans="1:49" x14ac:dyDescent="0.25">
      <c r="A53" s="42">
        <f t="shared" si="4"/>
        <v>45810</v>
      </c>
      <c r="B53" s="32">
        <v>118144.72571411</v>
      </c>
      <c r="C53" s="32">
        <f t="shared" si="5"/>
        <v>129452.70984695425</v>
      </c>
      <c r="D53" s="62">
        <f t="shared" si="6"/>
        <v>1115.3159615141315</v>
      </c>
      <c r="E53" s="32">
        <v>30459.99321434</v>
      </c>
      <c r="F53" s="32">
        <f t="shared" si="7"/>
        <v>27743.712448981434</v>
      </c>
      <c r="G53" s="62">
        <f t="shared" si="8"/>
        <v>783.16696737188283</v>
      </c>
      <c r="H53" s="32">
        <v>1067.2909831815034</v>
      </c>
      <c r="I53" s="54">
        <v>783.17114137282772</v>
      </c>
      <c r="J53" s="32">
        <f t="shared" si="0"/>
        <v>13360.992857019999</v>
      </c>
      <c r="K53" s="32">
        <f t="shared" si="9"/>
        <v>16801.551122452856</v>
      </c>
      <c r="L53" s="62">
        <f t="shared" si="10"/>
        <v>1115.3159615141315</v>
      </c>
      <c r="M53" s="32">
        <f t="shared" si="1"/>
        <v>7534.4303571399996</v>
      </c>
      <c r="N53" s="32">
        <f t="shared" si="11"/>
        <v>8245.3582142771429</v>
      </c>
      <c r="O53" s="62">
        <f t="shared" si="12"/>
        <v>783.16696737188283</v>
      </c>
      <c r="P53" s="32">
        <f t="shared" si="2"/>
        <v>1067.2909831815034</v>
      </c>
      <c r="Q53" s="54">
        <f t="shared" si="3"/>
        <v>783.17114137282772</v>
      </c>
      <c r="R53" s="32">
        <v>13360.992857019999</v>
      </c>
      <c r="S53" s="32">
        <f t="shared" si="13"/>
        <v>16801.551122452856</v>
      </c>
      <c r="T53" s="62">
        <f t="shared" si="14"/>
        <v>939.75613744844964</v>
      </c>
      <c r="U53" s="32">
        <v>7534.4303571399996</v>
      </c>
      <c r="V53" s="32">
        <f t="shared" si="15"/>
        <v>8245.3582142771429</v>
      </c>
      <c r="W53" s="62">
        <f t="shared" si="16"/>
        <v>693.76721090254966</v>
      </c>
      <c r="X53" s="32">
        <v>1027.7686813092307</v>
      </c>
      <c r="Y53" s="54">
        <v>538.17359693857145</v>
      </c>
      <c r="Z53" s="32">
        <v>104783.73285709001</v>
      </c>
      <c r="AA53" s="32">
        <f t="shared" si="17"/>
        <v>112651.15872450142</v>
      </c>
      <c r="AB53" s="62">
        <f t="shared" si="18"/>
        <v>1144.662395988343</v>
      </c>
      <c r="AC53" s="32">
        <v>22925.562857199999</v>
      </c>
      <c r="AD53" s="32">
        <f t="shared" si="19"/>
        <v>19498.354234704286</v>
      </c>
      <c r="AE53" s="62">
        <f t="shared" si="20"/>
        <v>829.46435285351856</v>
      </c>
      <c r="AF53" s="32">
        <v>1069.2217638478573</v>
      </c>
      <c r="AG53" s="54">
        <v>917.02251428799991</v>
      </c>
      <c r="AH53" s="32">
        <v>0</v>
      </c>
      <c r="AI53" s="32">
        <f t="shared" si="21"/>
        <v>0</v>
      </c>
      <c r="AJ53" s="62">
        <f t="shared" si="22"/>
        <v>0</v>
      </c>
      <c r="AK53" s="32">
        <v>0</v>
      </c>
      <c r="AL53" s="32">
        <f t="shared" si="23"/>
        <v>0</v>
      </c>
      <c r="AM53" s="62">
        <f t="shared" si="24"/>
        <v>0</v>
      </c>
      <c r="AN53" s="32">
        <v>0</v>
      </c>
      <c r="AO53" s="54">
        <v>0</v>
      </c>
      <c r="AP53" s="32">
        <v>0</v>
      </c>
      <c r="AQ53" s="32">
        <f t="shared" si="25"/>
        <v>0</v>
      </c>
      <c r="AR53" s="62">
        <f t="shared" si="26"/>
        <v>0</v>
      </c>
      <c r="AS53" s="32">
        <v>0</v>
      </c>
      <c r="AT53" s="32">
        <f t="shared" si="27"/>
        <v>0</v>
      </c>
      <c r="AU53" s="62">
        <f t="shared" si="28"/>
        <v>0</v>
      </c>
      <c r="AV53" s="32">
        <v>0</v>
      </c>
      <c r="AW53" s="54">
        <v>0</v>
      </c>
    </row>
    <row r="54" spans="1:49" x14ac:dyDescent="0.25">
      <c r="A54" s="42">
        <f t="shared" si="4"/>
        <v>45811</v>
      </c>
      <c r="B54" s="32">
        <v>85416.899999989997</v>
      </c>
      <c r="C54" s="32">
        <f t="shared" si="5"/>
        <v>126675.19852039427</v>
      </c>
      <c r="D54" s="62">
        <f t="shared" si="6"/>
        <v>1120.3451698120939</v>
      </c>
      <c r="E54" s="32">
        <v>29092.768928769998</v>
      </c>
      <c r="F54" s="32">
        <f t="shared" si="7"/>
        <v>28729.344693904288</v>
      </c>
      <c r="G54" s="62">
        <f t="shared" si="8"/>
        <v>829.45280137558871</v>
      </c>
      <c r="H54" s="32">
        <v>1142.0208241443165</v>
      </c>
      <c r="I54" s="54">
        <v>1041.8819327619037</v>
      </c>
      <c r="J54" s="32">
        <f t="shared" si="0"/>
        <v>9592.3799999900002</v>
      </c>
      <c r="K54" s="32">
        <f t="shared" si="9"/>
        <v>15889.895663255713</v>
      </c>
      <c r="L54" s="62">
        <f t="shared" si="10"/>
        <v>1120.3451698120939</v>
      </c>
      <c r="M54" s="32">
        <f t="shared" si="1"/>
        <v>15772.550714379999</v>
      </c>
      <c r="N54" s="32">
        <f t="shared" si="11"/>
        <v>9747.7718877557163</v>
      </c>
      <c r="O54" s="62">
        <f t="shared" si="12"/>
        <v>829.45280137558871</v>
      </c>
      <c r="P54" s="32">
        <f t="shared" si="2"/>
        <v>1142.0208241443165</v>
      </c>
      <c r="Q54" s="54">
        <f t="shared" si="3"/>
        <v>1041.8819327619037</v>
      </c>
      <c r="R54" s="32">
        <v>9592.3799999900002</v>
      </c>
      <c r="S54" s="32">
        <f t="shared" si="13"/>
        <v>15889.895663255713</v>
      </c>
      <c r="T54" s="62">
        <f t="shared" si="14"/>
        <v>976.81361043675849</v>
      </c>
      <c r="U54" s="32">
        <v>15772.550714379999</v>
      </c>
      <c r="V54" s="32">
        <f t="shared" si="15"/>
        <v>9747.7718877557163</v>
      </c>
      <c r="W54" s="62">
        <f t="shared" si="16"/>
        <v>791.34726656178907</v>
      </c>
      <c r="X54" s="32">
        <v>1199.04749999875</v>
      </c>
      <c r="Y54" s="54">
        <v>1433.868246761818</v>
      </c>
      <c r="Z54" s="32">
        <v>75824.51999999999</v>
      </c>
      <c r="AA54" s="32">
        <f t="shared" si="17"/>
        <v>110785.30285713858</v>
      </c>
      <c r="AB54" s="62">
        <f t="shared" si="18"/>
        <v>1143.5411701998901</v>
      </c>
      <c r="AC54" s="32">
        <v>13320.218214389999</v>
      </c>
      <c r="AD54" s="32">
        <f t="shared" si="19"/>
        <v>18981.572806148575</v>
      </c>
      <c r="AE54" s="62">
        <f t="shared" si="20"/>
        <v>840.57938699308431</v>
      </c>
      <c r="AF54" s="32">
        <v>1131.7092537313431</v>
      </c>
      <c r="AG54" s="54">
        <v>783.54224790529406</v>
      </c>
      <c r="AH54" s="32">
        <v>0</v>
      </c>
      <c r="AI54" s="32">
        <f t="shared" si="21"/>
        <v>0</v>
      </c>
      <c r="AJ54" s="62">
        <f t="shared" si="22"/>
        <v>0</v>
      </c>
      <c r="AK54" s="32">
        <v>0</v>
      </c>
      <c r="AL54" s="32">
        <f t="shared" si="23"/>
        <v>0</v>
      </c>
      <c r="AM54" s="62">
        <f t="shared" si="24"/>
        <v>0</v>
      </c>
      <c r="AN54" s="32">
        <v>0</v>
      </c>
      <c r="AO54" s="54">
        <v>0</v>
      </c>
      <c r="AP54" s="32">
        <v>0</v>
      </c>
      <c r="AQ54" s="32">
        <f t="shared" si="25"/>
        <v>0</v>
      </c>
      <c r="AR54" s="62">
        <f t="shared" si="26"/>
        <v>0</v>
      </c>
      <c r="AS54" s="32">
        <v>0</v>
      </c>
      <c r="AT54" s="32">
        <f t="shared" si="27"/>
        <v>0</v>
      </c>
      <c r="AU54" s="62">
        <f t="shared" si="28"/>
        <v>0</v>
      </c>
      <c r="AV54" s="32">
        <v>0</v>
      </c>
      <c r="AW54" s="54">
        <v>0</v>
      </c>
    </row>
    <row r="55" spans="1:49" x14ac:dyDescent="0.25">
      <c r="A55" s="42">
        <f t="shared" si="4"/>
        <v>45812</v>
      </c>
      <c r="B55" s="32">
        <v>103381.70392826998</v>
      </c>
      <c r="C55" s="32">
        <f t="shared" si="5"/>
        <v>123118.75892853714</v>
      </c>
      <c r="D55" s="62">
        <f t="shared" si="6"/>
        <v>1127.0014290038193</v>
      </c>
      <c r="E55" s="32">
        <v>24682.494642860001</v>
      </c>
      <c r="F55" s="32">
        <f t="shared" si="7"/>
        <v>28535.091275540002</v>
      </c>
      <c r="G55" s="62">
        <f t="shared" si="8"/>
        <v>800.02700995882878</v>
      </c>
      <c r="H55" s="32">
        <v>1205.4153441343565</v>
      </c>
      <c r="I55" s="54">
        <v>798.39689333537729</v>
      </c>
      <c r="J55" s="32">
        <f t="shared" si="0"/>
        <v>19436.363928549999</v>
      </c>
      <c r="K55" s="32">
        <f t="shared" si="9"/>
        <v>16747.666683667143</v>
      </c>
      <c r="L55" s="62">
        <f t="shared" si="10"/>
        <v>1127.0014290038193</v>
      </c>
      <c r="M55" s="32">
        <f t="shared" si="1"/>
        <v>5090.2489285700003</v>
      </c>
      <c r="N55" s="32">
        <f t="shared" si="11"/>
        <v>9102.8105612214295</v>
      </c>
      <c r="O55" s="62">
        <f t="shared" si="12"/>
        <v>800.02700995882878</v>
      </c>
      <c r="P55" s="32">
        <f t="shared" si="2"/>
        <v>1205.4153441343565</v>
      </c>
      <c r="Q55" s="54">
        <f t="shared" si="3"/>
        <v>798.39689333537729</v>
      </c>
      <c r="R55" s="32">
        <v>19436.363928549999</v>
      </c>
      <c r="S55" s="32">
        <f t="shared" si="13"/>
        <v>16747.666683667143</v>
      </c>
      <c r="T55" s="62">
        <f t="shared" si="14"/>
        <v>1020.2161248802511</v>
      </c>
      <c r="U55" s="32">
        <v>5090.2489285700003</v>
      </c>
      <c r="V55" s="32">
        <f t="shared" si="15"/>
        <v>9102.8105612214295</v>
      </c>
      <c r="W55" s="62">
        <f t="shared" si="16"/>
        <v>747.40489179336168</v>
      </c>
      <c r="X55" s="32">
        <v>1143.3155252088236</v>
      </c>
      <c r="Y55" s="54">
        <v>565.58321428555564</v>
      </c>
      <c r="Z55" s="32">
        <v>83945.339999720003</v>
      </c>
      <c r="AA55" s="32">
        <f t="shared" si="17"/>
        <v>106371.09224487</v>
      </c>
      <c r="AB55" s="62">
        <f t="shared" si="18"/>
        <v>1144.6420771251817</v>
      </c>
      <c r="AC55" s="32">
        <v>19592.245714290002</v>
      </c>
      <c r="AD55" s="32">
        <f t="shared" si="19"/>
        <v>19432.280714318571</v>
      </c>
      <c r="AE55" s="62">
        <f t="shared" si="20"/>
        <v>811.2561393126299</v>
      </c>
      <c r="AF55" s="32">
        <v>1216.5991304307247</v>
      </c>
      <c r="AG55" s="54">
        <v>890.55662337681827</v>
      </c>
      <c r="AH55" s="32">
        <v>0</v>
      </c>
      <c r="AI55" s="32">
        <f t="shared" si="21"/>
        <v>0</v>
      </c>
      <c r="AJ55" s="62">
        <f t="shared" si="22"/>
        <v>0</v>
      </c>
      <c r="AK55" s="32">
        <v>0</v>
      </c>
      <c r="AL55" s="32">
        <f t="shared" si="23"/>
        <v>0</v>
      </c>
      <c r="AM55" s="62">
        <f t="shared" si="24"/>
        <v>0</v>
      </c>
      <c r="AN55" s="32">
        <v>0</v>
      </c>
      <c r="AO55" s="54">
        <v>0</v>
      </c>
      <c r="AP55" s="32">
        <v>0</v>
      </c>
      <c r="AQ55" s="32">
        <f t="shared" si="25"/>
        <v>0</v>
      </c>
      <c r="AR55" s="62">
        <f t="shared" si="26"/>
        <v>0</v>
      </c>
      <c r="AS55" s="32">
        <v>0</v>
      </c>
      <c r="AT55" s="32">
        <f t="shared" si="27"/>
        <v>0</v>
      </c>
      <c r="AU55" s="62">
        <f t="shared" si="28"/>
        <v>0</v>
      </c>
      <c r="AV55" s="32">
        <v>0</v>
      </c>
      <c r="AW55" s="54">
        <v>0</v>
      </c>
    </row>
    <row r="56" spans="1:49" x14ac:dyDescent="0.25">
      <c r="A56" s="42">
        <f t="shared" si="4"/>
        <v>45813</v>
      </c>
      <c r="B56" s="32">
        <v>108729.66392865001</v>
      </c>
      <c r="C56" s="32">
        <f t="shared" si="5"/>
        <v>123460.53653056</v>
      </c>
      <c r="D56" s="62">
        <f t="shared" si="6"/>
        <v>1108.3664014062588</v>
      </c>
      <c r="E56" s="32">
        <v>23057.01571431</v>
      </c>
      <c r="F56" s="32">
        <f t="shared" si="7"/>
        <v>29979.89163269143</v>
      </c>
      <c r="G56" s="62">
        <f t="shared" si="8"/>
        <v>807.11624374183305</v>
      </c>
      <c r="H56" s="32">
        <v>1028.5695452225527</v>
      </c>
      <c r="I56" s="54">
        <v>770.67863878131379</v>
      </c>
      <c r="J56" s="32">
        <f t="shared" si="0"/>
        <v>12983.766071419999</v>
      </c>
      <c r="K56" s="32">
        <f t="shared" si="9"/>
        <v>16120.369336725716</v>
      </c>
      <c r="L56" s="62">
        <f t="shared" si="10"/>
        <v>1108.3664014062588</v>
      </c>
      <c r="M56" s="32">
        <f t="shared" si="1"/>
        <v>7308.9671428900001</v>
      </c>
      <c r="N56" s="32">
        <f t="shared" si="11"/>
        <v>9768.8708673471428</v>
      </c>
      <c r="O56" s="62">
        <f t="shared" si="12"/>
        <v>807.11624374183305</v>
      </c>
      <c r="P56" s="32">
        <f t="shared" si="2"/>
        <v>1028.5695452225527</v>
      </c>
      <c r="Q56" s="54">
        <f t="shared" si="3"/>
        <v>770.67863878131379</v>
      </c>
      <c r="R56" s="32">
        <v>12983.766071419999</v>
      </c>
      <c r="S56" s="32">
        <f t="shared" si="13"/>
        <v>16120.369336725716</v>
      </c>
      <c r="T56" s="62">
        <f t="shared" si="14"/>
        <v>997.86391799733235</v>
      </c>
      <c r="U56" s="32">
        <v>7308.9671428900001</v>
      </c>
      <c r="V56" s="32">
        <f t="shared" si="15"/>
        <v>9768.8708673471428</v>
      </c>
      <c r="W56" s="62">
        <f t="shared" si="16"/>
        <v>752.10764061604334</v>
      </c>
      <c r="X56" s="32">
        <v>865.5844047613333</v>
      </c>
      <c r="Y56" s="54">
        <v>562.22824176076927</v>
      </c>
      <c r="Z56" s="32">
        <v>95745.897857230011</v>
      </c>
      <c r="AA56" s="32">
        <f t="shared" si="17"/>
        <v>107340.16719383429</v>
      </c>
      <c r="AB56" s="62">
        <f t="shared" si="18"/>
        <v>1125.497469627004</v>
      </c>
      <c r="AC56" s="32">
        <v>15748.04857142</v>
      </c>
      <c r="AD56" s="32">
        <f t="shared" si="19"/>
        <v>20211.020765344285</v>
      </c>
      <c r="AE56" s="62">
        <f t="shared" si="20"/>
        <v>830.44028397092347</v>
      </c>
      <c r="AF56" s="32">
        <v>1052.1527237058242</v>
      </c>
      <c r="AG56" s="54">
        <v>926.35579831882353</v>
      </c>
      <c r="AH56" s="32">
        <v>0</v>
      </c>
      <c r="AI56" s="32">
        <f t="shared" si="21"/>
        <v>0</v>
      </c>
      <c r="AJ56" s="62">
        <f t="shared" si="22"/>
        <v>0</v>
      </c>
      <c r="AK56" s="32">
        <v>0</v>
      </c>
      <c r="AL56" s="32">
        <f t="shared" si="23"/>
        <v>0</v>
      </c>
      <c r="AM56" s="62">
        <f t="shared" si="24"/>
        <v>0</v>
      </c>
      <c r="AN56" s="32">
        <v>0</v>
      </c>
      <c r="AO56" s="54">
        <v>0</v>
      </c>
      <c r="AP56" s="32">
        <v>0</v>
      </c>
      <c r="AQ56" s="32">
        <f t="shared" si="25"/>
        <v>0</v>
      </c>
      <c r="AR56" s="62">
        <f t="shared" si="26"/>
        <v>0</v>
      </c>
      <c r="AS56" s="32">
        <v>0</v>
      </c>
      <c r="AT56" s="32">
        <f t="shared" si="27"/>
        <v>0</v>
      </c>
      <c r="AU56" s="62">
        <f t="shared" si="28"/>
        <v>0</v>
      </c>
      <c r="AV56" s="32">
        <v>0</v>
      </c>
      <c r="AW56" s="54">
        <v>0</v>
      </c>
    </row>
    <row r="57" spans="1:49" x14ac:dyDescent="0.25">
      <c r="A57" s="42">
        <f t="shared" si="4"/>
        <v>45814</v>
      </c>
      <c r="B57" s="32">
        <v>131210.50857171</v>
      </c>
      <c r="C57" s="32">
        <f t="shared" si="5"/>
        <v>116020.99188781428</v>
      </c>
      <c r="D57" s="62">
        <f t="shared" si="6"/>
        <v>1107.0661300968725</v>
      </c>
      <c r="E57" s="32">
        <v>13875.84214289</v>
      </c>
      <c r="F57" s="32">
        <f t="shared" si="7"/>
        <v>28067.185561260001</v>
      </c>
      <c r="G57" s="62">
        <f t="shared" si="8"/>
        <v>808.95172223520933</v>
      </c>
      <c r="H57" s="32">
        <v>1154.1313771775217</v>
      </c>
      <c r="I57" s="54">
        <v>732.31382041869733</v>
      </c>
      <c r="J57" s="32">
        <f t="shared" si="0"/>
        <v>8821.0550000700005</v>
      </c>
      <c r="K57" s="32">
        <f t="shared" si="9"/>
        <v>16068.642295920001</v>
      </c>
      <c r="L57" s="62">
        <f t="shared" si="10"/>
        <v>1107.0661300968725</v>
      </c>
      <c r="M57" s="32">
        <f t="shared" si="1"/>
        <v>4858.9314286099998</v>
      </c>
      <c r="N57" s="32">
        <f t="shared" si="11"/>
        <v>9072.340255108571</v>
      </c>
      <c r="O57" s="62">
        <f t="shared" si="12"/>
        <v>808.95172223520933</v>
      </c>
      <c r="P57" s="32">
        <f t="shared" si="2"/>
        <v>1154.1313771775217</v>
      </c>
      <c r="Q57" s="54">
        <f t="shared" si="3"/>
        <v>732.31382041869733</v>
      </c>
      <c r="R57" s="32">
        <v>8821.0550000700005</v>
      </c>
      <c r="S57" s="32">
        <f t="shared" si="13"/>
        <v>16068.642295920001</v>
      </c>
      <c r="T57" s="62">
        <f t="shared" si="14"/>
        <v>971.68870201183233</v>
      </c>
      <c r="U57" s="32">
        <v>4858.9314286099998</v>
      </c>
      <c r="V57" s="32">
        <f t="shared" si="15"/>
        <v>9072.340255108571</v>
      </c>
      <c r="W57" s="62">
        <f t="shared" si="16"/>
        <v>739.54115373632374</v>
      </c>
      <c r="X57" s="32">
        <v>735.0879166725</v>
      </c>
      <c r="Y57" s="54">
        <v>607.36642857624997</v>
      </c>
      <c r="Z57" s="32">
        <v>122389.45357164</v>
      </c>
      <c r="AA57" s="32">
        <f t="shared" si="17"/>
        <v>99952.349591894294</v>
      </c>
      <c r="AB57" s="62">
        <f t="shared" si="18"/>
        <v>1128.8570454513499</v>
      </c>
      <c r="AC57" s="32">
        <v>9016.9107142800003</v>
      </c>
      <c r="AD57" s="32">
        <f t="shared" si="19"/>
        <v>18994.845306151426</v>
      </c>
      <c r="AE57" s="62">
        <f t="shared" si="20"/>
        <v>843.19695546864534</v>
      </c>
      <c r="AF57" s="32">
        <v>1199.8966036435295</v>
      </c>
      <c r="AG57" s="54">
        <v>819.71915584363637</v>
      </c>
      <c r="AH57" s="32">
        <v>0</v>
      </c>
      <c r="AI57" s="32">
        <f t="shared" si="21"/>
        <v>0</v>
      </c>
      <c r="AJ57" s="62">
        <f t="shared" si="22"/>
        <v>0</v>
      </c>
      <c r="AK57" s="32">
        <v>0</v>
      </c>
      <c r="AL57" s="32">
        <f t="shared" si="23"/>
        <v>0</v>
      </c>
      <c r="AM57" s="62">
        <f t="shared" si="24"/>
        <v>0</v>
      </c>
      <c r="AN57" s="32">
        <v>0</v>
      </c>
      <c r="AO57" s="54">
        <v>0</v>
      </c>
      <c r="AP57" s="32">
        <v>0</v>
      </c>
      <c r="AQ57" s="32">
        <f t="shared" si="25"/>
        <v>0</v>
      </c>
      <c r="AR57" s="62">
        <f t="shared" si="26"/>
        <v>0</v>
      </c>
      <c r="AS57" s="32">
        <v>0</v>
      </c>
      <c r="AT57" s="32">
        <f t="shared" si="27"/>
        <v>0</v>
      </c>
      <c r="AU57" s="62">
        <f t="shared" si="28"/>
        <v>0</v>
      </c>
      <c r="AV57" s="32">
        <v>0</v>
      </c>
      <c r="AW57" s="54">
        <v>0</v>
      </c>
    </row>
    <row r="58" spans="1:49" x14ac:dyDescent="0.25">
      <c r="A58" s="42">
        <f t="shared" si="4"/>
        <v>45815</v>
      </c>
      <c r="B58" s="32">
        <v>123697.97857145999</v>
      </c>
      <c r="C58" s="32">
        <f t="shared" si="5"/>
        <v>117940.21872453713</v>
      </c>
      <c r="D58" s="62">
        <f t="shared" si="6"/>
        <v>1119.4370582859508</v>
      </c>
      <c r="E58" s="32">
        <v>35547.312857209996</v>
      </c>
      <c r="F58" s="32">
        <f t="shared" si="7"/>
        <v>28744.304336771427</v>
      </c>
      <c r="G58" s="62">
        <f t="shared" si="8"/>
        <v>825.51218545250231</v>
      </c>
      <c r="H58" s="32">
        <v>1181.312458852499</v>
      </c>
      <c r="I58" s="54">
        <v>869.389519735004</v>
      </c>
      <c r="J58" s="32">
        <f t="shared" si="0"/>
        <v>15441.445714250001</v>
      </c>
      <c r="K58" s="32">
        <f t="shared" si="9"/>
        <v>15155.684081624288</v>
      </c>
      <c r="L58" s="62">
        <f t="shared" si="10"/>
        <v>1119.4370582859508</v>
      </c>
      <c r="M58" s="32">
        <f t="shared" si="1"/>
        <v>12121.57357146</v>
      </c>
      <c r="N58" s="32">
        <f t="shared" si="11"/>
        <v>9443.0544898185726</v>
      </c>
      <c r="O58" s="62">
        <f t="shared" si="12"/>
        <v>825.51218545250231</v>
      </c>
      <c r="P58" s="32">
        <f t="shared" si="2"/>
        <v>1181.312458852499</v>
      </c>
      <c r="Q58" s="54">
        <f t="shared" si="3"/>
        <v>869.389519735004</v>
      </c>
      <c r="R58" s="32">
        <v>15441.445714250001</v>
      </c>
      <c r="S58" s="32">
        <f t="shared" si="13"/>
        <v>15155.684081624288</v>
      </c>
      <c r="T58" s="62">
        <f t="shared" si="14"/>
        <v>973.95531691813278</v>
      </c>
      <c r="U58" s="32">
        <v>12121.57357146</v>
      </c>
      <c r="V58" s="32">
        <f t="shared" si="15"/>
        <v>9443.0544898185726</v>
      </c>
      <c r="W58" s="62">
        <f t="shared" si="16"/>
        <v>766.02074192989517</v>
      </c>
      <c r="X58" s="32">
        <v>965.09035714062509</v>
      </c>
      <c r="Y58" s="54">
        <v>865.82668367571421</v>
      </c>
      <c r="Z58" s="32">
        <v>108256.53285721</v>
      </c>
      <c r="AA58" s="32">
        <f t="shared" si="17"/>
        <v>102784.53464291287</v>
      </c>
      <c r="AB58" s="62">
        <f t="shared" si="18"/>
        <v>1140.6615773967601</v>
      </c>
      <c r="AC58" s="32">
        <v>23425.739285750002</v>
      </c>
      <c r="AD58" s="32">
        <f t="shared" si="19"/>
        <v>19301.249846952858</v>
      </c>
      <c r="AE58" s="62">
        <f t="shared" si="20"/>
        <v>854.54527179462389</v>
      </c>
      <c r="AF58" s="32">
        <v>1216.3655377214607</v>
      </c>
      <c r="AG58" s="54">
        <v>867.61997354629636</v>
      </c>
      <c r="AH58" s="32">
        <v>0</v>
      </c>
      <c r="AI58" s="32">
        <f t="shared" si="21"/>
        <v>0</v>
      </c>
      <c r="AJ58" s="62">
        <f t="shared" si="22"/>
        <v>0</v>
      </c>
      <c r="AK58" s="32">
        <v>0</v>
      </c>
      <c r="AL58" s="32">
        <f t="shared" si="23"/>
        <v>0</v>
      </c>
      <c r="AM58" s="62">
        <f t="shared" si="24"/>
        <v>0</v>
      </c>
      <c r="AN58" s="32">
        <v>0</v>
      </c>
      <c r="AO58" s="54">
        <v>0</v>
      </c>
      <c r="AP58" s="32">
        <v>0</v>
      </c>
      <c r="AQ58" s="32">
        <f t="shared" si="25"/>
        <v>0</v>
      </c>
      <c r="AR58" s="62">
        <f t="shared" si="26"/>
        <v>0</v>
      </c>
      <c r="AS58" s="32">
        <v>0</v>
      </c>
      <c r="AT58" s="32">
        <f t="shared" si="27"/>
        <v>0</v>
      </c>
      <c r="AU58" s="62">
        <f t="shared" si="28"/>
        <v>0</v>
      </c>
      <c r="AV58" s="32">
        <v>0</v>
      </c>
      <c r="AW58" s="54">
        <v>0</v>
      </c>
    </row>
    <row r="59" spans="1:49" x14ac:dyDescent="0.25">
      <c r="A59" s="42">
        <f t="shared" si="4"/>
        <v>45816</v>
      </c>
      <c r="B59" s="32">
        <v>64659.334642909998</v>
      </c>
      <c r="C59" s="32">
        <f t="shared" si="5"/>
        <v>105034.40219387144</v>
      </c>
      <c r="D59" s="62">
        <f t="shared" si="6"/>
        <v>1125.3817472298167</v>
      </c>
      <c r="E59" s="32">
        <v>24812.290357229998</v>
      </c>
      <c r="F59" s="32">
        <f t="shared" si="7"/>
        <v>25932.531122515713</v>
      </c>
      <c r="G59" s="62">
        <f t="shared" si="8"/>
        <v>828.34675727168121</v>
      </c>
      <c r="H59" s="32">
        <v>1098.9316978959666</v>
      </c>
      <c r="I59" s="54">
        <v>802.59535449664531</v>
      </c>
      <c r="J59" s="32">
        <f t="shared" si="0"/>
        <v>12990.496071490001</v>
      </c>
      <c r="K59" s="32">
        <f t="shared" si="9"/>
        <v>13232.357091827143</v>
      </c>
      <c r="L59" s="62">
        <f t="shared" si="10"/>
        <v>1125.3817472298167</v>
      </c>
      <c r="M59" s="32">
        <f t="shared" si="1"/>
        <v>6417.2928571499997</v>
      </c>
      <c r="N59" s="32">
        <f t="shared" si="11"/>
        <v>8443.4278571714294</v>
      </c>
      <c r="O59" s="62">
        <f t="shared" si="12"/>
        <v>828.34675727168121</v>
      </c>
      <c r="P59" s="32">
        <f t="shared" si="2"/>
        <v>1098.9316978959666</v>
      </c>
      <c r="Q59" s="54">
        <f t="shared" si="3"/>
        <v>802.59535449664531</v>
      </c>
      <c r="R59" s="32">
        <v>12990.496071490001</v>
      </c>
      <c r="S59" s="32">
        <f t="shared" si="13"/>
        <v>13232.357091827143</v>
      </c>
      <c r="T59" s="62">
        <f t="shared" si="14"/>
        <v>1016.6926533440765</v>
      </c>
      <c r="U59" s="32">
        <v>6417.2928571499997</v>
      </c>
      <c r="V59" s="32">
        <f t="shared" si="15"/>
        <v>8443.4278571714294</v>
      </c>
      <c r="W59" s="62">
        <f t="shared" si="16"/>
        <v>767.88685987748977</v>
      </c>
      <c r="X59" s="32">
        <v>1180.9541883172728</v>
      </c>
      <c r="Y59" s="54">
        <v>802.16160714374996</v>
      </c>
      <c r="Z59" s="32">
        <v>51668.838571420005</v>
      </c>
      <c r="AA59" s="32">
        <f t="shared" si="17"/>
        <v>91802.045102044285</v>
      </c>
      <c r="AB59" s="62">
        <f t="shared" si="18"/>
        <v>1137.482735712189</v>
      </c>
      <c r="AC59" s="32">
        <v>18394.99750008</v>
      </c>
      <c r="AD59" s="32">
        <f t="shared" si="19"/>
        <v>17489.103265344285</v>
      </c>
      <c r="AE59" s="62">
        <f t="shared" si="20"/>
        <v>857.79983046890652</v>
      </c>
      <c r="AF59" s="32">
        <v>1076.4341369045835</v>
      </c>
      <c r="AG59" s="54">
        <v>799.78250000347828</v>
      </c>
      <c r="AH59" s="32">
        <v>0</v>
      </c>
      <c r="AI59" s="32">
        <f t="shared" si="21"/>
        <v>0</v>
      </c>
      <c r="AJ59" s="62">
        <f t="shared" si="22"/>
        <v>0</v>
      </c>
      <c r="AK59" s="32">
        <v>0</v>
      </c>
      <c r="AL59" s="32">
        <f t="shared" si="23"/>
        <v>0</v>
      </c>
      <c r="AM59" s="62">
        <f t="shared" si="24"/>
        <v>0</v>
      </c>
      <c r="AN59" s="32">
        <v>0</v>
      </c>
      <c r="AO59" s="54">
        <v>0</v>
      </c>
      <c r="AP59" s="32">
        <v>0</v>
      </c>
      <c r="AQ59" s="32">
        <f t="shared" si="25"/>
        <v>0</v>
      </c>
      <c r="AR59" s="62">
        <f t="shared" si="26"/>
        <v>0</v>
      </c>
      <c r="AS59" s="32">
        <v>0</v>
      </c>
      <c r="AT59" s="32">
        <f t="shared" si="27"/>
        <v>0</v>
      </c>
      <c r="AU59" s="62">
        <f t="shared" si="28"/>
        <v>0</v>
      </c>
      <c r="AV59" s="32">
        <v>0</v>
      </c>
      <c r="AW59" s="54">
        <v>0</v>
      </c>
    </row>
    <row r="60" spans="1:49" x14ac:dyDescent="0.25">
      <c r="A60" s="42">
        <f t="shared" si="4"/>
        <v>45817</v>
      </c>
      <c r="B60" s="32">
        <v>117331.53500023999</v>
      </c>
      <c r="C60" s="32">
        <f t="shared" si="5"/>
        <v>104918.23209188999</v>
      </c>
      <c r="D60" s="62">
        <f t="shared" si="6"/>
        <v>1144.4187122838825</v>
      </c>
      <c r="E60" s="32">
        <v>21085.279285740002</v>
      </c>
      <c r="F60" s="32">
        <f t="shared" si="7"/>
        <v>24593.286275572853</v>
      </c>
      <c r="G60" s="62">
        <f t="shared" si="8"/>
        <v>847.78942575011877</v>
      </c>
      <c r="H60" s="32">
        <v>1200.5497385599647</v>
      </c>
      <c r="I60" s="54">
        <v>919.26982072189071</v>
      </c>
      <c r="J60" s="32">
        <f t="shared" si="0"/>
        <v>11574.849642900001</v>
      </c>
      <c r="K60" s="32">
        <f t="shared" si="9"/>
        <v>12977.193775524285</v>
      </c>
      <c r="L60" s="62">
        <f t="shared" si="10"/>
        <v>1144.4187122838825</v>
      </c>
      <c r="M60" s="32">
        <f t="shared" si="1"/>
        <v>9006.8578571800008</v>
      </c>
      <c r="N60" s="32">
        <f t="shared" si="11"/>
        <v>8653.7746428914288</v>
      </c>
      <c r="O60" s="62">
        <f t="shared" si="12"/>
        <v>847.78942575011877</v>
      </c>
      <c r="P60" s="32">
        <f t="shared" si="2"/>
        <v>1200.5497385599647</v>
      </c>
      <c r="Q60" s="54">
        <f t="shared" si="3"/>
        <v>919.26982072189071</v>
      </c>
      <c r="R60" s="32">
        <v>11574.849642900001</v>
      </c>
      <c r="S60" s="32">
        <f t="shared" si="13"/>
        <v>12977.193775524285</v>
      </c>
      <c r="T60" s="62">
        <f t="shared" si="14"/>
        <v>980.10521927990055</v>
      </c>
      <c r="U60" s="32">
        <v>9006.8578571800008</v>
      </c>
      <c r="V60" s="32">
        <f t="shared" si="15"/>
        <v>8653.7746428914288</v>
      </c>
      <c r="W60" s="62">
        <f t="shared" si="16"/>
        <v>807.97709742107043</v>
      </c>
      <c r="X60" s="32">
        <v>771.65664286000003</v>
      </c>
      <c r="Y60" s="54">
        <v>818.80525974363638</v>
      </c>
      <c r="Z60" s="32">
        <v>105756.68535734</v>
      </c>
      <c r="AA60" s="32">
        <f t="shared" si="17"/>
        <v>91941.038316365724</v>
      </c>
      <c r="AB60" s="62">
        <f t="shared" si="18"/>
        <v>1166.7620454505156</v>
      </c>
      <c r="AC60" s="32">
        <v>12078.421428560001</v>
      </c>
      <c r="AD60" s="32">
        <f t="shared" si="19"/>
        <v>15939.51163268143</v>
      </c>
      <c r="AE60" s="62">
        <f t="shared" si="20"/>
        <v>870.5873454344304</v>
      </c>
      <c r="AF60" s="32">
        <v>1274.1769320161445</v>
      </c>
      <c r="AG60" s="54">
        <v>1006.5351190466668</v>
      </c>
      <c r="AH60" s="32">
        <v>0</v>
      </c>
      <c r="AI60" s="32">
        <f t="shared" si="21"/>
        <v>0</v>
      </c>
      <c r="AJ60" s="62">
        <f t="shared" si="22"/>
        <v>0</v>
      </c>
      <c r="AK60" s="32">
        <v>0</v>
      </c>
      <c r="AL60" s="32">
        <f t="shared" si="23"/>
        <v>0</v>
      </c>
      <c r="AM60" s="62">
        <f t="shared" si="24"/>
        <v>0</v>
      </c>
      <c r="AN60" s="32">
        <v>0</v>
      </c>
      <c r="AO60" s="54">
        <v>0</v>
      </c>
      <c r="AP60" s="32">
        <v>0</v>
      </c>
      <c r="AQ60" s="32">
        <f t="shared" si="25"/>
        <v>0</v>
      </c>
      <c r="AR60" s="62">
        <f t="shared" si="26"/>
        <v>0</v>
      </c>
      <c r="AS60" s="32">
        <v>0</v>
      </c>
      <c r="AT60" s="32">
        <f t="shared" si="27"/>
        <v>0</v>
      </c>
      <c r="AU60" s="62">
        <f t="shared" si="28"/>
        <v>0</v>
      </c>
      <c r="AV60" s="32">
        <v>0</v>
      </c>
      <c r="AW60" s="54">
        <v>0</v>
      </c>
    </row>
    <row r="61" spans="1:49" x14ac:dyDescent="0.25">
      <c r="A61" s="42">
        <f t="shared" si="4"/>
        <v>45818</v>
      </c>
      <c r="B61" s="32">
        <v>115305.53142877002</v>
      </c>
      <c r="C61" s="32">
        <f t="shared" si="5"/>
        <v>109188.03658171571</v>
      </c>
      <c r="D61" s="62">
        <f t="shared" si="6"/>
        <v>1144.8122082174168</v>
      </c>
      <c r="E61" s="32">
        <v>41163.778214369995</v>
      </c>
      <c r="F61" s="32">
        <f t="shared" si="7"/>
        <v>26317.716173515713</v>
      </c>
      <c r="G61" s="62">
        <f t="shared" si="8"/>
        <v>832.9649467712195</v>
      </c>
      <c r="H61" s="32">
        <v>1144.7752956790566</v>
      </c>
      <c r="I61" s="54">
        <v>938.11057990960785</v>
      </c>
      <c r="J61" s="32">
        <f t="shared" si="0"/>
        <v>24186.678214359999</v>
      </c>
      <c r="K61" s="32">
        <f t="shared" si="9"/>
        <v>15062.093520434286</v>
      </c>
      <c r="L61" s="62">
        <f t="shared" si="10"/>
        <v>1144.8122082174168</v>
      </c>
      <c r="M61" s="32">
        <f t="shared" si="1"/>
        <v>10396.193928609999</v>
      </c>
      <c r="N61" s="32">
        <f t="shared" si="11"/>
        <v>7885.723673495716</v>
      </c>
      <c r="O61" s="62">
        <f t="shared" si="12"/>
        <v>832.9649467712195</v>
      </c>
      <c r="P61" s="32">
        <f t="shared" si="2"/>
        <v>1144.7752956790566</v>
      </c>
      <c r="Q61" s="54">
        <f t="shared" si="3"/>
        <v>938.11057990960785</v>
      </c>
      <c r="R61" s="32">
        <v>24186.678214359999</v>
      </c>
      <c r="S61" s="32">
        <f t="shared" si="13"/>
        <v>15062.093520434286</v>
      </c>
      <c r="T61" s="62">
        <f t="shared" si="14"/>
        <v>965.86907132137799</v>
      </c>
      <c r="U61" s="32">
        <v>10396.193928609999</v>
      </c>
      <c r="V61" s="32">
        <f t="shared" si="15"/>
        <v>7885.723673495716</v>
      </c>
      <c r="W61" s="62">
        <f t="shared" si="16"/>
        <v>717.38266578048115</v>
      </c>
      <c r="X61" s="32">
        <v>1099.3944642890908</v>
      </c>
      <c r="Y61" s="54">
        <v>799.70722527769226</v>
      </c>
      <c r="Z61" s="32">
        <v>91118.853214410003</v>
      </c>
      <c r="AA61" s="32">
        <f t="shared" si="17"/>
        <v>94125.943061281432</v>
      </c>
      <c r="AB61" s="62">
        <f t="shared" si="18"/>
        <v>1169.8611813811376</v>
      </c>
      <c r="AC61" s="32">
        <v>30767.58428576</v>
      </c>
      <c r="AD61" s="32">
        <f t="shared" si="19"/>
        <v>18431.992500019998</v>
      </c>
      <c r="AE61" s="62">
        <f t="shared" si="20"/>
        <v>900.43884129017181</v>
      </c>
      <c r="AF61" s="32">
        <v>1153.4032052456962</v>
      </c>
      <c r="AG61" s="54">
        <v>992.50271889548389</v>
      </c>
      <c r="AH61" s="32">
        <v>0</v>
      </c>
      <c r="AI61" s="32">
        <f t="shared" si="21"/>
        <v>0</v>
      </c>
      <c r="AJ61" s="62">
        <f t="shared" si="22"/>
        <v>0</v>
      </c>
      <c r="AK61" s="32">
        <v>0</v>
      </c>
      <c r="AL61" s="32">
        <f t="shared" si="23"/>
        <v>0</v>
      </c>
      <c r="AM61" s="62">
        <f t="shared" si="24"/>
        <v>0</v>
      </c>
      <c r="AN61" s="32">
        <v>0</v>
      </c>
      <c r="AO61" s="54">
        <v>0</v>
      </c>
      <c r="AP61" s="32">
        <v>0</v>
      </c>
      <c r="AQ61" s="32">
        <f t="shared" si="25"/>
        <v>0</v>
      </c>
      <c r="AR61" s="62">
        <f t="shared" si="26"/>
        <v>0</v>
      </c>
      <c r="AS61" s="32">
        <v>0</v>
      </c>
      <c r="AT61" s="32">
        <f t="shared" si="27"/>
        <v>0</v>
      </c>
      <c r="AU61" s="62">
        <f t="shared" si="28"/>
        <v>0</v>
      </c>
      <c r="AV61" s="32">
        <v>0</v>
      </c>
      <c r="AW61" s="54">
        <v>0</v>
      </c>
    </row>
    <row r="62" spans="1:49" x14ac:dyDescent="0.25">
      <c r="A62" s="42">
        <f t="shared" si="4"/>
        <v>45819</v>
      </c>
      <c r="B62" s="32">
        <v>86227.501785620014</v>
      </c>
      <c r="C62" s="32">
        <f t="shared" si="5"/>
        <v>106737.43627562285</v>
      </c>
      <c r="D62" s="62">
        <f t="shared" si="6"/>
        <v>1119.6582994030086</v>
      </c>
      <c r="E62" s="32">
        <v>22135.880000099998</v>
      </c>
      <c r="F62" s="32">
        <f t="shared" si="7"/>
        <v>25953.914081692859</v>
      </c>
      <c r="G62" s="62">
        <f t="shared" si="8"/>
        <v>832.15668066531521</v>
      </c>
      <c r="H62" s="32">
        <v>1029.3379824334988</v>
      </c>
      <c r="I62" s="54">
        <v>792.73903059404756</v>
      </c>
      <c r="J62" s="32">
        <f t="shared" si="0"/>
        <v>18743.123214250001</v>
      </c>
      <c r="K62" s="32">
        <f t="shared" si="9"/>
        <v>14963.059132677141</v>
      </c>
      <c r="L62" s="62">
        <f t="shared" si="10"/>
        <v>1119.6582994030086</v>
      </c>
      <c r="M62" s="32">
        <f t="shared" si="1"/>
        <v>6022.7357142799992</v>
      </c>
      <c r="N62" s="32">
        <f t="shared" si="11"/>
        <v>8018.9360714542854</v>
      </c>
      <c r="O62" s="62">
        <f t="shared" si="12"/>
        <v>832.15668066531521</v>
      </c>
      <c r="P62" s="32">
        <f t="shared" si="2"/>
        <v>1029.3379824334988</v>
      </c>
      <c r="Q62" s="54">
        <f t="shared" si="3"/>
        <v>792.73903059404756</v>
      </c>
      <c r="R62" s="32">
        <v>18743.123214250001</v>
      </c>
      <c r="S62" s="32">
        <f t="shared" si="13"/>
        <v>14963.059132677141</v>
      </c>
      <c r="T62" s="62">
        <f t="shared" si="14"/>
        <v>969.88759641877812</v>
      </c>
      <c r="U62" s="32">
        <v>6022.7357142799992</v>
      </c>
      <c r="V62" s="32">
        <f t="shared" si="15"/>
        <v>8018.9360714542854</v>
      </c>
      <c r="W62" s="62">
        <f t="shared" si="16"/>
        <v>722.62414537225879</v>
      </c>
      <c r="X62" s="32">
        <v>1171.4452008906251</v>
      </c>
      <c r="Y62" s="54">
        <v>602.27357142799997</v>
      </c>
      <c r="Z62" s="32">
        <v>67484.378571370005</v>
      </c>
      <c r="AA62" s="32">
        <f t="shared" si="17"/>
        <v>91774.377142945727</v>
      </c>
      <c r="AB62" s="62">
        <f t="shared" si="18"/>
        <v>1137.8352101670214</v>
      </c>
      <c r="AC62" s="32">
        <v>16113.144285819999</v>
      </c>
      <c r="AD62" s="32">
        <f t="shared" si="19"/>
        <v>17934.978010238574</v>
      </c>
      <c r="AE62" s="62">
        <f t="shared" si="20"/>
        <v>901.09856402856292</v>
      </c>
      <c r="AF62" s="32">
        <v>992.4173319319118</v>
      </c>
      <c r="AG62" s="54">
        <v>895.17468254555547</v>
      </c>
      <c r="AH62" s="32">
        <v>0</v>
      </c>
      <c r="AI62" s="32">
        <f t="shared" si="21"/>
        <v>0</v>
      </c>
      <c r="AJ62" s="62">
        <f t="shared" si="22"/>
        <v>0</v>
      </c>
      <c r="AK62" s="32">
        <v>0</v>
      </c>
      <c r="AL62" s="32">
        <f t="shared" si="23"/>
        <v>0</v>
      </c>
      <c r="AM62" s="62">
        <f t="shared" si="24"/>
        <v>0</v>
      </c>
      <c r="AN62" s="32">
        <v>0</v>
      </c>
      <c r="AO62" s="54">
        <v>0</v>
      </c>
      <c r="AP62" s="32">
        <v>0</v>
      </c>
      <c r="AQ62" s="32">
        <f t="shared" si="25"/>
        <v>0</v>
      </c>
      <c r="AR62" s="62">
        <f t="shared" si="26"/>
        <v>0</v>
      </c>
      <c r="AS62" s="32">
        <v>0</v>
      </c>
      <c r="AT62" s="32">
        <f t="shared" si="27"/>
        <v>0</v>
      </c>
      <c r="AU62" s="62">
        <f t="shared" si="28"/>
        <v>0</v>
      </c>
      <c r="AV62" s="32">
        <v>0</v>
      </c>
      <c r="AW62" s="54">
        <v>0</v>
      </c>
    </row>
    <row r="63" spans="1:49" x14ac:dyDescent="0.25">
      <c r="A63" s="42">
        <f t="shared" si="4"/>
        <v>45820</v>
      </c>
      <c r="B63" s="32">
        <v>116686.274643</v>
      </c>
      <c r="C63" s="32">
        <f t="shared" si="5"/>
        <v>107874.09494910143</v>
      </c>
      <c r="D63" s="62">
        <f t="shared" si="6"/>
        <v>1136.5949208535196</v>
      </c>
      <c r="E63" s="32">
        <v>19598.402499969998</v>
      </c>
      <c r="F63" s="32">
        <f t="shared" si="7"/>
        <v>25459.826479644285</v>
      </c>
      <c r="G63" s="62">
        <f t="shared" si="8"/>
        <v>830.03909635886328</v>
      </c>
      <c r="H63" s="32">
        <v>1147.1258953761294</v>
      </c>
      <c r="I63" s="54">
        <v>755.85554863615039</v>
      </c>
      <c r="J63" s="32">
        <f t="shared" si="0"/>
        <v>10635.563928559999</v>
      </c>
      <c r="K63" s="32">
        <f t="shared" si="9"/>
        <v>14627.601683697143</v>
      </c>
      <c r="L63" s="62">
        <f t="shared" si="10"/>
        <v>1136.5949208535196</v>
      </c>
      <c r="M63" s="32">
        <f t="shared" si="1"/>
        <v>5903.6703571899998</v>
      </c>
      <c r="N63" s="32">
        <f t="shared" si="11"/>
        <v>7818.1793877828586</v>
      </c>
      <c r="O63" s="62">
        <f t="shared" si="12"/>
        <v>830.03909635886328</v>
      </c>
      <c r="P63" s="32">
        <f t="shared" si="2"/>
        <v>1147.1258953761294</v>
      </c>
      <c r="Q63" s="54">
        <f t="shared" si="3"/>
        <v>755.85554863615039</v>
      </c>
      <c r="R63" s="32">
        <v>10635.563928559999</v>
      </c>
      <c r="S63" s="32">
        <f t="shared" si="13"/>
        <v>14627.601683697143</v>
      </c>
      <c r="T63" s="62">
        <f t="shared" si="14"/>
        <v>998.16930900373052</v>
      </c>
      <c r="U63" s="32">
        <v>5903.6703571899998</v>
      </c>
      <c r="V63" s="32">
        <f t="shared" si="15"/>
        <v>7818.1793877828586</v>
      </c>
      <c r="W63" s="62">
        <f t="shared" si="16"/>
        <v>747.7285100705418</v>
      </c>
      <c r="X63" s="32">
        <v>1063.556392856</v>
      </c>
      <c r="Y63" s="54">
        <v>737.95879464874997</v>
      </c>
      <c r="Z63" s="32">
        <v>106050.71071444001</v>
      </c>
      <c r="AA63" s="32">
        <f t="shared" si="17"/>
        <v>93246.493265404279</v>
      </c>
      <c r="AB63" s="62">
        <f t="shared" si="18"/>
        <v>1152.2026948463758</v>
      </c>
      <c r="AC63" s="32">
        <v>13694.73214278</v>
      </c>
      <c r="AD63" s="32">
        <f t="shared" si="19"/>
        <v>17641.647091861429</v>
      </c>
      <c r="AE63" s="62">
        <f t="shared" si="20"/>
        <v>877.4503717511119</v>
      </c>
      <c r="AF63" s="32">
        <v>1152.7251164613044</v>
      </c>
      <c r="AG63" s="54">
        <v>760.81845237666664</v>
      </c>
      <c r="AH63" s="32">
        <v>0</v>
      </c>
      <c r="AI63" s="32">
        <f t="shared" si="21"/>
        <v>0</v>
      </c>
      <c r="AJ63" s="62">
        <f t="shared" si="22"/>
        <v>0</v>
      </c>
      <c r="AK63" s="32">
        <v>0</v>
      </c>
      <c r="AL63" s="32">
        <f t="shared" si="23"/>
        <v>0</v>
      </c>
      <c r="AM63" s="62">
        <f t="shared" si="24"/>
        <v>0</v>
      </c>
      <c r="AN63" s="32">
        <v>0</v>
      </c>
      <c r="AO63" s="54">
        <v>0</v>
      </c>
      <c r="AP63" s="32">
        <v>0</v>
      </c>
      <c r="AQ63" s="32">
        <f t="shared" si="25"/>
        <v>0</v>
      </c>
      <c r="AR63" s="62">
        <f t="shared" si="26"/>
        <v>0</v>
      </c>
      <c r="AS63" s="32">
        <v>0</v>
      </c>
      <c r="AT63" s="32">
        <f t="shared" si="27"/>
        <v>0</v>
      </c>
      <c r="AU63" s="62">
        <f t="shared" si="28"/>
        <v>0</v>
      </c>
      <c r="AV63" s="32">
        <v>0</v>
      </c>
      <c r="AW63" s="54">
        <v>0</v>
      </c>
    </row>
    <row r="64" spans="1:49" x14ac:dyDescent="0.25">
      <c r="A64" s="42">
        <f t="shared" si="4"/>
        <v>45821</v>
      </c>
      <c r="B64" s="32">
        <v>135104.24464267</v>
      </c>
      <c r="C64" s="32">
        <f t="shared" si="5"/>
        <v>108430.34295923858</v>
      </c>
      <c r="D64" s="62">
        <f t="shared" si="6"/>
        <v>1146.0760370433566</v>
      </c>
      <c r="E64" s="32">
        <v>18173.816785809999</v>
      </c>
      <c r="F64" s="32">
        <f t="shared" si="7"/>
        <v>26073.822857204283</v>
      </c>
      <c r="G64" s="62">
        <f t="shared" si="8"/>
        <v>843.75884184062215</v>
      </c>
      <c r="H64" s="32">
        <v>1220.4991905063805</v>
      </c>
      <c r="I64" s="54">
        <v>828.35203879101061</v>
      </c>
      <c r="J64" s="32">
        <f t="shared" si="0"/>
        <v>9274.6128571500012</v>
      </c>
      <c r="K64" s="32">
        <f t="shared" si="9"/>
        <v>14692.395663280002</v>
      </c>
      <c r="L64" s="62">
        <f t="shared" si="10"/>
        <v>1146.0760370433566</v>
      </c>
      <c r="M64" s="32">
        <f t="shared" si="1"/>
        <v>5076.5853572099995</v>
      </c>
      <c r="N64" s="32">
        <f t="shared" si="11"/>
        <v>7849.2728061542857</v>
      </c>
      <c r="O64" s="62">
        <f t="shared" si="12"/>
        <v>843.75884184062215</v>
      </c>
      <c r="P64" s="32">
        <f t="shared" si="2"/>
        <v>1220.4991905063805</v>
      </c>
      <c r="Q64" s="54">
        <f t="shared" si="3"/>
        <v>828.35203879101061</v>
      </c>
      <c r="R64" s="32">
        <v>9274.6128571500012</v>
      </c>
      <c r="S64" s="32">
        <f t="shared" si="13"/>
        <v>14692.395663280002</v>
      </c>
      <c r="T64" s="62">
        <f t="shared" si="14"/>
        <v>1003.568807302302</v>
      </c>
      <c r="U64" s="32">
        <v>5076.5853572099995</v>
      </c>
      <c r="V64" s="32">
        <f t="shared" si="15"/>
        <v>7849.2728061542857</v>
      </c>
      <c r="W64" s="62">
        <f t="shared" si="16"/>
        <v>781.83295735036324</v>
      </c>
      <c r="X64" s="32">
        <v>772.88440476250014</v>
      </c>
      <c r="Y64" s="54">
        <v>846.09755953499996</v>
      </c>
      <c r="Z64" s="32">
        <v>125829.63178552</v>
      </c>
      <c r="AA64" s="32">
        <f t="shared" si="17"/>
        <v>93737.947295958569</v>
      </c>
      <c r="AB64" s="62">
        <f t="shared" si="18"/>
        <v>1162.3612345647173</v>
      </c>
      <c r="AC64" s="32">
        <v>13097.2314286</v>
      </c>
      <c r="AD64" s="32">
        <f t="shared" si="19"/>
        <v>18224.550051050002</v>
      </c>
      <c r="AE64" s="62">
        <f t="shared" si="20"/>
        <v>877.2872015288068</v>
      </c>
      <c r="AF64" s="32">
        <v>1271.0063816719191</v>
      </c>
      <c r="AG64" s="54">
        <v>818.5769642875</v>
      </c>
      <c r="AH64" s="32">
        <v>0</v>
      </c>
      <c r="AI64" s="32">
        <f t="shared" si="21"/>
        <v>0</v>
      </c>
      <c r="AJ64" s="62">
        <f t="shared" si="22"/>
        <v>0</v>
      </c>
      <c r="AK64" s="32">
        <v>0</v>
      </c>
      <c r="AL64" s="32">
        <f t="shared" si="23"/>
        <v>0</v>
      </c>
      <c r="AM64" s="62">
        <f t="shared" si="24"/>
        <v>0</v>
      </c>
      <c r="AN64" s="32">
        <v>0</v>
      </c>
      <c r="AO64" s="54">
        <v>0</v>
      </c>
      <c r="AP64" s="32">
        <v>0</v>
      </c>
      <c r="AQ64" s="32">
        <f t="shared" si="25"/>
        <v>0</v>
      </c>
      <c r="AR64" s="62">
        <f t="shared" si="26"/>
        <v>0</v>
      </c>
      <c r="AS64" s="32">
        <v>0</v>
      </c>
      <c r="AT64" s="32">
        <f t="shared" si="27"/>
        <v>0</v>
      </c>
      <c r="AU64" s="62">
        <f t="shared" si="28"/>
        <v>0</v>
      </c>
      <c r="AV64" s="32">
        <v>0</v>
      </c>
      <c r="AW64" s="54">
        <v>0</v>
      </c>
    </row>
    <row r="65" spans="1:49" x14ac:dyDescent="0.25">
      <c r="A65" s="42">
        <f t="shared" si="4"/>
        <v>45822</v>
      </c>
      <c r="B65" s="32">
        <v>93576.400714449977</v>
      </c>
      <c r="C65" s="32">
        <f t="shared" si="5"/>
        <v>104127.26040823713</v>
      </c>
      <c r="D65" s="62">
        <f t="shared" si="6"/>
        <v>1133.186680356476</v>
      </c>
      <c r="E65" s="32">
        <v>25505.21821427</v>
      </c>
      <c r="F65" s="32">
        <f t="shared" si="7"/>
        <v>24639.237908212854</v>
      </c>
      <c r="G65" s="62">
        <f t="shared" si="8"/>
        <v>833.73572962122796</v>
      </c>
      <c r="H65" s="32">
        <v>1091.0869620443366</v>
      </c>
      <c r="I65" s="54">
        <v>799.22773419924431</v>
      </c>
      <c r="J65" s="32">
        <f t="shared" si="0"/>
        <v>5364.0528571899995</v>
      </c>
      <c r="K65" s="32">
        <f t="shared" si="9"/>
        <v>13252.768112271429</v>
      </c>
      <c r="L65" s="62">
        <f t="shared" si="10"/>
        <v>1133.186680356476</v>
      </c>
      <c r="M65" s="32">
        <f t="shared" si="1"/>
        <v>8329.7542857200006</v>
      </c>
      <c r="N65" s="32">
        <f t="shared" si="11"/>
        <v>7307.5843367628568</v>
      </c>
      <c r="O65" s="62">
        <f t="shared" si="12"/>
        <v>833.73572962122796</v>
      </c>
      <c r="P65" s="32">
        <f t="shared" si="2"/>
        <v>1091.0869620443366</v>
      </c>
      <c r="Q65" s="54">
        <f t="shared" si="3"/>
        <v>799.22773419924431</v>
      </c>
      <c r="R65" s="32">
        <v>5364.0528571899995</v>
      </c>
      <c r="S65" s="32">
        <f t="shared" si="13"/>
        <v>13252.768112271429</v>
      </c>
      <c r="T65" s="62">
        <f t="shared" si="14"/>
        <v>993.41430050102224</v>
      </c>
      <c r="U65" s="32">
        <v>8329.7542857200006</v>
      </c>
      <c r="V65" s="32">
        <f t="shared" si="15"/>
        <v>7307.5843367628568</v>
      </c>
      <c r="W65" s="62">
        <f t="shared" si="16"/>
        <v>777.13992090697559</v>
      </c>
      <c r="X65" s="32">
        <v>894.00880953166654</v>
      </c>
      <c r="Y65" s="54">
        <v>832.97542857200006</v>
      </c>
      <c r="Z65" s="32">
        <v>88212.34785726</v>
      </c>
      <c r="AA65" s="32">
        <f t="shared" si="17"/>
        <v>90874.492295965712</v>
      </c>
      <c r="AB65" s="62">
        <f t="shared" si="18"/>
        <v>1146.1167789210442</v>
      </c>
      <c r="AC65" s="32">
        <v>17175.463928549998</v>
      </c>
      <c r="AD65" s="32">
        <f t="shared" si="19"/>
        <v>17331.653571450002</v>
      </c>
      <c r="AE65" s="62">
        <f t="shared" si="20"/>
        <v>864.87047757121911</v>
      </c>
      <c r="AF65" s="32">
        <v>1102.6543482157499</v>
      </c>
      <c r="AG65" s="54">
        <v>780.70290584318172</v>
      </c>
      <c r="AH65" s="32">
        <v>0</v>
      </c>
      <c r="AI65" s="32">
        <f t="shared" si="21"/>
        <v>0</v>
      </c>
      <c r="AJ65" s="62">
        <f t="shared" si="22"/>
        <v>0</v>
      </c>
      <c r="AK65" s="32">
        <v>0</v>
      </c>
      <c r="AL65" s="32">
        <f t="shared" si="23"/>
        <v>0</v>
      </c>
      <c r="AM65" s="62">
        <f t="shared" si="24"/>
        <v>0</v>
      </c>
      <c r="AN65" s="32">
        <v>0</v>
      </c>
      <c r="AO65" s="54">
        <v>0</v>
      </c>
      <c r="AP65" s="32">
        <v>0</v>
      </c>
      <c r="AQ65" s="32">
        <f t="shared" si="25"/>
        <v>0</v>
      </c>
      <c r="AR65" s="62">
        <f t="shared" si="26"/>
        <v>0</v>
      </c>
      <c r="AS65" s="32">
        <v>0</v>
      </c>
      <c r="AT65" s="32">
        <f t="shared" si="27"/>
        <v>0</v>
      </c>
      <c r="AU65" s="62">
        <f t="shared" si="28"/>
        <v>0</v>
      </c>
      <c r="AV65" s="32">
        <v>0</v>
      </c>
      <c r="AW65" s="54">
        <v>0</v>
      </c>
    </row>
    <row r="66" spans="1:49" x14ac:dyDescent="0.25">
      <c r="A66" s="42">
        <f t="shared" si="4"/>
        <v>45823</v>
      </c>
      <c r="B66" s="32">
        <v>68969.024285899999</v>
      </c>
      <c r="C66" s="32">
        <f t="shared" si="5"/>
        <v>104742.93035723572</v>
      </c>
      <c r="D66" s="62">
        <f t="shared" si="6"/>
        <v>1107.9269132769473</v>
      </c>
      <c r="E66" s="32">
        <v>23976.442857170001</v>
      </c>
      <c r="F66" s="32">
        <f t="shared" si="7"/>
        <v>24519.831122489995</v>
      </c>
      <c r="G66" s="62">
        <f t="shared" si="8"/>
        <v>823.15852402221901</v>
      </c>
      <c r="H66" s="32">
        <v>922.11332833926429</v>
      </c>
      <c r="I66" s="54">
        <v>728.55491530358199</v>
      </c>
      <c r="J66" s="32">
        <f t="shared" si="0"/>
        <v>17800.650357219998</v>
      </c>
      <c r="K66" s="32">
        <f t="shared" si="9"/>
        <v>13939.933010232855</v>
      </c>
      <c r="L66" s="62">
        <f t="shared" si="10"/>
        <v>1107.9269132769473</v>
      </c>
      <c r="M66" s="32">
        <f t="shared" si="1"/>
        <v>9090.5639285699999</v>
      </c>
      <c r="N66" s="32">
        <f t="shared" si="11"/>
        <v>7689.4802041085713</v>
      </c>
      <c r="O66" s="62">
        <f t="shared" si="12"/>
        <v>823.15852402221901</v>
      </c>
      <c r="P66" s="32">
        <f t="shared" si="2"/>
        <v>922.11332833926429</v>
      </c>
      <c r="Q66" s="54">
        <f t="shared" si="3"/>
        <v>728.55491530358199</v>
      </c>
      <c r="R66" s="32">
        <v>17800.650357219998</v>
      </c>
      <c r="S66" s="32">
        <f t="shared" si="13"/>
        <v>13939.933010232855</v>
      </c>
      <c r="T66" s="62">
        <f t="shared" si="14"/>
        <v>935.26960500985899</v>
      </c>
      <c r="U66" s="32">
        <v>9090.5639285699999</v>
      </c>
      <c r="V66" s="32">
        <f t="shared" si="15"/>
        <v>7689.4802041085713</v>
      </c>
      <c r="W66" s="62">
        <f t="shared" si="16"/>
        <v>762.44171250808813</v>
      </c>
      <c r="X66" s="32">
        <v>773.94131987913033</v>
      </c>
      <c r="Y66" s="54">
        <v>699.27414835153843</v>
      </c>
      <c r="Z66" s="32">
        <v>51168.373928679997</v>
      </c>
      <c r="AA66" s="32">
        <f t="shared" si="17"/>
        <v>90802.997347002849</v>
      </c>
      <c r="AB66" s="62">
        <f t="shared" si="18"/>
        <v>1132.9129294969828</v>
      </c>
      <c r="AC66" s="32">
        <v>14885.878928600001</v>
      </c>
      <c r="AD66" s="32">
        <f t="shared" si="19"/>
        <v>16830.350918381428</v>
      </c>
      <c r="AE66" s="62">
        <f t="shared" si="20"/>
        <v>856.94354134643629</v>
      </c>
      <c r="AF66" s="32">
        <v>984.00719093615385</v>
      </c>
      <c r="AG66" s="54">
        <v>744.29394643000001</v>
      </c>
      <c r="AH66" s="32">
        <v>0</v>
      </c>
      <c r="AI66" s="32">
        <f t="shared" si="21"/>
        <v>0</v>
      </c>
      <c r="AJ66" s="62">
        <f t="shared" si="22"/>
        <v>0</v>
      </c>
      <c r="AK66" s="32">
        <v>0</v>
      </c>
      <c r="AL66" s="32">
        <f t="shared" si="23"/>
        <v>0</v>
      </c>
      <c r="AM66" s="62">
        <f t="shared" si="24"/>
        <v>0</v>
      </c>
      <c r="AN66" s="32">
        <v>0</v>
      </c>
      <c r="AO66" s="54">
        <v>0</v>
      </c>
      <c r="AP66" s="32">
        <v>0</v>
      </c>
      <c r="AQ66" s="32">
        <f t="shared" si="25"/>
        <v>0</v>
      </c>
      <c r="AR66" s="62">
        <f t="shared" si="26"/>
        <v>0</v>
      </c>
      <c r="AS66" s="32">
        <v>0</v>
      </c>
      <c r="AT66" s="32">
        <f t="shared" si="27"/>
        <v>0</v>
      </c>
      <c r="AU66" s="62">
        <f t="shared" si="28"/>
        <v>0</v>
      </c>
      <c r="AV66" s="32">
        <v>0</v>
      </c>
      <c r="AW66" s="54">
        <v>0</v>
      </c>
    </row>
    <row r="67" spans="1:49" x14ac:dyDescent="0.25">
      <c r="A67" s="42">
        <f t="shared" si="4"/>
        <v>45824</v>
      </c>
      <c r="B67" s="32">
        <v>119435.52499978001</v>
      </c>
      <c r="C67" s="32">
        <f t="shared" si="5"/>
        <v>105043.50035717001</v>
      </c>
      <c r="D67" s="62">
        <f t="shared" si="6"/>
        <v>1114.6395169509181</v>
      </c>
      <c r="E67" s="32">
        <v>13405.500714270001</v>
      </c>
      <c r="F67" s="32">
        <f t="shared" si="7"/>
        <v>23422.71989799428</v>
      </c>
      <c r="G67" s="62">
        <f t="shared" si="8"/>
        <v>779.12211465004168</v>
      </c>
      <c r="H67" s="32">
        <v>1247.5379642777609</v>
      </c>
      <c r="I67" s="54">
        <v>611.01495511664916</v>
      </c>
      <c r="J67" s="32">
        <f t="shared" si="0"/>
        <v>16083.81785704</v>
      </c>
      <c r="K67" s="32">
        <f t="shared" si="9"/>
        <v>14584.071326538571</v>
      </c>
      <c r="L67" s="62">
        <f t="shared" si="10"/>
        <v>1114.6395169509181</v>
      </c>
      <c r="M67" s="32">
        <f t="shared" si="1"/>
        <v>3971.5110714000002</v>
      </c>
      <c r="N67" s="32">
        <f t="shared" si="11"/>
        <v>6970.1449489971419</v>
      </c>
      <c r="O67" s="62">
        <f t="shared" si="12"/>
        <v>779.12211465004168</v>
      </c>
      <c r="P67" s="32">
        <f t="shared" si="2"/>
        <v>1247.5379642777609</v>
      </c>
      <c r="Q67" s="54">
        <f t="shared" si="3"/>
        <v>611.01495511664916</v>
      </c>
      <c r="R67" s="32">
        <v>16083.81785704</v>
      </c>
      <c r="S67" s="32">
        <f t="shared" si="13"/>
        <v>14584.071326538571</v>
      </c>
      <c r="T67" s="62">
        <f t="shared" si="14"/>
        <v>960.19107499658162</v>
      </c>
      <c r="U67" s="32">
        <v>3971.5110714000002</v>
      </c>
      <c r="V67" s="32">
        <f t="shared" si="15"/>
        <v>6970.1449489971419</v>
      </c>
      <c r="W67" s="62">
        <f t="shared" si="16"/>
        <v>740.02931995899723</v>
      </c>
      <c r="X67" s="32">
        <v>946.10693276705877</v>
      </c>
      <c r="Y67" s="54">
        <v>661.9185119</v>
      </c>
      <c r="Z67" s="32">
        <v>103351.70714274001</v>
      </c>
      <c r="AA67" s="32">
        <f t="shared" si="17"/>
        <v>90459.429030631436</v>
      </c>
      <c r="AB67" s="62">
        <f t="shared" si="18"/>
        <v>1137.7804331379677</v>
      </c>
      <c r="AC67" s="32">
        <v>9433.9896428700013</v>
      </c>
      <c r="AD67" s="32">
        <f t="shared" si="19"/>
        <v>16452.574948997142</v>
      </c>
      <c r="AE67" s="62">
        <f t="shared" si="20"/>
        <v>797.38486043682326</v>
      </c>
      <c r="AF67" s="32">
        <v>1308.249457503038</v>
      </c>
      <c r="AG67" s="54">
        <v>589.62435267937508</v>
      </c>
      <c r="AH67" s="32">
        <v>0</v>
      </c>
      <c r="AI67" s="32">
        <f t="shared" si="21"/>
        <v>0</v>
      </c>
      <c r="AJ67" s="62">
        <f t="shared" si="22"/>
        <v>0</v>
      </c>
      <c r="AK67" s="32">
        <v>0</v>
      </c>
      <c r="AL67" s="32">
        <f t="shared" si="23"/>
        <v>0</v>
      </c>
      <c r="AM67" s="62">
        <f t="shared" si="24"/>
        <v>0</v>
      </c>
      <c r="AN67" s="32">
        <v>0</v>
      </c>
      <c r="AO67" s="54">
        <v>0</v>
      </c>
      <c r="AP67" s="32">
        <v>0</v>
      </c>
      <c r="AQ67" s="32">
        <f t="shared" si="25"/>
        <v>0</v>
      </c>
      <c r="AR67" s="62">
        <f t="shared" si="26"/>
        <v>0</v>
      </c>
      <c r="AS67" s="32">
        <v>0</v>
      </c>
      <c r="AT67" s="32">
        <f t="shared" si="27"/>
        <v>0</v>
      </c>
      <c r="AU67" s="62">
        <f t="shared" si="28"/>
        <v>0</v>
      </c>
      <c r="AV67" s="32">
        <v>0</v>
      </c>
      <c r="AW67" s="54">
        <v>0</v>
      </c>
    </row>
    <row r="68" spans="1:49" x14ac:dyDescent="0.25">
      <c r="A68" s="42">
        <f t="shared" si="4"/>
        <v>45825</v>
      </c>
      <c r="B68" s="32">
        <v>97134.763214459977</v>
      </c>
      <c r="C68" s="32">
        <f t="shared" si="5"/>
        <v>102447.67632655428</v>
      </c>
      <c r="D68" s="62">
        <f t="shared" si="6"/>
        <v>1116.749197426833</v>
      </c>
      <c r="E68" s="32">
        <v>20796.80285724</v>
      </c>
      <c r="F68" s="32">
        <f t="shared" si="7"/>
        <v>20513.151989832859</v>
      </c>
      <c r="G68" s="62">
        <f t="shared" si="8"/>
        <v>769.23689448706625</v>
      </c>
      <c r="H68" s="32">
        <v>1159.5430590104618</v>
      </c>
      <c r="I68" s="54">
        <v>868.91403876877985</v>
      </c>
      <c r="J68" s="32">
        <f t="shared" si="0"/>
        <v>12527.308571490001</v>
      </c>
      <c r="K68" s="32">
        <f t="shared" si="9"/>
        <v>12918.447091842856</v>
      </c>
      <c r="L68" s="62">
        <f t="shared" si="10"/>
        <v>1116.749197426833</v>
      </c>
      <c r="M68" s="32">
        <f t="shared" si="1"/>
        <v>7807.4517857299998</v>
      </c>
      <c r="N68" s="32">
        <f t="shared" si="11"/>
        <v>6600.3246428714283</v>
      </c>
      <c r="O68" s="62">
        <f t="shared" si="12"/>
        <v>769.23689448706625</v>
      </c>
      <c r="P68" s="32">
        <f t="shared" si="2"/>
        <v>1159.5430590104618</v>
      </c>
      <c r="Q68" s="54">
        <f t="shared" si="3"/>
        <v>868.91403876877985</v>
      </c>
      <c r="R68" s="32">
        <v>12527.308571490001</v>
      </c>
      <c r="S68" s="32">
        <f t="shared" si="13"/>
        <v>12918.447091842856</v>
      </c>
      <c r="T68" s="62">
        <f t="shared" si="14"/>
        <v>930.96440225620131</v>
      </c>
      <c r="U68" s="32">
        <v>7807.4517857299998</v>
      </c>
      <c r="V68" s="32">
        <f t="shared" si="15"/>
        <v>6600.3246428714283</v>
      </c>
      <c r="W68" s="62">
        <f t="shared" si="16"/>
        <v>737.32045614404126</v>
      </c>
      <c r="X68" s="32">
        <v>894.80775510642866</v>
      </c>
      <c r="Y68" s="54">
        <v>780.74517857299998</v>
      </c>
      <c r="Z68" s="32">
        <v>84607.454642969999</v>
      </c>
      <c r="AA68" s="32">
        <f t="shared" si="17"/>
        <v>89529.229234711427</v>
      </c>
      <c r="AB68" s="62">
        <f t="shared" si="18"/>
        <v>1145.6768214558681</v>
      </c>
      <c r="AC68" s="32">
        <v>12989.35107151</v>
      </c>
      <c r="AD68" s="32">
        <f t="shared" si="19"/>
        <v>13912.827346961427</v>
      </c>
      <c r="AE68" s="62">
        <f t="shared" si="20"/>
        <v>788.14315642634585</v>
      </c>
      <c r="AF68" s="32">
        <v>1208.677923471</v>
      </c>
      <c r="AG68" s="54">
        <v>927.81079082214285</v>
      </c>
      <c r="AH68" s="32">
        <v>0</v>
      </c>
      <c r="AI68" s="32">
        <f t="shared" si="21"/>
        <v>0</v>
      </c>
      <c r="AJ68" s="62">
        <f t="shared" si="22"/>
        <v>0</v>
      </c>
      <c r="AK68" s="32">
        <v>0</v>
      </c>
      <c r="AL68" s="32">
        <f t="shared" si="23"/>
        <v>0</v>
      </c>
      <c r="AM68" s="62">
        <f t="shared" si="24"/>
        <v>0</v>
      </c>
      <c r="AN68" s="32">
        <v>0</v>
      </c>
      <c r="AO68" s="54">
        <v>0</v>
      </c>
      <c r="AP68" s="32">
        <v>0</v>
      </c>
      <c r="AQ68" s="32">
        <f t="shared" si="25"/>
        <v>0</v>
      </c>
      <c r="AR68" s="62">
        <f t="shared" si="26"/>
        <v>0</v>
      </c>
      <c r="AS68" s="32">
        <v>0</v>
      </c>
      <c r="AT68" s="32">
        <f t="shared" si="27"/>
        <v>0</v>
      </c>
      <c r="AU68" s="62">
        <f t="shared" si="28"/>
        <v>0</v>
      </c>
      <c r="AV68" s="32">
        <v>0</v>
      </c>
      <c r="AW68" s="54">
        <v>0</v>
      </c>
    </row>
    <row r="69" spans="1:49" x14ac:dyDescent="0.25">
      <c r="A69" s="42">
        <f t="shared" si="4"/>
        <v>45826</v>
      </c>
      <c r="B69" s="32">
        <v>96293.000714509995</v>
      </c>
      <c r="C69" s="32">
        <f t="shared" si="5"/>
        <v>103885.60474496715</v>
      </c>
      <c r="D69" s="62">
        <f t="shared" si="6"/>
        <v>1114.9002253838694</v>
      </c>
      <c r="E69" s="32">
        <v>20012.263928619999</v>
      </c>
      <c r="F69" s="32">
        <f t="shared" si="7"/>
        <v>20209.778265335714</v>
      </c>
      <c r="G69" s="62">
        <f t="shared" si="8"/>
        <v>762.16434871503486</v>
      </c>
      <c r="H69" s="32">
        <v>1016.3951781327524</v>
      </c>
      <c r="I69" s="54">
        <v>743.23121018982783</v>
      </c>
      <c r="J69" s="32">
        <f t="shared" si="0"/>
        <v>16880.891428570001</v>
      </c>
      <c r="K69" s="32">
        <f t="shared" si="9"/>
        <v>12652.413979602858</v>
      </c>
      <c r="L69" s="62">
        <f t="shared" si="10"/>
        <v>1114.9002253838694</v>
      </c>
      <c r="M69" s="32">
        <f t="shared" si="1"/>
        <v>9056.0042857699991</v>
      </c>
      <c r="N69" s="32">
        <f t="shared" si="11"/>
        <v>7033.6487245128565</v>
      </c>
      <c r="O69" s="62">
        <f t="shared" si="12"/>
        <v>762.16434871503486</v>
      </c>
      <c r="P69" s="32">
        <f t="shared" si="2"/>
        <v>1016.3951781327524</v>
      </c>
      <c r="Q69" s="54">
        <f t="shared" si="3"/>
        <v>743.23121018982783</v>
      </c>
      <c r="R69" s="32">
        <v>16880.891428570001</v>
      </c>
      <c r="S69" s="32">
        <f t="shared" si="13"/>
        <v>12652.413979602858</v>
      </c>
      <c r="T69" s="62">
        <f t="shared" si="14"/>
        <v>884.19288376161205</v>
      </c>
      <c r="U69" s="32">
        <v>9056.0042857699991</v>
      </c>
      <c r="V69" s="32">
        <f t="shared" si="15"/>
        <v>7033.6487245128565</v>
      </c>
      <c r="W69" s="62">
        <f t="shared" si="16"/>
        <v>759.09094934206507</v>
      </c>
      <c r="X69" s="32">
        <v>844.04457142850003</v>
      </c>
      <c r="Y69" s="54">
        <v>754.66702381416655</v>
      </c>
      <c r="Z69" s="32">
        <v>79412.109285939994</v>
      </c>
      <c r="AA69" s="32">
        <f t="shared" si="17"/>
        <v>91233.190765364285</v>
      </c>
      <c r="AB69" s="62">
        <f t="shared" si="18"/>
        <v>1155.164077438814</v>
      </c>
      <c r="AC69" s="32">
        <v>10956.25964285</v>
      </c>
      <c r="AD69" s="32">
        <f t="shared" si="19"/>
        <v>13176.129540822856</v>
      </c>
      <c r="AE69" s="62">
        <f t="shared" si="20"/>
        <v>764.60638885174285</v>
      </c>
      <c r="AF69" s="32">
        <v>1058.8281238125332</v>
      </c>
      <c r="AG69" s="54">
        <v>730.4173095233333</v>
      </c>
      <c r="AH69" s="32">
        <v>0</v>
      </c>
      <c r="AI69" s="32">
        <f t="shared" si="21"/>
        <v>0</v>
      </c>
      <c r="AJ69" s="62">
        <f t="shared" si="22"/>
        <v>0</v>
      </c>
      <c r="AK69" s="32">
        <v>0</v>
      </c>
      <c r="AL69" s="32">
        <f t="shared" si="23"/>
        <v>0</v>
      </c>
      <c r="AM69" s="62">
        <f t="shared" si="24"/>
        <v>0</v>
      </c>
      <c r="AN69" s="32">
        <v>0</v>
      </c>
      <c r="AO69" s="54">
        <v>0</v>
      </c>
      <c r="AP69" s="32">
        <v>0</v>
      </c>
      <c r="AQ69" s="32">
        <f t="shared" si="25"/>
        <v>0</v>
      </c>
      <c r="AR69" s="62">
        <f t="shared" si="26"/>
        <v>0</v>
      </c>
      <c r="AS69" s="32">
        <v>0</v>
      </c>
      <c r="AT69" s="32">
        <f t="shared" si="27"/>
        <v>0</v>
      </c>
      <c r="AU69" s="62">
        <f t="shared" si="28"/>
        <v>0</v>
      </c>
      <c r="AV69" s="32">
        <v>0</v>
      </c>
      <c r="AW69" s="54">
        <v>0</v>
      </c>
    </row>
    <row r="70" spans="1:49" x14ac:dyDescent="0.25">
      <c r="A70" s="42">
        <f t="shared" si="4"/>
        <v>45827</v>
      </c>
      <c r="B70" s="32">
        <v>105379.11607166</v>
      </c>
      <c r="C70" s="32">
        <f t="shared" si="5"/>
        <v>102270.29637763285</v>
      </c>
      <c r="D70" s="62">
        <f t="shared" si="6"/>
        <v>1137.3895051182988</v>
      </c>
      <c r="E70" s="32">
        <v>21181.803928580001</v>
      </c>
      <c r="F70" s="32">
        <f t="shared" si="7"/>
        <v>20435.978469422855</v>
      </c>
      <c r="G70" s="62">
        <f t="shared" si="8"/>
        <v>758.81550529918604</v>
      </c>
      <c r="H70" s="32">
        <v>1304.5508535171352</v>
      </c>
      <c r="I70" s="54">
        <v>732.41364472520854</v>
      </c>
      <c r="J70" s="32">
        <f t="shared" si="0"/>
        <v>19543.801785629999</v>
      </c>
      <c r="K70" s="32">
        <f t="shared" si="9"/>
        <v>13925.019387755714</v>
      </c>
      <c r="L70" s="62">
        <f t="shared" si="10"/>
        <v>1137.3895051182988</v>
      </c>
      <c r="M70" s="32">
        <f t="shared" si="1"/>
        <v>9380.0400000499994</v>
      </c>
      <c r="N70" s="32">
        <f t="shared" si="11"/>
        <v>7530.2729592071419</v>
      </c>
      <c r="O70" s="62">
        <f t="shared" si="12"/>
        <v>758.81550529918604</v>
      </c>
      <c r="P70" s="32">
        <f t="shared" si="2"/>
        <v>1304.5508535171352</v>
      </c>
      <c r="Q70" s="54">
        <f t="shared" si="3"/>
        <v>732.41364472520854</v>
      </c>
      <c r="R70" s="32">
        <v>19543.801785629999</v>
      </c>
      <c r="S70" s="32">
        <f t="shared" si="13"/>
        <v>13925.019387755714</v>
      </c>
      <c r="T70" s="62">
        <f t="shared" si="14"/>
        <v>871.85484039382641</v>
      </c>
      <c r="U70" s="32">
        <v>9380.0400000499994</v>
      </c>
      <c r="V70" s="32">
        <f t="shared" si="15"/>
        <v>7530.2729592071419</v>
      </c>
      <c r="W70" s="62">
        <f t="shared" si="16"/>
        <v>765.33540724998159</v>
      </c>
      <c r="X70" s="32">
        <v>977.19008928149992</v>
      </c>
      <c r="Y70" s="54">
        <v>781.67000000416658</v>
      </c>
      <c r="Z70" s="32">
        <v>85835.314286029999</v>
      </c>
      <c r="AA70" s="32">
        <f t="shared" si="17"/>
        <v>88345.276989877137</v>
      </c>
      <c r="AB70" s="62">
        <f t="shared" si="18"/>
        <v>1191.5085321973397</v>
      </c>
      <c r="AC70" s="32">
        <v>11801.763928529999</v>
      </c>
      <c r="AD70" s="32">
        <f t="shared" si="19"/>
        <v>12905.705510215714</v>
      </c>
      <c r="AE70" s="62">
        <f t="shared" si="20"/>
        <v>755.09252530658875</v>
      </c>
      <c r="AF70" s="32">
        <v>1407.1362997709837</v>
      </c>
      <c r="AG70" s="54">
        <v>694.2214075605882</v>
      </c>
      <c r="AH70" s="32">
        <v>0</v>
      </c>
      <c r="AI70" s="32">
        <f t="shared" si="21"/>
        <v>0</v>
      </c>
      <c r="AJ70" s="62">
        <f t="shared" si="22"/>
        <v>0</v>
      </c>
      <c r="AK70" s="32">
        <v>0</v>
      </c>
      <c r="AL70" s="32">
        <f t="shared" si="23"/>
        <v>0</v>
      </c>
      <c r="AM70" s="62">
        <f t="shared" si="24"/>
        <v>0</v>
      </c>
      <c r="AN70" s="32">
        <v>0</v>
      </c>
      <c r="AO70" s="54">
        <v>0</v>
      </c>
      <c r="AP70" s="32">
        <v>0</v>
      </c>
      <c r="AQ70" s="32">
        <f t="shared" si="25"/>
        <v>0</v>
      </c>
      <c r="AR70" s="62">
        <f t="shared" si="26"/>
        <v>0</v>
      </c>
      <c r="AS70" s="32">
        <v>0</v>
      </c>
      <c r="AT70" s="32">
        <f t="shared" si="27"/>
        <v>0</v>
      </c>
      <c r="AU70" s="62">
        <f t="shared" si="28"/>
        <v>0</v>
      </c>
      <c r="AV70" s="32">
        <v>0</v>
      </c>
      <c r="AW70" s="54">
        <v>0</v>
      </c>
    </row>
    <row r="71" spans="1:49" x14ac:dyDescent="0.25">
      <c r="A71" s="42">
        <f t="shared" si="4"/>
        <v>45828</v>
      </c>
      <c r="B71" s="32">
        <v>113384.74107153999</v>
      </c>
      <c r="C71" s="32">
        <f t="shared" si="5"/>
        <v>99167.510153185707</v>
      </c>
      <c r="D71" s="62">
        <f t="shared" si="6"/>
        <v>1117.7212365559203</v>
      </c>
      <c r="E71" s="32">
        <v>18891.349999869999</v>
      </c>
      <c r="F71" s="32">
        <f t="shared" si="7"/>
        <v>20538.483214288575</v>
      </c>
      <c r="G71" s="62">
        <f t="shared" si="8"/>
        <v>763.48761217667834</v>
      </c>
      <c r="H71" s="32">
        <v>1082.8213105697314</v>
      </c>
      <c r="I71" s="54">
        <v>861.05678693345624</v>
      </c>
      <c r="J71" s="32">
        <f t="shared" si="0"/>
        <v>16844.415714319999</v>
      </c>
      <c r="K71" s="32">
        <f t="shared" si="9"/>
        <v>15006.419795922857</v>
      </c>
      <c r="L71" s="62">
        <f t="shared" si="10"/>
        <v>1117.7212365559203</v>
      </c>
      <c r="M71" s="32">
        <f t="shared" si="1"/>
        <v>4790.2767856699993</v>
      </c>
      <c r="N71" s="32">
        <f t="shared" si="11"/>
        <v>7489.3717347014299</v>
      </c>
      <c r="O71" s="62">
        <f t="shared" si="12"/>
        <v>763.48761217667834</v>
      </c>
      <c r="P71" s="32">
        <f t="shared" si="2"/>
        <v>1082.8213105697314</v>
      </c>
      <c r="Q71" s="54">
        <f t="shared" si="3"/>
        <v>861.05678693345624</v>
      </c>
      <c r="R71" s="32">
        <v>16844.415714319999</v>
      </c>
      <c r="S71" s="32">
        <f t="shared" si="13"/>
        <v>15006.419795922857</v>
      </c>
      <c r="T71" s="62">
        <f t="shared" si="14"/>
        <v>911.83935144846907</v>
      </c>
      <c r="U71" s="32">
        <v>4790.2767856699993</v>
      </c>
      <c r="V71" s="32">
        <f t="shared" si="15"/>
        <v>7489.3717347014299</v>
      </c>
      <c r="W71" s="62">
        <f t="shared" si="16"/>
        <v>758.51853649902921</v>
      </c>
      <c r="X71" s="32">
        <v>1052.7759821449999</v>
      </c>
      <c r="Y71" s="54">
        <v>798.37946427833322</v>
      </c>
      <c r="Z71" s="32">
        <v>96540.32535721999</v>
      </c>
      <c r="AA71" s="32">
        <f t="shared" si="17"/>
        <v>84161.090357262859</v>
      </c>
      <c r="AB71" s="62">
        <f t="shared" si="18"/>
        <v>1164.8965857903079</v>
      </c>
      <c r="AC71" s="32">
        <v>14101.073214199998</v>
      </c>
      <c r="AD71" s="32">
        <f t="shared" si="19"/>
        <v>13049.111479587142</v>
      </c>
      <c r="AE71" s="62">
        <f t="shared" si="20"/>
        <v>764.05539839230289</v>
      </c>
      <c r="AF71" s="32">
        <v>1084.7227568226965</v>
      </c>
      <c r="AG71" s="54">
        <v>881.31707588749987</v>
      </c>
      <c r="AH71" s="32">
        <v>0</v>
      </c>
      <c r="AI71" s="32">
        <f t="shared" si="21"/>
        <v>0</v>
      </c>
      <c r="AJ71" s="62">
        <f t="shared" si="22"/>
        <v>0</v>
      </c>
      <c r="AK71" s="32">
        <v>0</v>
      </c>
      <c r="AL71" s="32">
        <f t="shared" si="23"/>
        <v>0</v>
      </c>
      <c r="AM71" s="62">
        <f t="shared" si="24"/>
        <v>0</v>
      </c>
      <c r="AN71" s="32">
        <v>0</v>
      </c>
      <c r="AO71" s="54">
        <v>0</v>
      </c>
      <c r="AP71" s="32">
        <v>0</v>
      </c>
      <c r="AQ71" s="32">
        <f t="shared" si="25"/>
        <v>0</v>
      </c>
      <c r="AR71" s="62">
        <f t="shared" si="26"/>
        <v>0</v>
      </c>
      <c r="AS71" s="32">
        <v>0</v>
      </c>
      <c r="AT71" s="32">
        <f t="shared" si="27"/>
        <v>0</v>
      </c>
      <c r="AU71" s="62">
        <f t="shared" si="28"/>
        <v>0</v>
      </c>
      <c r="AV71" s="32">
        <v>0</v>
      </c>
      <c r="AW71" s="54">
        <v>0</v>
      </c>
    </row>
    <row r="72" spans="1:49" x14ac:dyDescent="0.25">
      <c r="A72" s="42">
        <f t="shared" si="4"/>
        <v>45829</v>
      </c>
      <c r="B72" s="32">
        <v>105588.51178557999</v>
      </c>
      <c r="C72" s="32">
        <f t="shared" si="5"/>
        <v>100883.52602048998</v>
      </c>
      <c r="D72" s="62">
        <f t="shared" si="6"/>
        <v>1131.8012533934909</v>
      </c>
      <c r="E72" s="32">
        <v>26788.384285730001</v>
      </c>
      <c r="F72" s="32">
        <f t="shared" si="7"/>
        <v>20721.792653068573</v>
      </c>
      <c r="G72" s="62">
        <f t="shared" si="8"/>
        <v>773.10014207132758</v>
      </c>
      <c r="H72" s="32">
        <v>1189.6470799073318</v>
      </c>
      <c r="I72" s="54">
        <v>866.51544346178946</v>
      </c>
      <c r="J72" s="32">
        <f t="shared" ref="J72:J126" si="29">R72+AH72</f>
        <v>14824.15785714</v>
      </c>
      <c r="K72" s="32">
        <f t="shared" si="9"/>
        <v>16357.863367344286</v>
      </c>
      <c r="L72" s="62">
        <f t="shared" si="10"/>
        <v>1131.8012533934909</v>
      </c>
      <c r="M72" s="32">
        <f t="shared" ref="M72:M126" si="30">U72+AK72</f>
        <v>6477.2371428300012</v>
      </c>
      <c r="N72" s="32">
        <f t="shared" si="11"/>
        <v>7224.7264285742858</v>
      </c>
      <c r="O72" s="62">
        <f t="shared" si="12"/>
        <v>773.10014207132758</v>
      </c>
      <c r="P72" s="32">
        <f t="shared" ref="P72:P126" si="31">H72</f>
        <v>1189.6470799073318</v>
      </c>
      <c r="Q72" s="54">
        <f t="shared" ref="Q72:Q126" si="32">I72</f>
        <v>866.51544346178946</v>
      </c>
      <c r="R72" s="32">
        <v>14824.15785714</v>
      </c>
      <c r="S72" s="32">
        <f t="shared" si="13"/>
        <v>16357.863367344286</v>
      </c>
      <c r="T72" s="62">
        <f t="shared" si="14"/>
        <v>884.96841850272097</v>
      </c>
      <c r="U72" s="32">
        <v>6477.2371428300012</v>
      </c>
      <c r="V72" s="32">
        <f t="shared" si="15"/>
        <v>7224.7264285742858</v>
      </c>
      <c r="W72" s="62">
        <f t="shared" si="16"/>
        <v>771.71055982200892</v>
      </c>
      <c r="X72" s="32">
        <v>705.91227891142864</v>
      </c>
      <c r="Y72" s="54">
        <v>925.31959183285733</v>
      </c>
      <c r="Z72" s="32">
        <v>90764.353928439989</v>
      </c>
      <c r="AA72" s="32">
        <f t="shared" si="17"/>
        <v>84525.662653145715</v>
      </c>
      <c r="AB72" s="62">
        <f t="shared" si="18"/>
        <v>1198.0559518612513</v>
      </c>
      <c r="AC72" s="32">
        <v>20311.147142899998</v>
      </c>
      <c r="AD72" s="32">
        <f t="shared" si="19"/>
        <v>13497.066224494285</v>
      </c>
      <c r="AE72" s="62">
        <f t="shared" si="20"/>
        <v>773.42609721768167</v>
      </c>
      <c r="AF72" s="32">
        <v>1334.7699107123528</v>
      </c>
      <c r="AG72" s="54">
        <v>846.29779762083319</v>
      </c>
      <c r="AH72" s="32">
        <v>0</v>
      </c>
      <c r="AI72" s="32">
        <f t="shared" si="21"/>
        <v>0</v>
      </c>
      <c r="AJ72" s="62">
        <f t="shared" si="22"/>
        <v>0</v>
      </c>
      <c r="AK72" s="32">
        <v>0</v>
      </c>
      <c r="AL72" s="32">
        <f t="shared" si="23"/>
        <v>0</v>
      </c>
      <c r="AM72" s="62">
        <f t="shared" si="24"/>
        <v>0</v>
      </c>
      <c r="AN72" s="32">
        <v>0</v>
      </c>
      <c r="AO72" s="54">
        <v>0</v>
      </c>
      <c r="AP72" s="32">
        <v>0</v>
      </c>
      <c r="AQ72" s="32">
        <f t="shared" si="25"/>
        <v>0</v>
      </c>
      <c r="AR72" s="62">
        <f t="shared" si="26"/>
        <v>0</v>
      </c>
      <c r="AS72" s="32">
        <v>0</v>
      </c>
      <c r="AT72" s="32">
        <f t="shared" si="27"/>
        <v>0</v>
      </c>
      <c r="AU72" s="62">
        <f t="shared" si="28"/>
        <v>0</v>
      </c>
      <c r="AV72" s="32">
        <v>0</v>
      </c>
      <c r="AW72" s="54">
        <v>0</v>
      </c>
    </row>
    <row r="73" spans="1:49" x14ac:dyDescent="0.25">
      <c r="A73" s="42">
        <f t="shared" ref="A73:A127" si="33">A72+1</f>
        <v>45830</v>
      </c>
      <c r="B73" s="32">
        <v>70343.853214319999</v>
      </c>
      <c r="C73" s="32">
        <f t="shared" si="5"/>
        <v>101079.93015312143</v>
      </c>
      <c r="D73" s="62">
        <f t="shared" si="6"/>
        <v>1162.5986709034985</v>
      </c>
      <c r="E73" s="32">
        <v>20927.903214299997</v>
      </c>
      <c r="F73" s="32">
        <f t="shared" si="7"/>
        <v>20286.286989801429</v>
      </c>
      <c r="G73" s="62">
        <f t="shared" si="8"/>
        <v>768.95133251997402</v>
      </c>
      <c r="H73" s="32">
        <v>1137.6952509093155</v>
      </c>
      <c r="I73" s="54">
        <v>699.51324844410669</v>
      </c>
      <c r="J73" s="32">
        <f t="shared" si="29"/>
        <v>12285.169285709999</v>
      </c>
      <c r="K73" s="32">
        <f t="shared" si="9"/>
        <v>15569.937499985714</v>
      </c>
      <c r="L73" s="62">
        <f t="shared" si="10"/>
        <v>1162.5986709034985</v>
      </c>
      <c r="M73" s="32">
        <f t="shared" si="30"/>
        <v>5774.7664285700002</v>
      </c>
      <c r="N73" s="32">
        <f t="shared" si="11"/>
        <v>6751.0410714314294</v>
      </c>
      <c r="O73" s="62">
        <f t="shared" si="12"/>
        <v>768.95133251997402</v>
      </c>
      <c r="P73" s="32">
        <f t="shared" si="31"/>
        <v>1137.6952509093155</v>
      </c>
      <c r="Q73" s="54">
        <f t="shared" si="32"/>
        <v>699.51324844410669</v>
      </c>
      <c r="R73" s="32">
        <v>12285.169285709999</v>
      </c>
      <c r="S73" s="32">
        <f t="shared" si="13"/>
        <v>15569.937499985714</v>
      </c>
      <c r="T73" s="62">
        <f t="shared" si="14"/>
        <v>909.40723308822976</v>
      </c>
      <c r="U73" s="32">
        <v>5774.7664285700002</v>
      </c>
      <c r="V73" s="32">
        <f t="shared" si="15"/>
        <v>6751.0410714314294</v>
      </c>
      <c r="W73" s="62">
        <f t="shared" si="16"/>
        <v>754.31091617993195</v>
      </c>
      <c r="X73" s="32">
        <v>945.01302197769223</v>
      </c>
      <c r="Y73" s="54">
        <v>577.476642857</v>
      </c>
      <c r="Z73" s="32">
        <v>58058.68392861</v>
      </c>
      <c r="AA73" s="32">
        <f t="shared" si="17"/>
        <v>85509.992653135705</v>
      </c>
      <c r="AB73" s="62">
        <f t="shared" si="18"/>
        <v>1226.75079609664</v>
      </c>
      <c r="AC73" s="32">
        <v>15153.136785729999</v>
      </c>
      <c r="AD73" s="32">
        <f t="shared" si="19"/>
        <v>13535.245918369998</v>
      </c>
      <c r="AE73" s="62">
        <f t="shared" si="20"/>
        <v>775.33508191146757</v>
      </c>
      <c r="AF73" s="32">
        <v>1184.8711005838775</v>
      </c>
      <c r="AG73" s="54">
        <v>757.65683928649992</v>
      </c>
      <c r="AH73" s="32">
        <v>0</v>
      </c>
      <c r="AI73" s="32">
        <f t="shared" si="21"/>
        <v>0</v>
      </c>
      <c r="AJ73" s="62">
        <f t="shared" si="22"/>
        <v>0</v>
      </c>
      <c r="AK73" s="32">
        <v>0</v>
      </c>
      <c r="AL73" s="32">
        <f t="shared" si="23"/>
        <v>0</v>
      </c>
      <c r="AM73" s="62">
        <f t="shared" si="24"/>
        <v>0</v>
      </c>
      <c r="AN73" s="32">
        <v>0</v>
      </c>
      <c r="AO73" s="54">
        <v>0</v>
      </c>
      <c r="AP73" s="32">
        <v>0</v>
      </c>
      <c r="AQ73" s="32">
        <f t="shared" si="25"/>
        <v>0</v>
      </c>
      <c r="AR73" s="62">
        <f t="shared" si="26"/>
        <v>0</v>
      </c>
      <c r="AS73" s="32">
        <v>0</v>
      </c>
      <c r="AT73" s="32">
        <f t="shared" si="27"/>
        <v>0</v>
      </c>
      <c r="AU73" s="62">
        <f t="shared" si="28"/>
        <v>0</v>
      </c>
      <c r="AV73" s="32">
        <v>0</v>
      </c>
      <c r="AW73" s="54">
        <v>0</v>
      </c>
    </row>
    <row r="74" spans="1:49" x14ac:dyDescent="0.25">
      <c r="A74" s="42">
        <f t="shared" si="33"/>
        <v>45831</v>
      </c>
      <c r="B74" s="32">
        <v>118457.40607144</v>
      </c>
      <c r="C74" s="32">
        <f t="shared" si="5"/>
        <v>100940.19887764427</v>
      </c>
      <c r="D74" s="62">
        <f t="shared" si="6"/>
        <v>1155.782769083788</v>
      </c>
      <c r="E74" s="32">
        <v>17919.244285780002</v>
      </c>
      <c r="F74" s="32">
        <f t="shared" si="7"/>
        <v>20931.107500017144</v>
      </c>
      <c r="G74" s="62">
        <f t="shared" si="8"/>
        <v>803.89799184602521</v>
      </c>
      <c r="H74" s="32">
        <v>1199.826651539787</v>
      </c>
      <c r="I74" s="54">
        <v>855.64157039900795</v>
      </c>
      <c r="J74" s="32">
        <f t="shared" si="29"/>
        <v>17815.965714319998</v>
      </c>
      <c r="K74" s="32">
        <f t="shared" si="9"/>
        <v>15817.387193882856</v>
      </c>
      <c r="L74" s="62">
        <f t="shared" si="10"/>
        <v>1155.782769083788</v>
      </c>
      <c r="M74" s="32">
        <f t="shared" si="30"/>
        <v>6007.2600000699995</v>
      </c>
      <c r="N74" s="32">
        <f t="shared" si="11"/>
        <v>7041.8623469557142</v>
      </c>
      <c r="O74" s="62">
        <f t="shared" si="12"/>
        <v>803.89799184602521</v>
      </c>
      <c r="P74" s="32">
        <f t="shared" si="31"/>
        <v>1199.826651539787</v>
      </c>
      <c r="Q74" s="54">
        <f t="shared" si="32"/>
        <v>855.64157039900795</v>
      </c>
      <c r="R74" s="32">
        <v>17815.965714319998</v>
      </c>
      <c r="S74" s="32">
        <f t="shared" si="13"/>
        <v>15817.387193882856</v>
      </c>
      <c r="T74" s="62">
        <f t="shared" si="14"/>
        <v>933.32022228507856</v>
      </c>
      <c r="U74" s="32">
        <v>6007.2600000699995</v>
      </c>
      <c r="V74" s="32">
        <f t="shared" si="15"/>
        <v>7041.8623469557142</v>
      </c>
      <c r="W74" s="62">
        <f t="shared" si="16"/>
        <v>782.34827162421766</v>
      </c>
      <c r="X74" s="32">
        <v>1113.4978571449999</v>
      </c>
      <c r="Y74" s="54">
        <v>858.18000000999996</v>
      </c>
      <c r="Z74" s="32">
        <v>100641.44035712001</v>
      </c>
      <c r="AA74" s="32">
        <f t="shared" si="17"/>
        <v>85122.811683761422</v>
      </c>
      <c r="AB74" s="62">
        <f t="shared" si="18"/>
        <v>1213.0790841936589</v>
      </c>
      <c r="AC74" s="32">
        <v>11911.984285710001</v>
      </c>
      <c r="AD74" s="32">
        <f t="shared" si="19"/>
        <v>13889.245153061431</v>
      </c>
      <c r="AE74" s="62">
        <f t="shared" si="20"/>
        <v>812.65389158696496</v>
      </c>
      <c r="AF74" s="32">
        <v>1212.5474741821688</v>
      </c>
      <c r="AG74" s="54">
        <v>850.85602040785727</v>
      </c>
      <c r="AH74" s="32">
        <v>0</v>
      </c>
      <c r="AI74" s="32">
        <f t="shared" si="21"/>
        <v>0</v>
      </c>
      <c r="AJ74" s="62">
        <f t="shared" si="22"/>
        <v>0</v>
      </c>
      <c r="AK74" s="32">
        <v>0</v>
      </c>
      <c r="AL74" s="32">
        <f t="shared" si="23"/>
        <v>0</v>
      </c>
      <c r="AM74" s="62">
        <f t="shared" si="24"/>
        <v>0</v>
      </c>
      <c r="AN74" s="32">
        <v>0</v>
      </c>
      <c r="AO74" s="54">
        <v>0</v>
      </c>
      <c r="AP74" s="32">
        <v>0</v>
      </c>
      <c r="AQ74" s="32">
        <f t="shared" si="25"/>
        <v>0</v>
      </c>
      <c r="AR74" s="62">
        <f t="shared" si="26"/>
        <v>0</v>
      </c>
      <c r="AS74" s="32">
        <v>0</v>
      </c>
      <c r="AT74" s="32">
        <f t="shared" si="27"/>
        <v>0</v>
      </c>
      <c r="AU74" s="62">
        <f t="shared" si="28"/>
        <v>0</v>
      </c>
      <c r="AV74" s="32">
        <v>0</v>
      </c>
      <c r="AW74" s="54">
        <v>0</v>
      </c>
    </row>
    <row r="75" spans="1:49" x14ac:dyDescent="0.25">
      <c r="A75" s="42">
        <f t="shared" si="33"/>
        <v>45832</v>
      </c>
      <c r="B75" s="32">
        <v>94658.784642900006</v>
      </c>
      <c r="C75" s="32">
        <f t="shared" si="5"/>
        <v>100586.4876531357</v>
      </c>
      <c r="D75" s="62">
        <f t="shared" si="6"/>
        <v>1149.6612165301153</v>
      </c>
      <c r="E75" s="32">
        <v>25521.809285700001</v>
      </c>
      <c r="F75" s="32">
        <f t="shared" si="7"/>
        <v>21606.108418368571</v>
      </c>
      <c r="G75" s="62">
        <f t="shared" si="8"/>
        <v>801.63372033463736</v>
      </c>
      <c r="H75" s="32">
        <v>1116.6921911347547</v>
      </c>
      <c r="I75" s="54">
        <v>853.06413818906424</v>
      </c>
      <c r="J75" s="32">
        <f t="shared" si="29"/>
        <v>12731.99607146</v>
      </c>
      <c r="K75" s="32">
        <f t="shared" si="9"/>
        <v>15846.628265307143</v>
      </c>
      <c r="L75" s="62">
        <f t="shared" si="10"/>
        <v>1149.6612165301153</v>
      </c>
      <c r="M75" s="32">
        <f t="shared" si="30"/>
        <v>4785.8485714400003</v>
      </c>
      <c r="N75" s="32">
        <f t="shared" si="11"/>
        <v>6610.2047449142856</v>
      </c>
      <c r="O75" s="62">
        <f t="shared" si="12"/>
        <v>801.63372033463736</v>
      </c>
      <c r="P75" s="32">
        <f t="shared" si="31"/>
        <v>1116.6921911347547</v>
      </c>
      <c r="Q75" s="54">
        <f t="shared" si="32"/>
        <v>853.06413818906424</v>
      </c>
      <c r="R75" s="32">
        <v>12731.99607146</v>
      </c>
      <c r="S75" s="32">
        <f t="shared" si="13"/>
        <v>15846.628265307143</v>
      </c>
      <c r="T75" s="62">
        <f t="shared" si="14"/>
        <v>945.40258772547884</v>
      </c>
      <c r="U75" s="32">
        <v>4785.8485714400003</v>
      </c>
      <c r="V75" s="32">
        <f t="shared" si="15"/>
        <v>6610.2047449142856</v>
      </c>
      <c r="W75" s="62">
        <f t="shared" si="16"/>
        <v>746.77909645410659</v>
      </c>
      <c r="X75" s="32">
        <v>979.38431318923074</v>
      </c>
      <c r="Y75" s="54">
        <v>531.76095238222229</v>
      </c>
      <c r="Z75" s="32">
        <v>81926.788571440004</v>
      </c>
      <c r="AA75" s="32">
        <f t="shared" si="17"/>
        <v>84739.859387828576</v>
      </c>
      <c r="AB75" s="62">
        <f t="shared" si="18"/>
        <v>1202.963961339548</v>
      </c>
      <c r="AC75" s="32">
        <v>20735.96071426</v>
      </c>
      <c r="AD75" s="32">
        <f t="shared" si="19"/>
        <v>14995.903673454284</v>
      </c>
      <c r="AE75" s="62">
        <f t="shared" si="20"/>
        <v>821.17045013795143</v>
      </c>
      <c r="AF75" s="32">
        <v>1137.8720634922222</v>
      </c>
      <c r="AG75" s="54">
        <v>987.4267006790476</v>
      </c>
      <c r="AH75" s="32">
        <v>0</v>
      </c>
      <c r="AI75" s="32">
        <f t="shared" si="21"/>
        <v>0</v>
      </c>
      <c r="AJ75" s="62">
        <f t="shared" si="22"/>
        <v>0</v>
      </c>
      <c r="AK75" s="32">
        <v>0</v>
      </c>
      <c r="AL75" s="32">
        <f t="shared" si="23"/>
        <v>0</v>
      </c>
      <c r="AM75" s="62">
        <f t="shared" si="24"/>
        <v>0</v>
      </c>
      <c r="AN75" s="32">
        <v>0</v>
      </c>
      <c r="AO75" s="54">
        <v>0</v>
      </c>
      <c r="AP75" s="32">
        <v>0</v>
      </c>
      <c r="AQ75" s="32">
        <f t="shared" si="25"/>
        <v>0</v>
      </c>
      <c r="AR75" s="62">
        <f t="shared" si="26"/>
        <v>0</v>
      </c>
      <c r="AS75" s="32">
        <v>0</v>
      </c>
      <c r="AT75" s="32">
        <f t="shared" si="27"/>
        <v>0</v>
      </c>
      <c r="AU75" s="62">
        <f t="shared" si="28"/>
        <v>0</v>
      </c>
      <c r="AV75" s="32">
        <v>0</v>
      </c>
      <c r="AW75" s="54">
        <v>0</v>
      </c>
    </row>
    <row r="76" spans="1:49" x14ac:dyDescent="0.25">
      <c r="A76" s="42">
        <f t="shared" si="33"/>
        <v>45833</v>
      </c>
      <c r="B76" s="32">
        <v>130200.78821443002</v>
      </c>
      <c r="C76" s="32">
        <f t="shared" si="5"/>
        <v>105430.45729598142</v>
      </c>
      <c r="D76" s="62">
        <f t="shared" si="6"/>
        <v>1174.0183763864231</v>
      </c>
      <c r="E76" s="32">
        <v>16897.74178579</v>
      </c>
      <c r="F76" s="32">
        <f t="shared" si="7"/>
        <v>21161.176683678576</v>
      </c>
      <c r="G76" s="62">
        <f t="shared" si="8"/>
        <v>805.48487311834947</v>
      </c>
      <c r="H76" s="32">
        <v>1186.8952971269073</v>
      </c>
      <c r="I76" s="54">
        <v>770.1892796758126</v>
      </c>
      <c r="J76" s="32">
        <f t="shared" si="29"/>
        <v>21164.583571319999</v>
      </c>
      <c r="K76" s="32">
        <f t="shared" si="9"/>
        <v>16458.584285699999</v>
      </c>
      <c r="L76" s="62">
        <f t="shared" si="10"/>
        <v>1174.0183763864231</v>
      </c>
      <c r="M76" s="32">
        <f t="shared" si="30"/>
        <v>6931.9232142999999</v>
      </c>
      <c r="N76" s="32">
        <f t="shared" si="11"/>
        <v>6306.7645918471417</v>
      </c>
      <c r="O76" s="62">
        <f t="shared" si="12"/>
        <v>805.48487311834947</v>
      </c>
      <c r="P76" s="32">
        <f t="shared" si="31"/>
        <v>1186.8952971269073</v>
      </c>
      <c r="Q76" s="54">
        <f t="shared" si="32"/>
        <v>770.1892796758126</v>
      </c>
      <c r="R76" s="32">
        <v>21164.583571319999</v>
      </c>
      <c r="S76" s="32">
        <f t="shared" si="13"/>
        <v>16458.584285699999</v>
      </c>
      <c r="T76" s="62">
        <f t="shared" si="14"/>
        <v>1002.6784352635923</v>
      </c>
      <c r="U76" s="32">
        <v>6931.9232142999999</v>
      </c>
      <c r="V76" s="32">
        <f t="shared" si="15"/>
        <v>6306.7645918471417</v>
      </c>
      <c r="W76" s="62">
        <f t="shared" si="16"/>
        <v>749.00004883462248</v>
      </c>
      <c r="X76" s="32">
        <v>1244.975504195294</v>
      </c>
      <c r="Y76" s="54">
        <v>770.21369047777773</v>
      </c>
      <c r="Z76" s="32">
        <v>109036.20464311002</v>
      </c>
      <c r="AA76" s="32">
        <f t="shared" si="17"/>
        <v>88971.87301028143</v>
      </c>
      <c r="AB76" s="62">
        <f t="shared" si="18"/>
        <v>1219.193130507819</v>
      </c>
      <c r="AC76" s="32">
        <v>9965.818571490001</v>
      </c>
      <c r="AD76" s="32">
        <f t="shared" si="19"/>
        <v>14854.412091831427</v>
      </c>
      <c r="AE76" s="62">
        <f t="shared" si="20"/>
        <v>826.33961000264003</v>
      </c>
      <c r="AF76" s="32">
        <v>1172.4323079904302</v>
      </c>
      <c r="AG76" s="54">
        <v>766.60142857615392</v>
      </c>
      <c r="AH76" s="32">
        <v>0</v>
      </c>
      <c r="AI76" s="32">
        <f t="shared" si="21"/>
        <v>0</v>
      </c>
      <c r="AJ76" s="62">
        <f t="shared" si="22"/>
        <v>0</v>
      </c>
      <c r="AK76" s="32">
        <v>0</v>
      </c>
      <c r="AL76" s="32">
        <f t="shared" si="23"/>
        <v>0</v>
      </c>
      <c r="AM76" s="62">
        <f t="shared" si="24"/>
        <v>0</v>
      </c>
      <c r="AN76" s="32">
        <v>0</v>
      </c>
      <c r="AO76" s="54">
        <v>0</v>
      </c>
      <c r="AP76" s="32">
        <v>0</v>
      </c>
      <c r="AQ76" s="32">
        <f t="shared" si="25"/>
        <v>0</v>
      </c>
      <c r="AR76" s="62">
        <f t="shared" si="26"/>
        <v>0</v>
      </c>
      <c r="AS76" s="32">
        <v>0</v>
      </c>
      <c r="AT76" s="32">
        <f t="shared" si="27"/>
        <v>0</v>
      </c>
      <c r="AU76" s="62">
        <f t="shared" si="28"/>
        <v>0</v>
      </c>
      <c r="AV76" s="32">
        <v>0</v>
      </c>
      <c r="AW76" s="54">
        <v>0</v>
      </c>
    </row>
    <row r="77" spans="1:49" x14ac:dyDescent="0.25">
      <c r="A77" s="42">
        <f t="shared" si="33"/>
        <v>45834</v>
      </c>
      <c r="B77" s="32">
        <v>117687.01999968001</v>
      </c>
      <c r="C77" s="32">
        <f t="shared" si="5"/>
        <v>107188.72928569857</v>
      </c>
      <c r="D77" s="62">
        <f t="shared" si="6"/>
        <v>1159.6806975828792</v>
      </c>
      <c r="E77" s="32">
        <v>14767.724285709999</v>
      </c>
      <c r="F77" s="32">
        <f t="shared" si="7"/>
        <v>20244.879591839999</v>
      </c>
      <c r="G77" s="62">
        <f t="shared" si="8"/>
        <v>812.19491602540813</v>
      </c>
      <c r="H77" s="32">
        <v>1204.1871018923275</v>
      </c>
      <c r="I77" s="54">
        <v>779.38394507461942</v>
      </c>
      <c r="J77" s="32">
        <f t="shared" si="29"/>
        <v>20493.06428563</v>
      </c>
      <c r="K77" s="32">
        <f t="shared" si="9"/>
        <v>16594.193214271429</v>
      </c>
      <c r="L77" s="62">
        <f t="shared" si="10"/>
        <v>1159.6806975828792</v>
      </c>
      <c r="M77" s="32">
        <f t="shared" si="30"/>
        <v>8488.1646428500007</v>
      </c>
      <c r="N77" s="32">
        <f t="shared" si="11"/>
        <v>6179.353826532858</v>
      </c>
      <c r="O77" s="62">
        <f t="shared" si="12"/>
        <v>812.19491602540813</v>
      </c>
      <c r="P77" s="32">
        <f t="shared" si="31"/>
        <v>1204.1871018923275</v>
      </c>
      <c r="Q77" s="54">
        <f t="shared" si="32"/>
        <v>779.38394507461942</v>
      </c>
      <c r="R77" s="32">
        <v>20493.06428563</v>
      </c>
      <c r="S77" s="32">
        <f t="shared" si="13"/>
        <v>16594.193214271429</v>
      </c>
      <c r="T77" s="62">
        <f t="shared" si="14"/>
        <v>1072.1927519542965</v>
      </c>
      <c r="U77" s="32">
        <v>8488.1646428500007</v>
      </c>
      <c r="V77" s="32">
        <f t="shared" si="15"/>
        <v>6179.353826532858</v>
      </c>
      <c r="W77" s="62">
        <f t="shared" si="16"/>
        <v>758.59240087474154</v>
      </c>
      <c r="X77" s="32">
        <v>1463.7903061164286</v>
      </c>
      <c r="Y77" s="54">
        <v>848.81646428500005</v>
      </c>
      <c r="Z77" s="32">
        <v>97193.955714050011</v>
      </c>
      <c r="AA77" s="32">
        <f t="shared" si="17"/>
        <v>90594.536071427152</v>
      </c>
      <c r="AB77" s="62">
        <f t="shared" si="18"/>
        <v>1183.4695021630694</v>
      </c>
      <c r="AC77" s="32">
        <v>6279.5596428600002</v>
      </c>
      <c r="AD77" s="32">
        <f t="shared" si="19"/>
        <v>14065.525765307144</v>
      </c>
      <c r="AE77" s="62">
        <f t="shared" si="20"/>
        <v>826.84067309493673</v>
      </c>
      <c r="AF77" s="32">
        <v>1157.0709013577382</v>
      </c>
      <c r="AG77" s="54">
        <v>697.72884920666672</v>
      </c>
      <c r="AH77" s="32">
        <v>0</v>
      </c>
      <c r="AI77" s="32">
        <f t="shared" si="21"/>
        <v>0</v>
      </c>
      <c r="AJ77" s="62">
        <f t="shared" si="22"/>
        <v>0</v>
      </c>
      <c r="AK77" s="32">
        <v>0</v>
      </c>
      <c r="AL77" s="32">
        <f t="shared" si="23"/>
        <v>0</v>
      </c>
      <c r="AM77" s="62">
        <f t="shared" si="24"/>
        <v>0</v>
      </c>
      <c r="AN77" s="32">
        <v>0</v>
      </c>
      <c r="AO77" s="54">
        <v>0</v>
      </c>
      <c r="AP77" s="32">
        <v>0</v>
      </c>
      <c r="AQ77" s="32">
        <f t="shared" si="25"/>
        <v>0</v>
      </c>
      <c r="AR77" s="62">
        <f t="shared" si="26"/>
        <v>0</v>
      </c>
      <c r="AS77" s="32">
        <v>0</v>
      </c>
      <c r="AT77" s="32">
        <f t="shared" si="27"/>
        <v>0</v>
      </c>
      <c r="AU77" s="62">
        <f t="shared" si="28"/>
        <v>0</v>
      </c>
      <c r="AV77" s="32">
        <v>0</v>
      </c>
      <c r="AW77" s="54">
        <v>0</v>
      </c>
    </row>
    <row r="78" spans="1:49" x14ac:dyDescent="0.25">
      <c r="A78" s="42">
        <f t="shared" si="33"/>
        <v>45835</v>
      </c>
      <c r="B78" s="32">
        <v>141245.63964301001</v>
      </c>
      <c r="C78" s="32">
        <f t="shared" ref="C78:C126" si="34">AVERAGE(B72:B78)</f>
        <v>111168.85765305143</v>
      </c>
      <c r="D78" s="62">
        <f t="shared" ref="D78:D126" si="35">AVERAGE(H72:H78)</f>
        <v>1164.3099109330592</v>
      </c>
      <c r="E78" s="32">
        <v>19575.264642840004</v>
      </c>
      <c r="F78" s="32">
        <f t="shared" ref="F78:F126" si="36">AVERAGE(E72:E78)</f>
        <v>20342.581683692853</v>
      </c>
      <c r="G78" s="62">
        <f t="shared" ref="G78:G126" si="37">AVERAGE(I72:I78)</f>
        <v>797.03868735287574</v>
      </c>
      <c r="H78" s="32">
        <v>1115.2258040209899</v>
      </c>
      <c r="I78" s="54">
        <v>754.9631862257304</v>
      </c>
      <c r="J78" s="32">
        <f t="shared" si="29"/>
        <v>24567.422500049997</v>
      </c>
      <c r="K78" s="32">
        <f t="shared" ref="K78:K126" si="38">AVERAGE(J72:J78)</f>
        <v>17697.479897947142</v>
      </c>
      <c r="L78" s="62">
        <f t="shared" ref="L78:L126" si="39">AVERAGE(P72:P78)</f>
        <v>1164.3099109330592</v>
      </c>
      <c r="M78" s="32">
        <f t="shared" si="30"/>
        <v>5212.2174999600002</v>
      </c>
      <c r="N78" s="32">
        <f t="shared" ref="N78:N126" si="40">AVERAGE(M72:M78)</f>
        <v>6239.6310714314295</v>
      </c>
      <c r="O78" s="62">
        <f t="shared" ref="O78:O126" si="41">AVERAGE(Q72:Q78)</f>
        <v>797.03868735287574</v>
      </c>
      <c r="P78" s="32">
        <f t="shared" si="31"/>
        <v>1115.2258040209899</v>
      </c>
      <c r="Q78" s="54">
        <f t="shared" si="32"/>
        <v>754.9631862257304</v>
      </c>
      <c r="R78" s="32">
        <v>24567.422500049997</v>
      </c>
      <c r="S78" s="32">
        <f t="shared" ref="S78:S126" si="42">AVERAGE(R72:R78)</f>
        <v>17697.479897947142</v>
      </c>
      <c r="T78" s="62">
        <f t="shared" ref="T78:T126" si="43">AVERAGE(X72:X78)</f>
        <v>1106.5136454828303</v>
      </c>
      <c r="U78" s="32">
        <v>5212.2174999600002</v>
      </c>
      <c r="V78" s="32">
        <f t="shared" ref="V78:V126" si="44">AVERAGE(U72:U78)</f>
        <v>6239.6310714314295</v>
      </c>
      <c r="W78" s="62">
        <f t="shared" ref="W78:W126" si="45">AVERAGE(Y72:Y78)</f>
        <v>750.90997740559192</v>
      </c>
      <c r="X78" s="32">
        <v>1293.0222368447367</v>
      </c>
      <c r="Y78" s="54">
        <v>744.60249999428572</v>
      </c>
      <c r="Z78" s="32">
        <v>116678.21714295998</v>
      </c>
      <c r="AA78" s="32">
        <f t="shared" ref="AA78:AA127" si="46">AVERAGE(Z72:Z78)</f>
        <v>93471.377755104288</v>
      </c>
      <c r="AB78" s="62">
        <f t="shared" ref="AB78:AB127" si="47">AVERAGE(AF72:AF78)</f>
        <v>1182.8453743933719</v>
      </c>
      <c r="AC78" s="32">
        <v>14363.047142880001</v>
      </c>
      <c r="AD78" s="32">
        <f t="shared" ref="AD78:AD127" si="48">AVERAGE(AC72:AC78)</f>
        <v>14102.950612261429</v>
      </c>
      <c r="AE78" s="62">
        <f t="shared" ref="AE78:AE127" si="49">AVERAGE(AG72:AG78)</f>
        <v>808.93106934318882</v>
      </c>
      <c r="AF78" s="32">
        <v>1080.3538624348146</v>
      </c>
      <c r="AG78" s="54">
        <v>755.94984962526325</v>
      </c>
      <c r="AH78" s="32">
        <v>0</v>
      </c>
      <c r="AI78" s="32">
        <f t="shared" ref="AI78:AI126" si="50">AVERAGE(AH72:AH78)</f>
        <v>0</v>
      </c>
      <c r="AJ78" s="62">
        <f t="shared" ref="AJ78:AJ126" si="51">AVERAGE(AN72:AN78)</f>
        <v>0</v>
      </c>
      <c r="AK78" s="32">
        <v>0</v>
      </c>
      <c r="AL78" s="32">
        <f t="shared" ref="AL78:AL126" si="52">AVERAGE(AK72:AK78)</f>
        <v>0</v>
      </c>
      <c r="AM78" s="62">
        <f t="shared" ref="AM78:AM126" si="53">AVERAGE(AO72:AO78)</f>
        <v>0</v>
      </c>
      <c r="AN78" s="32">
        <v>0</v>
      </c>
      <c r="AO78" s="54">
        <v>0</v>
      </c>
      <c r="AP78" s="32">
        <v>0</v>
      </c>
      <c r="AQ78" s="32">
        <f t="shared" ref="AQ78:AQ126" si="54">AVERAGE(AP72:AP78)</f>
        <v>0</v>
      </c>
      <c r="AR78" s="62">
        <f t="shared" ref="AR78:AR126" si="55">AVERAGE(AV72:AV78)</f>
        <v>0</v>
      </c>
      <c r="AS78" s="32">
        <v>0</v>
      </c>
      <c r="AT78" s="32">
        <f t="shared" ref="AT78:AT126" si="56">AVERAGE(AS72:AS78)</f>
        <v>0</v>
      </c>
      <c r="AU78" s="62">
        <f t="shared" ref="AU78:AU126" si="57">AVERAGE(AW72:AW78)</f>
        <v>0</v>
      </c>
      <c r="AV78" s="32">
        <v>0</v>
      </c>
      <c r="AW78" s="54">
        <v>0</v>
      </c>
    </row>
    <row r="79" spans="1:49" x14ac:dyDescent="0.25">
      <c r="A79" s="42">
        <f t="shared" si="33"/>
        <v>45836</v>
      </c>
      <c r="B79" s="32">
        <v>102937.77678553999</v>
      </c>
      <c r="C79" s="32">
        <f t="shared" si="34"/>
        <v>110790.18122447429</v>
      </c>
      <c r="D79" s="62">
        <f t="shared" si="35"/>
        <v>1165.8230737249926</v>
      </c>
      <c r="E79" s="32">
        <v>20472.877857209998</v>
      </c>
      <c r="F79" s="32">
        <f t="shared" si="36"/>
        <v>19440.366479618573</v>
      </c>
      <c r="G79" s="62">
        <f t="shared" si="37"/>
        <v>781.87046012068038</v>
      </c>
      <c r="H79" s="32">
        <v>1200.2392194508657</v>
      </c>
      <c r="I79" s="54">
        <v>760.33785283642237</v>
      </c>
      <c r="J79" s="32">
        <f t="shared" si="29"/>
        <v>12300.90535714</v>
      </c>
      <c r="K79" s="32">
        <f t="shared" si="38"/>
        <v>17337.015255089998</v>
      </c>
      <c r="L79" s="62">
        <f t="shared" si="39"/>
        <v>1165.8230737249926</v>
      </c>
      <c r="M79" s="32">
        <f t="shared" si="30"/>
        <v>2529.4842857100002</v>
      </c>
      <c r="N79" s="32">
        <f t="shared" si="40"/>
        <v>5675.6663775571433</v>
      </c>
      <c r="O79" s="62">
        <f t="shared" si="41"/>
        <v>781.87046012068038</v>
      </c>
      <c r="P79" s="32">
        <f t="shared" si="31"/>
        <v>1200.2392194508657</v>
      </c>
      <c r="Q79" s="54">
        <f t="shared" si="32"/>
        <v>760.33785283642237</v>
      </c>
      <c r="R79" s="32">
        <v>12300.90535714</v>
      </c>
      <c r="S79" s="32">
        <f t="shared" si="42"/>
        <v>17337.015255089998</v>
      </c>
      <c r="T79" s="62">
        <f t="shared" si="43"/>
        <v>1131.1884766295648</v>
      </c>
      <c r="U79" s="32">
        <v>2529.4842857100002</v>
      </c>
      <c r="V79" s="32">
        <f t="shared" si="44"/>
        <v>5675.6663775571433</v>
      </c>
      <c r="W79" s="62">
        <f t="shared" si="45"/>
        <v>709.06018877625513</v>
      </c>
      <c r="X79" s="32">
        <v>878.63609693857143</v>
      </c>
      <c r="Y79" s="54">
        <v>632.37107142750006</v>
      </c>
      <c r="Z79" s="32">
        <v>90636.871428400002</v>
      </c>
      <c r="AA79" s="32">
        <f t="shared" si="46"/>
        <v>93453.165969384281</v>
      </c>
      <c r="AB79" s="62">
        <f t="shared" si="47"/>
        <v>1171.9990209352582</v>
      </c>
      <c r="AC79" s="32">
        <v>17943.393571500001</v>
      </c>
      <c r="AD79" s="32">
        <f t="shared" si="48"/>
        <v>13764.700102061428</v>
      </c>
      <c r="AE79" s="62">
        <f t="shared" si="49"/>
        <v>799.4810334812064</v>
      </c>
      <c r="AF79" s="32">
        <v>1258.8454365055557</v>
      </c>
      <c r="AG79" s="54">
        <v>780.14754658695654</v>
      </c>
      <c r="AH79" s="32">
        <v>0</v>
      </c>
      <c r="AI79" s="32">
        <f t="shared" si="50"/>
        <v>0</v>
      </c>
      <c r="AJ79" s="62">
        <f t="shared" si="51"/>
        <v>0</v>
      </c>
      <c r="AK79" s="32">
        <v>0</v>
      </c>
      <c r="AL79" s="32">
        <f t="shared" si="52"/>
        <v>0</v>
      </c>
      <c r="AM79" s="62">
        <f t="shared" si="53"/>
        <v>0</v>
      </c>
      <c r="AN79" s="32">
        <v>0</v>
      </c>
      <c r="AO79" s="54">
        <v>0</v>
      </c>
      <c r="AP79" s="32">
        <v>0</v>
      </c>
      <c r="AQ79" s="32">
        <f t="shared" si="54"/>
        <v>0</v>
      </c>
      <c r="AR79" s="62">
        <f t="shared" si="55"/>
        <v>0</v>
      </c>
      <c r="AS79" s="32">
        <v>0</v>
      </c>
      <c r="AT79" s="32">
        <f t="shared" si="56"/>
        <v>0</v>
      </c>
      <c r="AU79" s="62">
        <f t="shared" si="57"/>
        <v>0</v>
      </c>
      <c r="AV79" s="32">
        <v>0</v>
      </c>
      <c r="AW79" s="54">
        <v>0</v>
      </c>
    </row>
    <row r="80" spans="1:49" x14ac:dyDescent="0.25">
      <c r="A80" s="42">
        <f t="shared" si="33"/>
        <v>45837</v>
      </c>
      <c r="B80" s="32">
        <v>93051.45392860999</v>
      </c>
      <c r="C80" s="32">
        <f t="shared" si="34"/>
        <v>114034.12418365855</v>
      </c>
      <c r="D80" s="62">
        <f t="shared" si="35"/>
        <v>1165.8510862928044</v>
      </c>
      <c r="E80" s="32">
        <v>16503.771428520002</v>
      </c>
      <c r="F80" s="32">
        <f t="shared" si="36"/>
        <v>18808.347653078574</v>
      </c>
      <c r="G80" s="62">
        <f t="shared" si="37"/>
        <v>780.44661188736995</v>
      </c>
      <c r="H80" s="32">
        <v>1137.8913388839983</v>
      </c>
      <c r="I80" s="54">
        <v>689.54631081093282</v>
      </c>
      <c r="J80" s="32">
        <f t="shared" si="29"/>
        <v>17986.376785619999</v>
      </c>
      <c r="K80" s="32">
        <f t="shared" si="38"/>
        <v>18151.473469362856</v>
      </c>
      <c r="L80" s="62">
        <f t="shared" si="39"/>
        <v>1165.8510862928044</v>
      </c>
      <c r="M80" s="32">
        <f t="shared" si="30"/>
        <v>3622.5357142900002</v>
      </c>
      <c r="N80" s="32">
        <f t="shared" si="40"/>
        <v>5368.2048469457141</v>
      </c>
      <c r="O80" s="62">
        <f t="shared" si="41"/>
        <v>780.44661188736995</v>
      </c>
      <c r="P80" s="32">
        <f t="shared" si="31"/>
        <v>1137.8913388839983</v>
      </c>
      <c r="Q80" s="54">
        <f t="shared" si="32"/>
        <v>689.54631081093282</v>
      </c>
      <c r="R80" s="32">
        <v>17986.376785619999</v>
      </c>
      <c r="S80" s="32">
        <f t="shared" si="42"/>
        <v>18151.473469362856</v>
      </c>
      <c r="T80" s="62">
        <f t="shared" si="43"/>
        <v>1147.3326397556086</v>
      </c>
      <c r="U80" s="32">
        <v>3622.5357142900002</v>
      </c>
      <c r="V80" s="32">
        <f t="shared" si="44"/>
        <v>5368.2048469457141</v>
      </c>
      <c r="W80" s="62">
        <f t="shared" si="45"/>
        <v>712.8143758512075</v>
      </c>
      <c r="X80" s="32">
        <v>1058.0221638599999</v>
      </c>
      <c r="Y80" s="54">
        <v>603.7559523816667</v>
      </c>
      <c r="Z80" s="32">
        <v>75065.077142989991</v>
      </c>
      <c r="AA80" s="32">
        <f t="shared" si="46"/>
        <v>95882.650714295713</v>
      </c>
      <c r="AB80" s="62">
        <f t="shared" si="47"/>
        <v>1167.7099123749022</v>
      </c>
      <c r="AC80" s="32">
        <v>12881.235714230001</v>
      </c>
      <c r="AD80" s="32">
        <f t="shared" si="48"/>
        <v>13440.142806132859</v>
      </c>
      <c r="AE80" s="62">
        <f t="shared" si="49"/>
        <v>793.47637163257957</v>
      </c>
      <c r="AF80" s="32">
        <v>1154.8473406613846</v>
      </c>
      <c r="AG80" s="54">
        <v>715.62420634611112</v>
      </c>
      <c r="AH80" s="32">
        <v>0</v>
      </c>
      <c r="AI80" s="32">
        <f t="shared" si="50"/>
        <v>0</v>
      </c>
      <c r="AJ80" s="62">
        <f t="shared" si="51"/>
        <v>0</v>
      </c>
      <c r="AK80" s="32">
        <v>0</v>
      </c>
      <c r="AL80" s="32">
        <f t="shared" si="52"/>
        <v>0</v>
      </c>
      <c r="AM80" s="62">
        <f t="shared" si="53"/>
        <v>0</v>
      </c>
      <c r="AN80" s="32">
        <v>0</v>
      </c>
      <c r="AO80" s="54">
        <v>0</v>
      </c>
      <c r="AP80" s="32">
        <v>0</v>
      </c>
      <c r="AQ80" s="32">
        <f t="shared" si="54"/>
        <v>0</v>
      </c>
      <c r="AR80" s="62">
        <f t="shared" si="55"/>
        <v>0</v>
      </c>
      <c r="AS80" s="32">
        <v>0</v>
      </c>
      <c r="AT80" s="32">
        <f t="shared" si="56"/>
        <v>0</v>
      </c>
      <c r="AU80" s="62">
        <f t="shared" si="57"/>
        <v>0</v>
      </c>
      <c r="AV80" s="32">
        <v>0</v>
      </c>
      <c r="AW80" s="54">
        <v>0</v>
      </c>
    </row>
    <row r="81" spans="1:49" x14ac:dyDescent="0.25">
      <c r="A81" s="42">
        <f t="shared" si="33"/>
        <v>45838</v>
      </c>
      <c r="B81" s="32">
        <v>164225.79178591</v>
      </c>
      <c r="C81" s="32">
        <f t="shared" si="34"/>
        <v>120572.46500001145</v>
      </c>
      <c r="D81" s="62">
        <f t="shared" si="35"/>
        <v>1156.6905907911002</v>
      </c>
      <c r="E81" s="32">
        <v>25657.582142989995</v>
      </c>
      <c r="F81" s="32">
        <f t="shared" si="36"/>
        <v>19913.824489822855</v>
      </c>
      <c r="G81" s="62">
        <f t="shared" si="37"/>
        <v>769.58902826029691</v>
      </c>
      <c r="H81" s="32">
        <v>1135.7031830278595</v>
      </c>
      <c r="I81" s="54">
        <v>779.63848500949632</v>
      </c>
      <c r="J81" s="32">
        <f t="shared" si="29"/>
        <v>30077.787857169995</v>
      </c>
      <c r="K81" s="32">
        <f t="shared" si="38"/>
        <v>19903.162346912857</v>
      </c>
      <c r="L81" s="62">
        <f t="shared" si="39"/>
        <v>1156.6905907911002</v>
      </c>
      <c r="M81" s="32">
        <f t="shared" si="30"/>
        <v>6253.1435714300005</v>
      </c>
      <c r="N81" s="32">
        <f t="shared" si="40"/>
        <v>5403.331071425715</v>
      </c>
      <c r="O81" s="62">
        <f t="shared" si="41"/>
        <v>769.58902826029691</v>
      </c>
      <c r="P81" s="32">
        <f t="shared" si="31"/>
        <v>1135.7031830278595</v>
      </c>
      <c r="Q81" s="54">
        <f t="shared" si="32"/>
        <v>779.63848500949632</v>
      </c>
      <c r="R81" s="32">
        <v>30077.787857169995</v>
      </c>
      <c r="S81" s="32">
        <f t="shared" si="42"/>
        <v>19903.162346912857</v>
      </c>
      <c r="T81" s="62">
        <f t="shared" si="43"/>
        <v>1183.571828067167</v>
      </c>
      <c r="U81" s="32">
        <v>6253.1435714300005</v>
      </c>
      <c r="V81" s="32">
        <f t="shared" si="44"/>
        <v>5403.331071425715</v>
      </c>
      <c r="W81" s="62">
        <f t="shared" si="45"/>
        <v>701.88051105388615</v>
      </c>
      <c r="X81" s="32">
        <v>1367.1721753259089</v>
      </c>
      <c r="Y81" s="54">
        <v>781.64294642875007</v>
      </c>
      <c r="Z81" s="32">
        <v>134148.00392873998</v>
      </c>
      <c r="AA81" s="32">
        <f t="shared" si="46"/>
        <v>100669.30265309858</v>
      </c>
      <c r="AB81" s="62">
        <f t="shared" si="47"/>
        <v>1150.2937272463694</v>
      </c>
      <c r="AC81" s="32">
        <v>19404.43857156</v>
      </c>
      <c r="AD81" s="32">
        <f t="shared" si="48"/>
        <v>14510.493418397145</v>
      </c>
      <c r="AE81" s="62">
        <f t="shared" si="49"/>
        <v>782.80801769751429</v>
      </c>
      <c r="AF81" s="32">
        <v>1090.6341782824388</v>
      </c>
      <c r="AG81" s="54">
        <v>776.17754286240006</v>
      </c>
      <c r="AH81" s="32">
        <v>0</v>
      </c>
      <c r="AI81" s="32">
        <f t="shared" si="50"/>
        <v>0</v>
      </c>
      <c r="AJ81" s="62">
        <f t="shared" si="51"/>
        <v>0</v>
      </c>
      <c r="AK81" s="32">
        <v>0</v>
      </c>
      <c r="AL81" s="32">
        <f t="shared" si="52"/>
        <v>0</v>
      </c>
      <c r="AM81" s="62">
        <f t="shared" si="53"/>
        <v>0</v>
      </c>
      <c r="AN81" s="32">
        <v>0</v>
      </c>
      <c r="AO81" s="54">
        <v>0</v>
      </c>
      <c r="AP81" s="32">
        <v>0</v>
      </c>
      <c r="AQ81" s="32">
        <f t="shared" si="54"/>
        <v>0</v>
      </c>
      <c r="AR81" s="62">
        <f t="shared" si="55"/>
        <v>0</v>
      </c>
      <c r="AS81" s="32">
        <v>0</v>
      </c>
      <c r="AT81" s="32">
        <f t="shared" si="56"/>
        <v>0</v>
      </c>
      <c r="AU81" s="62">
        <f t="shared" si="57"/>
        <v>0</v>
      </c>
      <c r="AV81" s="32">
        <v>0</v>
      </c>
      <c r="AW81" s="54">
        <v>0</v>
      </c>
    </row>
    <row r="82" spans="1:49" x14ac:dyDescent="0.25">
      <c r="A82" s="42">
        <f t="shared" si="33"/>
        <v>45839</v>
      </c>
      <c r="B82" s="32">
        <v>198092.07107124</v>
      </c>
      <c r="C82" s="32">
        <f t="shared" si="34"/>
        <v>135348.64877548857</v>
      </c>
      <c r="D82" s="62">
        <f t="shared" si="35"/>
        <v>1154.8109762260106</v>
      </c>
      <c r="E82" s="32">
        <v>39866.21035727</v>
      </c>
      <c r="F82" s="32">
        <f t="shared" si="36"/>
        <v>21963.024642904285</v>
      </c>
      <c r="G82" s="62">
        <f t="shared" si="37"/>
        <v>769.22950977158052</v>
      </c>
      <c r="H82" s="32">
        <v>1103.5348891791252</v>
      </c>
      <c r="I82" s="54">
        <v>850.54750876804962</v>
      </c>
      <c r="J82" s="32">
        <f t="shared" si="29"/>
        <v>29287.727499860001</v>
      </c>
      <c r="K82" s="32">
        <f t="shared" si="38"/>
        <v>22268.266836684284</v>
      </c>
      <c r="L82" s="62">
        <f t="shared" si="39"/>
        <v>1154.8109762260106</v>
      </c>
      <c r="M82" s="32">
        <f t="shared" si="30"/>
        <v>13305.9</v>
      </c>
      <c r="N82" s="32">
        <f t="shared" si="40"/>
        <v>6620.4812755057146</v>
      </c>
      <c r="O82" s="62">
        <f t="shared" si="41"/>
        <v>769.22950977158052</v>
      </c>
      <c r="P82" s="32">
        <f t="shared" si="31"/>
        <v>1103.5348891791252</v>
      </c>
      <c r="Q82" s="54">
        <f t="shared" si="32"/>
        <v>850.54750876804962</v>
      </c>
      <c r="R82" s="32">
        <v>29287.727499860001</v>
      </c>
      <c r="S82" s="32">
        <f t="shared" si="42"/>
        <v>22268.266836684284</v>
      </c>
      <c r="T82" s="62">
        <f t="shared" si="43"/>
        <v>1174.4085668073662</v>
      </c>
      <c r="U82" s="32">
        <v>13305.9</v>
      </c>
      <c r="V82" s="32">
        <f t="shared" si="44"/>
        <v>6620.4812755057146</v>
      </c>
      <c r="W82" s="62">
        <f t="shared" si="45"/>
        <v>752.63751785642569</v>
      </c>
      <c r="X82" s="32">
        <v>915.24148437062502</v>
      </c>
      <c r="Y82" s="54">
        <v>887.06</v>
      </c>
      <c r="Z82" s="32">
        <v>168804.34357138001</v>
      </c>
      <c r="AA82" s="32">
        <f t="shared" si="46"/>
        <v>113080.38193880428</v>
      </c>
      <c r="AB82" s="62">
        <f t="shared" si="47"/>
        <v>1150.6791308897391</v>
      </c>
      <c r="AC82" s="32">
        <v>26560.310357269998</v>
      </c>
      <c r="AD82" s="32">
        <f t="shared" si="48"/>
        <v>15342.543367398574</v>
      </c>
      <c r="AE82" s="62">
        <f t="shared" si="49"/>
        <v>760.31987455260548</v>
      </c>
      <c r="AF82" s="32">
        <v>1140.569888995811</v>
      </c>
      <c r="AG82" s="54">
        <v>830.00969866468745</v>
      </c>
      <c r="AH82" s="32">
        <v>0</v>
      </c>
      <c r="AI82" s="32">
        <f t="shared" si="50"/>
        <v>0</v>
      </c>
      <c r="AJ82" s="62">
        <f t="shared" si="51"/>
        <v>0</v>
      </c>
      <c r="AK82" s="32">
        <v>0</v>
      </c>
      <c r="AL82" s="32">
        <f t="shared" si="52"/>
        <v>0</v>
      </c>
      <c r="AM82" s="62">
        <f t="shared" si="53"/>
        <v>0</v>
      </c>
      <c r="AN82" s="32">
        <v>0</v>
      </c>
      <c r="AO82" s="54">
        <v>0</v>
      </c>
      <c r="AP82" s="32">
        <v>0</v>
      </c>
      <c r="AQ82" s="32">
        <f t="shared" si="54"/>
        <v>0</v>
      </c>
      <c r="AR82" s="62">
        <f t="shared" si="55"/>
        <v>0</v>
      </c>
      <c r="AS82" s="32">
        <v>0</v>
      </c>
      <c r="AT82" s="32">
        <f t="shared" si="56"/>
        <v>0</v>
      </c>
      <c r="AU82" s="62">
        <f t="shared" si="57"/>
        <v>0</v>
      </c>
      <c r="AV82" s="32">
        <v>0</v>
      </c>
      <c r="AW82" s="54">
        <v>0</v>
      </c>
    </row>
    <row r="83" spans="1:49" x14ac:dyDescent="0.25">
      <c r="A83" s="42">
        <f t="shared" si="33"/>
        <v>45840</v>
      </c>
      <c r="B83" s="32">
        <v>99683.003928680031</v>
      </c>
      <c r="C83" s="32">
        <f t="shared" si="34"/>
        <v>130988.96530609571</v>
      </c>
      <c r="D83" s="62">
        <f t="shared" si="35"/>
        <v>1145.6989006048816</v>
      </c>
      <c r="E83" s="32">
        <v>17670.90142858</v>
      </c>
      <c r="F83" s="32">
        <f t="shared" si="36"/>
        <v>22073.476020445716</v>
      </c>
      <c r="G83" s="62">
        <f t="shared" si="37"/>
        <v>774.26381956197929</v>
      </c>
      <c r="H83" s="32">
        <v>1123.1107677790051</v>
      </c>
      <c r="I83" s="54">
        <v>805.42944820860464</v>
      </c>
      <c r="J83" s="32">
        <f t="shared" si="29"/>
        <v>10356.96785718</v>
      </c>
      <c r="K83" s="32">
        <f t="shared" si="38"/>
        <v>20724.321734664285</v>
      </c>
      <c r="L83" s="62">
        <f t="shared" si="39"/>
        <v>1145.6989006048816</v>
      </c>
      <c r="M83" s="32">
        <f t="shared" si="30"/>
        <v>5556.9196428799996</v>
      </c>
      <c r="N83" s="32">
        <f t="shared" si="40"/>
        <v>6424.0521938742868</v>
      </c>
      <c r="O83" s="62">
        <f t="shared" si="41"/>
        <v>774.26381956197929</v>
      </c>
      <c r="P83" s="32">
        <f t="shared" si="31"/>
        <v>1123.1107677790051</v>
      </c>
      <c r="Q83" s="54">
        <f t="shared" si="32"/>
        <v>805.42944820860464</v>
      </c>
      <c r="R83" s="32">
        <v>10356.96785718</v>
      </c>
      <c r="S83" s="32">
        <f t="shared" si="42"/>
        <v>20724.321734664285</v>
      </c>
      <c r="T83" s="62">
        <f t="shared" si="43"/>
        <v>1144.5116070248957</v>
      </c>
      <c r="U83" s="32">
        <v>5556.9196428799996</v>
      </c>
      <c r="V83" s="32">
        <f t="shared" si="44"/>
        <v>6424.0521938742868</v>
      </c>
      <c r="W83" s="62">
        <f t="shared" si="45"/>
        <v>801.3761232990289</v>
      </c>
      <c r="X83" s="32">
        <v>1035.696785718</v>
      </c>
      <c r="Y83" s="54">
        <v>1111.383928576</v>
      </c>
      <c r="Z83" s="32">
        <v>89326.036071500013</v>
      </c>
      <c r="AA83" s="32">
        <f t="shared" si="46"/>
        <v>110264.64357143141</v>
      </c>
      <c r="AB83" s="62">
        <f t="shared" si="47"/>
        <v>1144.7187036569292</v>
      </c>
      <c r="AC83" s="32">
        <v>12113.981785700002</v>
      </c>
      <c r="AD83" s="32">
        <f t="shared" si="48"/>
        <v>15649.423826571432</v>
      </c>
      <c r="AE83" s="62">
        <f t="shared" si="49"/>
        <v>752.60355102239862</v>
      </c>
      <c r="AF83" s="32">
        <v>1130.7093173607598</v>
      </c>
      <c r="AG83" s="54">
        <v>712.58716386470599</v>
      </c>
      <c r="AH83" s="32">
        <v>0</v>
      </c>
      <c r="AI83" s="32">
        <f t="shared" si="50"/>
        <v>0</v>
      </c>
      <c r="AJ83" s="62">
        <f t="shared" si="51"/>
        <v>0</v>
      </c>
      <c r="AK83" s="32">
        <v>0</v>
      </c>
      <c r="AL83" s="32">
        <f t="shared" si="52"/>
        <v>0</v>
      </c>
      <c r="AM83" s="62">
        <f t="shared" si="53"/>
        <v>0</v>
      </c>
      <c r="AN83" s="32">
        <v>0</v>
      </c>
      <c r="AO83" s="54">
        <v>0</v>
      </c>
      <c r="AP83" s="32">
        <v>0</v>
      </c>
      <c r="AQ83" s="32">
        <f t="shared" si="54"/>
        <v>0</v>
      </c>
      <c r="AR83" s="62">
        <f t="shared" si="55"/>
        <v>0</v>
      </c>
      <c r="AS83" s="32">
        <v>0</v>
      </c>
      <c r="AT83" s="32">
        <f t="shared" si="56"/>
        <v>0</v>
      </c>
      <c r="AU83" s="62">
        <f t="shared" si="57"/>
        <v>0</v>
      </c>
      <c r="AV83" s="32">
        <v>0</v>
      </c>
      <c r="AW83" s="54">
        <v>0</v>
      </c>
    </row>
    <row r="84" spans="1:49" x14ac:dyDescent="0.25">
      <c r="A84" s="42">
        <f t="shared" si="33"/>
        <v>45841</v>
      </c>
      <c r="B84" s="32">
        <v>102466.29535707002</v>
      </c>
      <c r="C84" s="32">
        <f t="shared" si="34"/>
        <v>128814.57607143717</v>
      </c>
      <c r="D84" s="62">
        <f t="shared" si="35"/>
        <v>1152.675300971601</v>
      </c>
      <c r="E84" s="32">
        <v>24452.136071500001</v>
      </c>
      <c r="F84" s="32">
        <f t="shared" si="36"/>
        <v>23456.963418415715</v>
      </c>
      <c r="G84" s="62">
        <f t="shared" si="37"/>
        <v>792.65506692605493</v>
      </c>
      <c r="H84" s="32">
        <v>1253.0219044593637</v>
      </c>
      <c r="I84" s="54">
        <v>908.12267662314889</v>
      </c>
      <c r="J84" s="32">
        <f t="shared" si="29"/>
        <v>22678.75964294</v>
      </c>
      <c r="K84" s="32">
        <f t="shared" si="38"/>
        <v>21036.563928565716</v>
      </c>
      <c r="L84" s="62">
        <f t="shared" si="39"/>
        <v>1152.675300971601</v>
      </c>
      <c r="M84" s="32">
        <f t="shared" si="30"/>
        <v>11912.480714359999</v>
      </c>
      <c r="N84" s="32">
        <f t="shared" si="40"/>
        <v>6913.2402040899997</v>
      </c>
      <c r="O84" s="62">
        <f t="shared" si="41"/>
        <v>792.65506692605493</v>
      </c>
      <c r="P84" s="32">
        <f t="shared" si="31"/>
        <v>1253.0219044593637</v>
      </c>
      <c r="Q84" s="54">
        <f t="shared" si="32"/>
        <v>908.12267662314889</v>
      </c>
      <c r="R84" s="32">
        <v>22678.75964294</v>
      </c>
      <c r="S84" s="32">
        <f t="shared" si="42"/>
        <v>21036.563928565716</v>
      </c>
      <c r="T84" s="62">
        <f t="shared" si="43"/>
        <v>1089.6759826337052</v>
      </c>
      <c r="U84" s="32">
        <v>11912.480714359999</v>
      </c>
      <c r="V84" s="32">
        <f t="shared" si="44"/>
        <v>6913.2402040899997</v>
      </c>
      <c r="W84" s="62">
        <f t="shared" si="45"/>
        <v>811.02300987765534</v>
      </c>
      <c r="X84" s="32">
        <v>1079.9409353780952</v>
      </c>
      <c r="Y84" s="54">
        <v>916.34467033538454</v>
      </c>
      <c r="Z84" s="32">
        <v>79787.535714130005</v>
      </c>
      <c r="AA84" s="32">
        <f t="shared" si="46"/>
        <v>107778.01214287142</v>
      </c>
      <c r="AB84" s="62">
        <f t="shared" si="47"/>
        <v>1166.2789161424278</v>
      </c>
      <c r="AC84" s="32">
        <v>12539.65535714</v>
      </c>
      <c r="AD84" s="32">
        <f t="shared" si="48"/>
        <v>16543.723214325713</v>
      </c>
      <c r="AE84" s="62">
        <f t="shared" si="49"/>
        <v>780.88366804532393</v>
      </c>
      <c r="AF84" s="32">
        <v>1307.9923887562295</v>
      </c>
      <c r="AG84" s="54">
        <v>895.68966836714287</v>
      </c>
      <c r="AH84" s="32">
        <v>0</v>
      </c>
      <c r="AI84" s="32">
        <f t="shared" si="50"/>
        <v>0</v>
      </c>
      <c r="AJ84" s="62">
        <f t="shared" si="51"/>
        <v>0</v>
      </c>
      <c r="AK84" s="32">
        <v>0</v>
      </c>
      <c r="AL84" s="32">
        <f t="shared" si="52"/>
        <v>0</v>
      </c>
      <c r="AM84" s="62">
        <f t="shared" si="53"/>
        <v>0</v>
      </c>
      <c r="AN84" s="32">
        <v>0</v>
      </c>
      <c r="AO84" s="54">
        <v>0</v>
      </c>
      <c r="AP84" s="32">
        <v>0</v>
      </c>
      <c r="AQ84" s="32">
        <f t="shared" si="54"/>
        <v>0</v>
      </c>
      <c r="AR84" s="62">
        <f t="shared" si="55"/>
        <v>0</v>
      </c>
      <c r="AS84" s="32">
        <v>0</v>
      </c>
      <c r="AT84" s="32">
        <f t="shared" si="56"/>
        <v>0</v>
      </c>
      <c r="AU84" s="62">
        <f t="shared" si="57"/>
        <v>0</v>
      </c>
      <c r="AV84" s="32">
        <v>0</v>
      </c>
      <c r="AW84" s="54">
        <v>0</v>
      </c>
    </row>
    <row r="85" spans="1:49" x14ac:dyDescent="0.25">
      <c r="A85" s="42">
        <f t="shared" si="33"/>
        <v>45842</v>
      </c>
      <c r="B85" s="32">
        <v>123982.25321407002</v>
      </c>
      <c r="C85" s="32">
        <f t="shared" si="34"/>
        <v>126348.37801015998</v>
      </c>
      <c r="D85" s="62">
        <f t="shared" si="35"/>
        <v>1156.2968621224786</v>
      </c>
      <c r="E85" s="32">
        <v>24445.336428549996</v>
      </c>
      <c r="F85" s="32">
        <f t="shared" si="36"/>
        <v>24152.687959231425</v>
      </c>
      <c r="G85" s="62">
        <f t="shared" si="37"/>
        <v>787.79685521959539</v>
      </c>
      <c r="H85" s="32">
        <v>1140.5767320771329</v>
      </c>
      <c r="I85" s="54">
        <v>720.95570428051258</v>
      </c>
      <c r="J85" s="32">
        <f t="shared" si="29"/>
        <v>20084.456785629998</v>
      </c>
      <c r="K85" s="32">
        <f t="shared" si="38"/>
        <v>20396.140255077142</v>
      </c>
      <c r="L85" s="62">
        <f t="shared" si="39"/>
        <v>1156.2968621224786</v>
      </c>
      <c r="M85" s="32">
        <f t="shared" si="30"/>
        <v>7839.4174999899997</v>
      </c>
      <c r="N85" s="32">
        <f t="shared" si="40"/>
        <v>7288.5544898085709</v>
      </c>
      <c r="O85" s="62">
        <f t="shared" si="41"/>
        <v>787.79685521959539</v>
      </c>
      <c r="P85" s="32">
        <f t="shared" si="31"/>
        <v>1140.5767320771329</v>
      </c>
      <c r="Q85" s="54">
        <f t="shared" si="32"/>
        <v>720.95570428051258</v>
      </c>
      <c r="R85" s="32">
        <v>20084.456785629998</v>
      </c>
      <c r="S85" s="32">
        <f t="shared" si="42"/>
        <v>20396.140255077142</v>
      </c>
      <c r="T85" s="62">
        <f t="shared" si="43"/>
        <v>1029.7066990200472</v>
      </c>
      <c r="U85" s="32">
        <v>7839.4174999899997</v>
      </c>
      <c r="V85" s="32">
        <f t="shared" si="44"/>
        <v>7288.5544898085709</v>
      </c>
      <c r="W85" s="62">
        <f t="shared" si="45"/>
        <v>784.64528028653297</v>
      </c>
      <c r="X85" s="32">
        <v>873.23725154913041</v>
      </c>
      <c r="Y85" s="54">
        <v>559.95839285642853</v>
      </c>
      <c r="Z85" s="32">
        <v>103897.79642843999</v>
      </c>
      <c r="AA85" s="32">
        <f t="shared" si="46"/>
        <v>105952.23775508287</v>
      </c>
      <c r="AB85" s="62">
        <f t="shared" si="47"/>
        <v>1184.5303517886834</v>
      </c>
      <c r="AC85" s="32">
        <v>16605.91892856</v>
      </c>
      <c r="AD85" s="32">
        <f t="shared" si="48"/>
        <v>16864.133469422857</v>
      </c>
      <c r="AE85" s="62">
        <f t="shared" si="49"/>
        <v>791.50453901714343</v>
      </c>
      <c r="AF85" s="32">
        <v>1208.1139119586046</v>
      </c>
      <c r="AG85" s="54">
        <v>830.29594642799998</v>
      </c>
      <c r="AH85" s="32">
        <v>0</v>
      </c>
      <c r="AI85" s="32">
        <f t="shared" si="50"/>
        <v>0</v>
      </c>
      <c r="AJ85" s="62">
        <f t="shared" si="51"/>
        <v>0</v>
      </c>
      <c r="AK85" s="32">
        <v>0</v>
      </c>
      <c r="AL85" s="32">
        <f t="shared" si="52"/>
        <v>0</v>
      </c>
      <c r="AM85" s="62">
        <f t="shared" si="53"/>
        <v>0</v>
      </c>
      <c r="AN85" s="32">
        <v>0</v>
      </c>
      <c r="AO85" s="54">
        <v>0</v>
      </c>
      <c r="AP85" s="32">
        <v>0</v>
      </c>
      <c r="AQ85" s="32">
        <f t="shared" si="54"/>
        <v>0</v>
      </c>
      <c r="AR85" s="62">
        <f t="shared" si="55"/>
        <v>0</v>
      </c>
      <c r="AS85" s="32">
        <v>0</v>
      </c>
      <c r="AT85" s="32">
        <f t="shared" si="56"/>
        <v>0</v>
      </c>
      <c r="AU85" s="62">
        <f t="shared" si="57"/>
        <v>0</v>
      </c>
      <c r="AV85" s="32">
        <v>0</v>
      </c>
      <c r="AW85" s="54">
        <v>0</v>
      </c>
    </row>
    <row r="86" spans="1:49" x14ac:dyDescent="0.25">
      <c r="A86" s="42">
        <f t="shared" si="33"/>
        <v>45843</v>
      </c>
      <c r="B86" s="32">
        <v>126642.60750007001</v>
      </c>
      <c r="C86" s="32">
        <f t="shared" si="34"/>
        <v>129734.78239795</v>
      </c>
      <c r="D86" s="62">
        <f t="shared" si="35"/>
        <v>1154.3808811701588</v>
      </c>
      <c r="E86" s="32">
        <v>31793.155357210006</v>
      </c>
      <c r="F86" s="32">
        <f t="shared" si="36"/>
        <v>25769.870459231428</v>
      </c>
      <c r="G86" s="62">
        <f t="shared" si="37"/>
        <v>809.30164844595583</v>
      </c>
      <c r="H86" s="32">
        <v>1186.827352784627</v>
      </c>
      <c r="I86" s="54">
        <v>910.87140542094573</v>
      </c>
      <c r="J86" s="32">
        <f t="shared" si="29"/>
        <v>20704.121785760002</v>
      </c>
      <c r="K86" s="32">
        <f t="shared" si="38"/>
        <v>21596.599744880001</v>
      </c>
      <c r="L86" s="62">
        <f t="shared" si="39"/>
        <v>1154.3808811701588</v>
      </c>
      <c r="M86" s="32">
        <f t="shared" si="30"/>
        <v>8792.0028571399998</v>
      </c>
      <c r="N86" s="32">
        <f t="shared" si="40"/>
        <v>8183.2000000128564</v>
      </c>
      <c r="O86" s="62">
        <f t="shared" si="41"/>
        <v>809.30164844595583</v>
      </c>
      <c r="P86" s="32">
        <f t="shared" si="31"/>
        <v>1186.827352784627</v>
      </c>
      <c r="Q86" s="54">
        <f t="shared" si="32"/>
        <v>910.87140542094573</v>
      </c>
      <c r="R86" s="32">
        <v>20704.121785760002</v>
      </c>
      <c r="S86" s="32">
        <f t="shared" si="42"/>
        <v>21596.599744880001</v>
      </c>
      <c r="T86" s="62">
        <f t="shared" si="43"/>
        <v>1068.5056834713625</v>
      </c>
      <c r="U86" s="32">
        <v>8792.0028571399998</v>
      </c>
      <c r="V86" s="32">
        <f t="shared" si="44"/>
        <v>8183.2000000128564</v>
      </c>
      <c r="W86" s="62">
        <f t="shared" si="45"/>
        <v>798.97325647712819</v>
      </c>
      <c r="X86" s="32">
        <v>1150.2289880977778</v>
      </c>
      <c r="Y86" s="54">
        <v>732.66690476166661</v>
      </c>
      <c r="Z86" s="32">
        <v>105938.48571431001</v>
      </c>
      <c r="AA86" s="32">
        <f t="shared" si="46"/>
        <v>108138.18265307001</v>
      </c>
      <c r="AB86" s="62">
        <f t="shared" si="47"/>
        <v>1174.7410128887084</v>
      </c>
      <c r="AC86" s="32">
        <v>23001.152500069998</v>
      </c>
      <c r="AD86" s="32">
        <f t="shared" si="48"/>
        <v>17586.670459218574</v>
      </c>
      <c r="AE86" s="62">
        <f t="shared" si="49"/>
        <v>822.91919074739178</v>
      </c>
      <c r="AF86" s="32">
        <v>1190.3200642057304</v>
      </c>
      <c r="AG86" s="54">
        <v>1000.0501086986956</v>
      </c>
      <c r="AH86" s="32">
        <v>0</v>
      </c>
      <c r="AI86" s="32">
        <f t="shared" si="50"/>
        <v>0</v>
      </c>
      <c r="AJ86" s="62">
        <f t="shared" si="51"/>
        <v>0</v>
      </c>
      <c r="AK86" s="32">
        <v>0</v>
      </c>
      <c r="AL86" s="32">
        <f t="shared" si="52"/>
        <v>0</v>
      </c>
      <c r="AM86" s="62">
        <f t="shared" si="53"/>
        <v>0</v>
      </c>
      <c r="AN86" s="32">
        <v>0</v>
      </c>
      <c r="AO86" s="54">
        <v>0</v>
      </c>
      <c r="AP86" s="32">
        <v>0</v>
      </c>
      <c r="AQ86" s="32">
        <f t="shared" si="54"/>
        <v>0</v>
      </c>
      <c r="AR86" s="62">
        <f t="shared" si="55"/>
        <v>0</v>
      </c>
      <c r="AS86" s="32">
        <v>0</v>
      </c>
      <c r="AT86" s="32">
        <f t="shared" si="56"/>
        <v>0</v>
      </c>
      <c r="AU86" s="62">
        <f t="shared" si="57"/>
        <v>0</v>
      </c>
      <c r="AV86" s="32">
        <v>0</v>
      </c>
      <c r="AW86" s="54">
        <v>0</v>
      </c>
    </row>
    <row r="87" spans="1:49" x14ac:dyDescent="0.25">
      <c r="A87" s="42">
        <f t="shared" si="33"/>
        <v>45844</v>
      </c>
      <c r="B87" s="32">
        <v>94315.512142710009</v>
      </c>
      <c r="C87" s="32">
        <f t="shared" si="34"/>
        <v>129915.36214282144</v>
      </c>
      <c r="D87" s="62">
        <f t="shared" si="35"/>
        <v>1145.3552040080851</v>
      </c>
      <c r="E87" s="32">
        <v>15704.307857170001</v>
      </c>
      <c r="F87" s="32">
        <f t="shared" si="36"/>
        <v>25655.661377609998</v>
      </c>
      <c r="G87" s="62">
        <f t="shared" si="37"/>
        <v>817.9205534297115</v>
      </c>
      <c r="H87" s="32">
        <v>1074.7115987494819</v>
      </c>
      <c r="I87" s="54">
        <v>749.87864569722342</v>
      </c>
      <c r="J87" s="32">
        <f t="shared" si="29"/>
        <v>17719.67392859</v>
      </c>
      <c r="K87" s="32">
        <f t="shared" si="38"/>
        <v>21558.499336732853</v>
      </c>
      <c r="L87" s="62">
        <f t="shared" si="39"/>
        <v>1145.3552040080851</v>
      </c>
      <c r="M87" s="32">
        <f t="shared" si="30"/>
        <v>3785.2371428400002</v>
      </c>
      <c r="N87" s="32">
        <f t="shared" si="40"/>
        <v>8206.4430612342858</v>
      </c>
      <c r="O87" s="62">
        <f t="shared" si="41"/>
        <v>817.9205534297115</v>
      </c>
      <c r="P87" s="32">
        <f t="shared" si="31"/>
        <v>1074.7115987494819</v>
      </c>
      <c r="Q87" s="54">
        <f t="shared" si="32"/>
        <v>749.87864569722342</v>
      </c>
      <c r="R87" s="32">
        <v>17719.67392859</v>
      </c>
      <c r="S87" s="32">
        <f t="shared" si="42"/>
        <v>21558.499336732853</v>
      </c>
      <c r="T87" s="62">
        <f t="shared" si="43"/>
        <v>1057.9919928293784</v>
      </c>
      <c r="U87" s="32">
        <v>3785.2371428400002</v>
      </c>
      <c r="V87" s="32">
        <f t="shared" si="44"/>
        <v>8206.4430612342858</v>
      </c>
      <c r="W87" s="62">
        <f t="shared" si="45"/>
        <v>789.97214374586963</v>
      </c>
      <c r="X87" s="32">
        <v>984.42632936611108</v>
      </c>
      <c r="Y87" s="54">
        <v>540.74816326285713</v>
      </c>
      <c r="Z87" s="32">
        <v>76595.838214119998</v>
      </c>
      <c r="AA87" s="32">
        <f t="shared" si="46"/>
        <v>108356.86280608857</v>
      </c>
      <c r="AB87" s="62">
        <f t="shared" si="47"/>
        <v>1166.080858537327</v>
      </c>
      <c r="AC87" s="32">
        <v>11919.070714330001</v>
      </c>
      <c r="AD87" s="32">
        <f t="shared" si="48"/>
        <v>17449.218316375711</v>
      </c>
      <c r="AE87" s="62">
        <f t="shared" si="49"/>
        <v>842.31033182376382</v>
      </c>
      <c r="AF87" s="32">
        <v>1094.2262602017142</v>
      </c>
      <c r="AG87" s="54">
        <v>851.36219388071436</v>
      </c>
      <c r="AH87" s="32">
        <v>0</v>
      </c>
      <c r="AI87" s="32">
        <f t="shared" si="50"/>
        <v>0</v>
      </c>
      <c r="AJ87" s="62">
        <f t="shared" si="51"/>
        <v>0</v>
      </c>
      <c r="AK87" s="32">
        <v>0</v>
      </c>
      <c r="AL87" s="32">
        <f t="shared" si="52"/>
        <v>0</v>
      </c>
      <c r="AM87" s="62">
        <f t="shared" si="53"/>
        <v>0</v>
      </c>
      <c r="AN87" s="32">
        <v>0</v>
      </c>
      <c r="AO87" s="54">
        <v>0</v>
      </c>
      <c r="AP87" s="32">
        <v>0</v>
      </c>
      <c r="AQ87" s="32">
        <f t="shared" si="54"/>
        <v>0</v>
      </c>
      <c r="AR87" s="62">
        <f t="shared" si="55"/>
        <v>0</v>
      </c>
      <c r="AS87" s="32">
        <v>0</v>
      </c>
      <c r="AT87" s="32">
        <f t="shared" si="56"/>
        <v>0</v>
      </c>
      <c r="AU87" s="62">
        <f t="shared" si="57"/>
        <v>0</v>
      </c>
      <c r="AV87" s="32">
        <v>0</v>
      </c>
      <c r="AW87" s="54">
        <v>0</v>
      </c>
    </row>
    <row r="88" spans="1:49" x14ac:dyDescent="0.25">
      <c r="A88" s="42">
        <f t="shared" si="33"/>
        <v>45845</v>
      </c>
      <c r="B88" s="32">
        <v>132446.05785715999</v>
      </c>
      <c r="C88" s="32">
        <f t="shared" si="34"/>
        <v>125375.40015300001</v>
      </c>
      <c r="D88" s="62">
        <f t="shared" si="35"/>
        <v>1170.9618506332736</v>
      </c>
      <c r="E88" s="32">
        <v>24540.283214330004</v>
      </c>
      <c r="F88" s="32">
        <f t="shared" si="36"/>
        <v>25496.047244944286</v>
      </c>
      <c r="G88" s="62">
        <f t="shared" si="37"/>
        <v>819.9431734243592</v>
      </c>
      <c r="H88" s="32">
        <v>1314.9497094041806</v>
      </c>
      <c r="I88" s="54">
        <v>793.79682497202896</v>
      </c>
      <c r="J88" s="32">
        <f t="shared" si="29"/>
        <v>22563.080714389998</v>
      </c>
      <c r="K88" s="32">
        <f t="shared" si="38"/>
        <v>20484.969744907139</v>
      </c>
      <c r="L88" s="62">
        <f t="shared" si="39"/>
        <v>1170.9618506332736</v>
      </c>
      <c r="M88" s="32">
        <f t="shared" si="30"/>
        <v>11771.90107147</v>
      </c>
      <c r="N88" s="32">
        <f t="shared" si="40"/>
        <v>8994.836989811427</v>
      </c>
      <c r="O88" s="62">
        <f t="shared" si="41"/>
        <v>819.9431734243592</v>
      </c>
      <c r="P88" s="32">
        <f t="shared" si="31"/>
        <v>1314.9497094041806</v>
      </c>
      <c r="Q88" s="54">
        <f t="shared" si="32"/>
        <v>793.79682497202896</v>
      </c>
      <c r="R88" s="32">
        <v>22563.080714389998</v>
      </c>
      <c r="S88" s="32">
        <f t="shared" si="42"/>
        <v>20484.969744907139</v>
      </c>
      <c r="T88" s="62">
        <f t="shared" si="43"/>
        <v>1032.3289054850004</v>
      </c>
      <c r="U88" s="32">
        <v>11771.90107147</v>
      </c>
      <c r="V88" s="32">
        <f t="shared" si="44"/>
        <v>8994.836989811427</v>
      </c>
      <c r="W88" s="62">
        <f t="shared" si="45"/>
        <v>818.45054510688146</v>
      </c>
      <c r="X88" s="32">
        <v>1187.530563915263</v>
      </c>
      <c r="Y88" s="54">
        <v>980.99175595583336</v>
      </c>
      <c r="Z88" s="32">
        <v>109882.97714277</v>
      </c>
      <c r="AA88" s="32">
        <f t="shared" si="46"/>
        <v>104890.43040809284</v>
      </c>
      <c r="AB88" s="62">
        <f t="shared" si="47"/>
        <v>1201.7097340139994</v>
      </c>
      <c r="AC88" s="32">
        <v>12768.382142859999</v>
      </c>
      <c r="AD88" s="32">
        <f t="shared" si="48"/>
        <v>16501.210255132853</v>
      </c>
      <c r="AE88" s="62">
        <f t="shared" si="49"/>
        <v>827.43069895515032</v>
      </c>
      <c r="AF88" s="32">
        <v>1340.0363066191464</v>
      </c>
      <c r="AG88" s="54">
        <v>672.02011278210523</v>
      </c>
      <c r="AH88" s="32">
        <v>0</v>
      </c>
      <c r="AI88" s="32">
        <f t="shared" si="50"/>
        <v>0</v>
      </c>
      <c r="AJ88" s="62">
        <f t="shared" si="51"/>
        <v>0</v>
      </c>
      <c r="AK88" s="32">
        <v>0</v>
      </c>
      <c r="AL88" s="32">
        <f t="shared" si="52"/>
        <v>0</v>
      </c>
      <c r="AM88" s="62">
        <f t="shared" si="53"/>
        <v>0</v>
      </c>
      <c r="AN88" s="32">
        <v>0</v>
      </c>
      <c r="AO88" s="54">
        <v>0</v>
      </c>
      <c r="AP88" s="32">
        <v>0</v>
      </c>
      <c r="AQ88" s="32">
        <f t="shared" si="54"/>
        <v>0</v>
      </c>
      <c r="AR88" s="62">
        <f t="shared" si="55"/>
        <v>0</v>
      </c>
      <c r="AS88" s="32">
        <v>0</v>
      </c>
      <c r="AT88" s="32">
        <f t="shared" si="56"/>
        <v>0</v>
      </c>
      <c r="AU88" s="62">
        <f t="shared" si="57"/>
        <v>0</v>
      </c>
      <c r="AV88" s="32">
        <v>0</v>
      </c>
      <c r="AW88" s="54">
        <v>0</v>
      </c>
    </row>
    <row r="89" spans="1:49" x14ac:dyDescent="0.25">
      <c r="A89" s="42">
        <f t="shared" si="33"/>
        <v>45846</v>
      </c>
      <c r="B89" s="32">
        <v>104506.61750003</v>
      </c>
      <c r="C89" s="32">
        <f t="shared" si="34"/>
        <v>112006.04964282714</v>
      </c>
      <c r="D89" s="62">
        <f t="shared" si="35"/>
        <v>1160.0839303152254</v>
      </c>
      <c r="E89" s="32">
        <v>20825.872142910001</v>
      </c>
      <c r="F89" s="32">
        <f t="shared" si="36"/>
        <v>22775.998928607147</v>
      </c>
      <c r="G89" s="62">
        <f t="shared" si="37"/>
        <v>804.98274399216257</v>
      </c>
      <c r="H89" s="32">
        <v>1027.3894469527854</v>
      </c>
      <c r="I89" s="54">
        <v>745.82450274267262</v>
      </c>
      <c r="J89" s="32">
        <f t="shared" si="29"/>
        <v>20569.509642910001</v>
      </c>
      <c r="K89" s="32">
        <f t="shared" si="38"/>
        <v>19239.510051057143</v>
      </c>
      <c r="L89" s="62">
        <f t="shared" si="39"/>
        <v>1160.0839303152254</v>
      </c>
      <c r="M89" s="32">
        <f t="shared" si="30"/>
        <v>8450.3817856900005</v>
      </c>
      <c r="N89" s="32">
        <f t="shared" si="40"/>
        <v>8301.1915306242845</v>
      </c>
      <c r="O89" s="62">
        <f t="shared" si="41"/>
        <v>804.98274399216257</v>
      </c>
      <c r="P89" s="32">
        <f t="shared" si="31"/>
        <v>1027.3894469527854</v>
      </c>
      <c r="Q89" s="54">
        <f t="shared" si="32"/>
        <v>745.82450274267262</v>
      </c>
      <c r="R89" s="32">
        <v>20569.509642910001</v>
      </c>
      <c r="S89" s="32">
        <f t="shared" si="42"/>
        <v>19239.510051057143</v>
      </c>
      <c r="T89" s="62">
        <f t="shared" si="43"/>
        <v>1035.148366437963</v>
      </c>
      <c r="U89" s="32">
        <v>8450.3817856900005</v>
      </c>
      <c r="V89" s="32">
        <f t="shared" si="44"/>
        <v>8301.1915306242845</v>
      </c>
      <c r="W89" s="62">
        <f t="shared" si="45"/>
        <v>801.47290595999846</v>
      </c>
      <c r="X89" s="32">
        <v>934.9777110413637</v>
      </c>
      <c r="Y89" s="54">
        <v>768.21652597181821</v>
      </c>
      <c r="Z89" s="32">
        <v>83937.107857119991</v>
      </c>
      <c r="AA89" s="32">
        <f t="shared" si="46"/>
        <v>92766.539591770008</v>
      </c>
      <c r="AB89" s="62">
        <f t="shared" si="47"/>
        <v>1188.6588710451692</v>
      </c>
      <c r="AC89" s="32">
        <v>12375.49035722</v>
      </c>
      <c r="AD89" s="32">
        <f t="shared" si="48"/>
        <v>14474.807397982859</v>
      </c>
      <c r="AE89" s="62">
        <f t="shared" si="49"/>
        <v>812.8536021477579</v>
      </c>
      <c r="AF89" s="32">
        <v>1049.2138482139999</v>
      </c>
      <c r="AG89" s="54">
        <v>727.97002101294117</v>
      </c>
      <c r="AH89" s="32">
        <v>0</v>
      </c>
      <c r="AI89" s="32">
        <f t="shared" si="50"/>
        <v>0</v>
      </c>
      <c r="AJ89" s="62">
        <f t="shared" si="51"/>
        <v>0</v>
      </c>
      <c r="AK89" s="32">
        <v>0</v>
      </c>
      <c r="AL89" s="32">
        <f t="shared" si="52"/>
        <v>0</v>
      </c>
      <c r="AM89" s="62">
        <f t="shared" si="53"/>
        <v>0</v>
      </c>
      <c r="AN89" s="32">
        <v>0</v>
      </c>
      <c r="AO89" s="54">
        <v>0</v>
      </c>
      <c r="AP89" s="32">
        <v>0</v>
      </c>
      <c r="AQ89" s="32">
        <f t="shared" si="54"/>
        <v>0</v>
      </c>
      <c r="AR89" s="62">
        <f t="shared" si="55"/>
        <v>0</v>
      </c>
      <c r="AS89" s="32">
        <v>0</v>
      </c>
      <c r="AT89" s="32">
        <f t="shared" si="56"/>
        <v>0</v>
      </c>
      <c r="AU89" s="62">
        <f t="shared" si="57"/>
        <v>0</v>
      </c>
      <c r="AV89" s="32">
        <v>0</v>
      </c>
      <c r="AW89" s="54">
        <v>0</v>
      </c>
    </row>
    <row r="90" spans="1:49" x14ac:dyDescent="0.25">
      <c r="A90" s="42">
        <f t="shared" si="33"/>
        <v>45847</v>
      </c>
      <c r="B90" s="32">
        <v>93693.092500159997</v>
      </c>
      <c r="C90" s="32">
        <f t="shared" si="34"/>
        <v>111150.34801018143</v>
      </c>
      <c r="D90" s="62">
        <f t="shared" si="35"/>
        <v>1173.9447132175724</v>
      </c>
      <c r="E90" s="32">
        <v>16240.450714360002</v>
      </c>
      <c r="F90" s="32">
        <f t="shared" si="36"/>
        <v>22571.648826575714</v>
      </c>
      <c r="G90" s="62">
        <f t="shared" si="37"/>
        <v>791.0708808117671</v>
      </c>
      <c r="H90" s="32">
        <v>1220.1362480954365</v>
      </c>
      <c r="I90" s="54">
        <v>708.04640594583725</v>
      </c>
      <c r="J90" s="32">
        <f t="shared" si="29"/>
        <v>12423.706071500001</v>
      </c>
      <c r="K90" s="32">
        <f t="shared" si="38"/>
        <v>19534.758367388571</v>
      </c>
      <c r="L90" s="62">
        <f t="shared" si="39"/>
        <v>1173.9447132175724</v>
      </c>
      <c r="M90" s="32">
        <f t="shared" si="30"/>
        <v>5072.2157143000004</v>
      </c>
      <c r="N90" s="32">
        <f t="shared" si="40"/>
        <v>8231.9481122557136</v>
      </c>
      <c r="O90" s="62">
        <f t="shared" si="41"/>
        <v>791.0708808117671</v>
      </c>
      <c r="P90" s="32">
        <f t="shared" si="31"/>
        <v>1220.1362480954365</v>
      </c>
      <c r="Q90" s="54">
        <f t="shared" si="32"/>
        <v>708.04640594583725</v>
      </c>
      <c r="R90" s="32">
        <v>12423.706071500001</v>
      </c>
      <c r="S90" s="32">
        <f t="shared" si="42"/>
        <v>19534.758367388571</v>
      </c>
      <c r="T90" s="62">
        <f t="shared" si="43"/>
        <v>1035.0929455199152</v>
      </c>
      <c r="U90" s="32">
        <v>5072.2157143000004</v>
      </c>
      <c r="V90" s="32">
        <f t="shared" si="44"/>
        <v>8231.9481122557136</v>
      </c>
      <c r="W90" s="62">
        <f t="shared" si="45"/>
        <v>715.16399779628409</v>
      </c>
      <c r="X90" s="32">
        <v>1035.3088392916668</v>
      </c>
      <c r="Y90" s="54">
        <v>507.22157143000004</v>
      </c>
      <c r="Z90" s="32">
        <v>81269.38642866</v>
      </c>
      <c r="AA90" s="32">
        <f t="shared" si="46"/>
        <v>91615.589642792867</v>
      </c>
      <c r="AB90" s="62">
        <f t="shared" si="47"/>
        <v>1205.7430046720058</v>
      </c>
      <c r="AC90" s="32">
        <v>11168.23500006</v>
      </c>
      <c r="AD90" s="32">
        <f t="shared" si="48"/>
        <v>14339.700714319999</v>
      </c>
      <c r="AE90" s="62">
        <f t="shared" si="49"/>
        <v>833.78329302488783</v>
      </c>
      <c r="AF90" s="32">
        <v>1250.2982527486154</v>
      </c>
      <c r="AG90" s="54">
        <v>859.09500000461537</v>
      </c>
      <c r="AH90" s="32">
        <v>0</v>
      </c>
      <c r="AI90" s="32">
        <f t="shared" si="50"/>
        <v>0</v>
      </c>
      <c r="AJ90" s="62">
        <f t="shared" si="51"/>
        <v>0</v>
      </c>
      <c r="AK90" s="32">
        <v>0</v>
      </c>
      <c r="AL90" s="32">
        <f t="shared" si="52"/>
        <v>0</v>
      </c>
      <c r="AM90" s="62">
        <f t="shared" si="53"/>
        <v>0</v>
      </c>
      <c r="AN90" s="32">
        <v>0</v>
      </c>
      <c r="AO90" s="54">
        <v>0</v>
      </c>
      <c r="AP90" s="32">
        <v>0</v>
      </c>
      <c r="AQ90" s="32">
        <f t="shared" si="54"/>
        <v>0</v>
      </c>
      <c r="AR90" s="62">
        <f t="shared" si="55"/>
        <v>0</v>
      </c>
      <c r="AS90" s="32">
        <v>0</v>
      </c>
      <c r="AT90" s="32">
        <f t="shared" si="56"/>
        <v>0</v>
      </c>
      <c r="AU90" s="62">
        <f t="shared" si="57"/>
        <v>0</v>
      </c>
      <c r="AV90" s="32">
        <v>0</v>
      </c>
      <c r="AW90" s="54">
        <v>0</v>
      </c>
    </row>
    <row r="91" spans="1:49" x14ac:dyDescent="0.25">
      <c r="A91" s="42">
        <f t="shared" si="33"/>
        <v>45848</v>
      </c>
      <c r="B91" s="32">
        <v>105622.85678566998</v>
      </c>
      <c r="C91" s="32">
        <f t="shared" si="34"/>
        <v>111601.28535712427</v>
      </c>
      <c r="D91" s="62">
        <f t="shared" si="35"/>
        <v>1166.8783201555814</v>
      </c>
      <c r="E91" s="32">
        <v>27445.083928560001</v>
      </c>
      <c r="F91" s="32">
        <f t="shared" si="36"/>
        <v>22999.212806155712</v>
      </c>
      <c r="G91" s="62">
        <f t="shared" si="37"/>
        <v>776.97134931949051</v>
      </c>
      <c r="H91" s="32">
        <v>1203.5571530254251</v>
      </c>
      <c r="I91" s="54">
        <v>809.42595617721361</v>
      </c>
      <c r="J91" s="32">
        <f t="shared" si="29"/>
        <v>11772.984285710001</v>
      </c>
      <c r="K91" s="32">
        <f t="shared" si="38"/>
        <v>17976.790459212854</v>
      </c>
      <c r="L91" s="62">
        <f t="shared" si="39"/>
        <v>1166.8783201555814</v>
      </c>
      <c r="M91" s="32">
        <f t="shared" si="30"/>
        <v>8238.8057142799989</v>
      </c>
      <c r="N91" s="32">
        <f t="shared" si="40"/>
        <v>7707.1373979585705</v>
      </c>
      <c r="O91" s="62">
        <f t="shared" si="41"/>
        <v>776.97134931949051</v>
      </c>
      <c r="P91" s="32">
        <f t="shared" si="31"/>
        <v>1203.5571530254251</v>
      </c>
      <c r="Q91" s="54">
        <f t="shared" si="32"/>
        <v>809.42595617721361</v>
      </c>
      <c r="R91" s="32">
        <v>11772.984285710001</v>
      </c>
      <c r="S91" s="32">
        <f t="shared" si="42"/>
        <v>17976.790459212854</v>
      </c>
      <c r="T91" s="62">
        <f t="shared" si="43"/>
        <v>1000.948161748657</v>
      </c>
      <c r="U91" s="32">
        <v>8238.8057142799989</v>
      </c>
      <c r="V91" s="32">
        <f t="shared" si="44"/>
        <v>7707.1373979585705</v>
      </c>
      <c r="W91" s="62">
        <f t="shared" si="45"/>
        <v>701.95484080951485</v>
      </c>
      <c r="X91" s="32">
        <v>840.92744897928583</v>
      </c>
      <c r="Y91" s="54">
        <v>823.88057142799994</v>
      </c>
      <c r="Z91" s="32">
        <v>93849.872499960009</v>
      </c>
      <c r="AA91" s="32">
        <f t="shared" si="46"/>
        <v>93624.494897911427</v>
      </c>
      <c r="AB91" s="62">
        <f t="shared" si="47"/>
        <v>1200.0643091739346</v>
      </c>
      <c r="AC91" s="32">
        <v>19206.278214279999</v>
      </c>
      <c r="AD91" s="32">
        <f t="shared" si="48"/>
        <v>15292.075408197143</v>
      </c>
      <c r="AE91" s="62">
        <f t="shared" si="49"/>
        <v>820.15071072410558</v>
      </c>
      <c r="AF91" s="32">
        <v>1268.2415202697298</v>
      </c>
      <c r="AG91" s="54">
        <v>800.26159226166658</v>
      </c>
      <c r="AH91" s="32">
        <v>0</v>
      </c>
      <c r="AI91" s="32">
        <f t="shared" si="50"/>
        <v>0</v>
      </c>
      <c r="AJ91" s="62">
        <f t="shared" si="51"/>
        <v>0</v>
      </c>
      <c r="AK91" s="32">
        <v>0</v>
      </c>
      <c r="AL91" s="32">
        <f t="shared" si="52"/>
        <v>0</v>
      </c>
      <c r="AM91" s="62">
        <f t="shared" si="53"/>
        <v>0</v>
      </c>
      <c r="AN91" s="32">
        <v>0</v>
      </c>
      <c r="AO91" s="54">
        <v>0</v>
      </c>
      <c r="AP91" s="32">
        <v>0</v>
      </c>
      <c r="AQ91" s="32">
        <f t="shared" si="54"/>
        <v>0</v>
      </c>
      <c r="AR91" s="62">
        <f t="shared" si="55"/>
        <v>0</v>
      </c>
      <c r="AS91" s="32">
        <v>0</v>
      </c>
      <c r="AT91" s="32">
        <f t="shared" si="56"/>
        <v>0</v>
      </c>
      <c r="AU91" s="62">
        <f t="shared" si="57"/>
        <v>0</v>
      </c>
      <c r="AV91" s="32">
        <v>0</v>
      </c>
      <c r="AW91" s="54">
        <v>0</v>
      </c>
    </row>
    <row r="92" spans="1:49" x14ac:dyDescent="0.25">
      <c r="A92" s="42">
        <f t="shared" si="33"/>
        <v>45849</v>
      </c>
      <c r="B92" s="32">
        <v>143308.21000025998</v>
      </c>
      <c r="C92" s="32">
        <f t="shared" si="34"/>
        <v>114362.13632658</v>
      </c>
      <c r="D92" s="62">
        <f t="shared" si="35"/>
        <v>1185.6099802633223</v>
      </c>
      <c r="E92" s="32">
        <v>20370.183928579998</v>
      </c>
      <c r="F92" s="32">
        <f t="shared" si="36"/>
        <v>22417.048163302858</v>
      </c>
      <c r="G92" s="62">
        <f t="shared" si="37"/>
        <v>795.56187949238563</v>
      </c>
      <c r="H92" s="32">
        <v>1271.6983528313208</v>
      </c>
      <c r="I92" s="54">
        <v>851.08941549077815</v>
      </c>
      <c r="J92" s="32">
        <f t="shared" si="29"/>
        <v>17029.775357229999</v>
      </c>
      <c r="K92" s="32">
        <f t="shared" si="38"/>
        <v>17540.407398012856</v>
      </c>
      <c r="L92" s="62">
        <f t="shared" si="39"/>
        <v>1185.6099802633223</v>
      </c>
      <c r="M92" s="32">
        <f t="shared" si="30"/>
        <v>6333.2957142800005</v>
      </c>
      <c r="N92" s="32">
        <f t="shared" si="40"/>
        <v>7491.9771428571421</v>
      </c>
      <c r="O92" s="62">
        <f t="shared" si="41"/>
        <v>795.56187949238563</v>
      </c>
      <c r="P92" s="32">
        <f t="shared" si="31"/>
        <v>1271.6983528313208</v>
      </c>
      <c r="Q92" s="54">
        <f t="shared" si="32"/>
        <v>851.08941549077815</v>
      </c>
      <c r="R92" s="32">
        <v>17029.775357229999</v>
      </c>
      <c r="S92" s="32">
        <f t="shared" si="42"/>
        <v>17540.407398012856</v>
      </c>
      <c r="T92" s="62">
        <f t="shared" si="43"/>
        <v>1019.3073388990333</v>
      </c>
      <c r="U92" s="32">
        <v>6333.2957142800005</v>
      </c>
      <c r="V92" s="32">
        <f t="shared" si="44"/>
        <v>7491.9771428571421</v>
      </c>
      <c r="W92" s="62">
        <f t="shared" si="45"/>
        <v>722.48928808843789</v>
      </c>
      <c r="X92" s="32">
        <v>1001.7514916017647</v>
      </c>
      <c r="Y92" s="54">
        <v>703.6995238088889</v>
      </c>
      <c r="Z92" s="32">
        <v>126278.43464302999</v>
      </c>
      <c r="AA92" s="32">
        <f t="shared" si="46"/>
        <v>96821.728928567143</v>
      </c>
      <c r="AB92" s="62">
        <f t="shared" si="47"/>
        <v>1215.3909447319761</v>
      </c>
      <c r="AC92" s="32">
        <v>14036.888214300001</v>
      </c>
      <c r="AD92" s="32">
        <f t="shared" si="48"/>
        <v>14925.071020445715</v>
      </c>
      <c r="AE92" s="62">
        <f t="shared" si="49"/>
        <v>835.22165375153406</v>
      </c>
      <c r="AF92" s="32">
        <v>1315.4003608648957</v>
      </c>
      <c r="AG92" s="54">
        <v>935.79254762000005</v>
      </c>
      <c r="AH92" s="32">
        <v>0</v>
      </c>
      <c r="AI92" s="32">
        <f t="shared" si="50"/>
        <v>0</v>
      </c>
      <c r="AJ92" s="62">
        <f t="shared" si="51"/>
        <v>0</v>
      </c>
      <c r="AK92" s="32">
        <v>0</v>
      </c>
      <c r="AL92" s="32">
        <f t="shared" si="52"/>
        <v>0</v>
      </c>
      <c r="AM92" s="62">
        <f t="shared" si="53"/>
        <v>0</v>
      </c>
      <c r="AN92" s="32">
        <v>0</v>
      </c>
      <c r="AO92" s="54">
        <v>0</v>
      </c>
      <c r="AP92" s="32">
        <v>0</v>
      </c>
      <c r="AQ92" s="32">
        <f t="shared" si="54"/>
        <v>0</v>
      </c>
      <c r="AR92" s="62">
        <f t="shared" si="55"/>
        <v>0</v>
      </c>
      <c r="AS92" s="32">
        <v>0</v>
      </c>
      <c r="AT92" s="32">
        <f t="shared" si="56"/>
        <v>0</v>
      </c>
      <c r="AU92" s="62">
        <f t="shared" si="57"/>
        <v>0</v>
      </c>
      <c r="AV92" s="32">
        <v>0</v>
      </c>
      <c r="AW92" s="54">
        <v>0</v>
      </c>
    </row>
    <row r="93" spans="1:49" x14ac:dyDescent="0.25">
      <c r="A93" s="42">
        <f t="shared" si="33"/>
        <v>45850</v>
      </c>
      <c r="B93" s="32">
        <v>85363.954999950001</v>
      </c>
      <c r="C93" s="32">
        <f t="shared" si="34"/>
        <v>108465.18596942001</v>
      </c>
      <c r="D93" s="62">
        <f t="shared" si="35"/>
        <v>1185.9014524002177</v>
      </c>
      <c r="E93" s="32">
        <v>22917.438928559997</v>
      </c>
      <c r="F93" s="32">
        <f t="shared" si="36"/>
        <v>21149.088673495717</v>
      </c>
      <c r="G93" s="62">
        <f t="shared" si="37"/>
        <v>796.75395828930857</v>
      </c>
      <c r="H93" s="32">
        <v>1188.8676577428939</v>
      </c>
      <c r="I93" s="54">
        <v>919.2159569994061</v>
      </c>
      <c r="J93" s="32">
        <f t="shared" si="29"/>
        <v>19120.709285630001</v>
      </c>
      <c r="K93" s="32">
        <f t="shared" si="38"/>
        <v>17314.205612280002</v>
      </c>
      <c r="L93" s="62">
        <f t="shared" si="39"/>
        <v>1185.9014524002177</v>
      </c>
      <c r="M93" s="32">
        <f t="shared" si="30"/>
        <v>8035.8485714500002</v>
      </c>
      <c r="N93" s="32">
        <f t="shared" si="40"/>
        <v>7383.9551020442859</v>
      </c>
      <c r="O93" s="62">
        <f t="shared" si="41"/>
        <v>796.75395828930857</v>
      </c>
      <c r="P93" s="32">
        <f t="shared" si="31"/>
        <v>1188.8676577428939</v>
      </c>
      <c r="Q93" s="54">
        <f t="shared" si="32"/>
        <v>919.2159569994061</v>
      </c>
      <c r="R93" s="32">
        <v>19120.709285630001</v>
      </c>
      <c r="S93" s="32">
        <f t="shared" si="42"/>
        <v>17314.205612280002</v>
      </c>
      <c r="T93" s="62">
        <f t="shared" si="43"/>
        <v>1015.6671413189306</v>
      </c>
      <c r="U93" s="32">
        <v>8035.8485714500002</v>
      </c>
      <c r="V93" s="32">
        <f t="shared" si="44"/>
        <v>7383.9551020442859</v>
      </c>
      <c r="W93" s="62">
        <f t="shared" si="45"/>
        <v>732.62042414319967</v>
      </c>
      <c r="X93" s="32">
        <v>1124.7476050370587</v>
      </c>
      <c r="Y93" s="54">
        <v>803.584857145</v>
      </c>
      <c r="Z93" s="32">
        <v>66243.245714320001</v>
      </c>
      <c r="AA93" s="32">
        <f t="shared" si="46"/>
        <v>91150.980357139983</v>
      </c>
      <c r="AB93" s="62">
        <f t="shared" si="47"/>
        <v>1217.4055997527678</v>
      </c>
      <c r="AC93" s="32">
        <v>14881.590357110001</v>
      </c>
      <c r="AD93" s="32">
        <f t="shared" si="48"/>
        <v>13765.133571451428</v>
      </c>
      <c r="AE93" s="62">
        <f t="shared" si="49"/>
        <v>834.08678448133946</v>
      </c>
      <c r="AF93" s="32">
        <v>1204.4226493512726</v>
      </c>
      <c r="AG93" s="54">
        <v>992.10602380733337</v>
      </c>
      <c r="AH93" s="32">
        <v>0</v>
      </c>
      <c r="AI93" s="32">
        <f t="shared" si="50"/>
        <v>0</v>
      </c>
      <c r="AJ93" s="62">
        <f t="shared" si="51"/>
        <v>0</v>
      </c>
      <c r="AK93" s="32">
        <v>0</v>
      </c>
      <c r="AL93" s="32">
        <f t="shared" si="52"/>
        <v>0</v>
      </c>
      <c r="AM93" s="62">
        <f t="shared" si="53"/>
        <v>0</v>
      </c>
      <c r="AN93" s="32">
        <v>0</v>
      </c>
      <c r="AO93" s="54">
        <v>0</v>
      </c>
      <c r="AP93" s="32">
        <v>0</v>
      </c>
      <c r="AQ93" s="32">
        <f t="shared" si="54"/>
        <v>0</v>
      </c>
      <c r="AR93" s="62">
        <f t="shared" si="55"/>
        <v>0</v>
      </c>
      <c r="AS93" s="32">
        <v>0</v>
      </c>
      <c r="AT93" s="32">
        <f t="shared" si="56"/>
        <v>0</v>
      </c>
      <c r="AU93" s="62">
        <f t="shared" si="57"/>
        <v>0</v>
      </c>
      <c r="AV93" s="32">
        <v>0</v>
      </c>
      <c r="AW93" s="54">
        <v>0</v>
      </c>
    </row>
    <row r="94" spans="1:49" x14ac:dyDescent="0.25">
      <c r="A94" s="42">
        <f t="shared" si="33"/>
        <v>45851</v>
      </c>
      <c r="B94" s="32">
        <v>51061.117499989996</v>
      </c>
      <c r="C94" s="32">
        <f t="shared" si="34"/>
        <v>102285.9867347457</v>
      </c>
      <c r="D94" s="62">
        <f t="shared" si="35"/>
        <v>1158.4830350761858</v>
      </c>
      <c r="E94" s="32">
        <v>24752.452500029998</v>
      </c>
      <c r="F94" s="32">
        <f t="shared" si="36"/>
        <v>22441.680765332858</v>
      </c>
      <c r="G94" s="62">
        <f t="shared" si="37"/>
        <v>793.91605824214253</v>
      </c>
      <c r="H94" s="32">
        <v>882.78267748125882</v>
      </c>
      <c r="I94" s="54">
        <v>730.01334536706088</v>
      </c>
      <c r="J94" s="32">
        <f t="shared" si="29"/>
        <v>6448.5182142600006</v>
      </c>
      <c r="K94" s="32">
        <f t="shared" si="38"/>
        <v>15704.040510232855</v>
      </c>
      <c r="L94" s="62">
        <f t="shared" si="39"/>
        <v>1158.4830350761858</v>
      </c>
      <c r="M94" s="32">
        <f t="shared" si="30"/>
        <v>6813.0042857100007</v>
      </c>
      <c r="N94" s="32">
        <f t="shared" si="40"/>
        <v>7816.4932653114283</v>
      </c>
      <c r="O94" s="62">
        <f t="shared" si="41"/>
        <v>793.91605824214253</v>
      </c>
      <c r="P94" s="32">
        <f t="shared" si="31"/>
        <v>882.78267748125882</v>
      </c>
      <c r="Q94" s="54">
        <f t="shared" si="32"/>
        <v>730.01334536706088</v>
      </c>
      <c r="R94" s="32">
        <v>6448.5182142600006</v>
      </c>
      <c r="S94" s="32">
        <f t="shared" si="42"/>
        <v>15704.040510232855</v>
      </c>
      <c r="T94" s="62">
        <f t="shared" si="43"/>
        <v>958.78179834792775</v>
      </c>
      <c r="U94" s="32">
        <v>6813.0042857100007</v>
      </c>
      <c r="V94" s="32">
        <f t="shared" si="44"/>
        <v>7816.4932653114283</v>
      </c>
      <c r="W94" s="62">
        <f t="shared" si="45"/>
        <v>743.85126167331111</v>
      </c>
      <c r="X94" s="32">
        <v>586.22892856909095</v>
      </c>
      <c r="Y94" s="54">
        <v>619.36402597363644</v>
      </c>
      <c r="Z94" s="32">
        <v>44612.599285730001</v>
      </c>
      <c r="AA94" s="32">
        <f t="shared" si="46"/>
        <v>86581.946224512867</v>
      </c>
      <c r="AB94" s="62">
        <f t="shared" si="47"/>
        <v>1196.6881683127963</v>
      </c>
      <c r="AC94" s="32">
        <v>17939.44821432</v>
      </c>
      <c r="AD94" s="32">
        <f t="shared" si="48"/>
        <v>14625.18750002143</v>
      </c>
      <c r="AE94" s="62">
        <f t="shared" si="49"/>
        <v>823.88875811527475</v>
      </c>
      <c r="AF94" s="32">
        <v>949.20424012191495</v>
      </c>
      <c r="AG94" s="54">
        <v>779.97600931826094</v>
      </c>
      <c r="AH94" s="32">
        <v>0</v>
      </c>
      <c r="AI94" s="32">
        <f t="shared" si="50"/>
        <v>0</v>
      </c>
      <c r="AJ94" s="62">
        <f t="shared" si="51"/>
        <v>0</v>
      </c>
      <c r="AK94" s="32">
        <v>0</v>
      </c>
      <c r="AL94" s="32">
        <f t="shared" si="52"/>
        <v>0</v>
      </c>
      <c r="AM94" s="62">
        <f t="shared" si="53"/>
        <v>0</v>
      </c>
      <c r="AN94" s="32">
        <v>0</v>
      </c>
      <c r="AO94" s="54">
        <v>0</v>
      </c>
      <c r="AP94" s="32">
        <v>0</v>
      </c>
      <c r="AQ94" s="32">
        <f t="shared" si="54"/>
        <v>0</v>
      </c>
      <c r="AR94" s="62">
        <f t="shared" si="55"/>
        <v>0</v>
      </c>
      <c r="AS94" s="32">
        <v>0</v>
      </c>
      <c r="AT94" s="32">
        <f t="shared" si="56"/>
        <v>0</v>
      </c>
      <c r="AU94" s="62">
        <f t="shared" si="57"/>
        <v>0</v>
      </c>
      <c r="AV94" s="32">
        <v>0</v>
      </c>
      <c r="AW94" s="54">
        <v>0</v>
      </c>
    </row>
    <row r="95" spans="1:49" x14ac:dyDescent="0.25">
      <c r="A95" s="42">
        <f t="shared" si="33"/>
        <v>45852</v>
      </c>
      <c r="B95" s="32">
        <v>126880.56035704</v>
      </c>
      <c r="C95" s="32">
        <f t="shared" si="34"/>
        <v>101490.91566329999</v>
      </c>
      <c r="D95" s="62">
        <f t="shared" si="35"/>
        <v>1148.8251400654465</v>
      </c>
      <c r="E95" s="32">
        <v>20306.566785800002</v>
      </c>
      <c r="F95" s="32">
        <f t="shared" si="36"/>
        <v>21836.864132685714</v>
      </c>
      <c r="G95" s="62">
        <f t="shared" si="37"/>
        <v>812.73959010737315</v>
      </c>
      <c r="H95" s="32">
        <v>1247.344444329005</v>
      </c>
      <c r="I95" s="54">
        <v>925.56154802864364</v>
      </c>
      <c r="J95" s="32">
        <f t="shared" si="29"/>
        <v>17256.359642760002</v>
      </c>
      <c r="K95" s="32">
        <f t="shared" si="38"/>
        <v>14945.9375</v>
      </c>
      <c r="L95" s="62">
        <f t="shared" si="39"/>
        <v>1148.8251400654465</v>
      </c>
      <c r="M95" s="32">
        <f t="shared" si="30"/>
        <v>2713.7728572000001</v>
      </c>
      <c r="N95" s="32">
        <f t="shared" si="40"/>
        <v>6522.4749489871419</v>
      </c>
      <c r="O95" s="62">
        <f t="shared" si="41"/>
        <v>812.73959010737315</v>
      </c>
      <c r="P95" s="32">
        <f t="shared" si="31"/>
        <v>1247.344444329005</v>
      </c>
      <c r="Q95" s="54">
        <f t="shared" si="32"/>
        <v>925.56154802864364</v>
      </c>
      <c r="R95" s="32">
        <v>17256.359642760002</v>
      </c>
      <c r="S95" s="32">
        <f t="shared" si="42"/>
        <v>14945.9375</v>
      </c>
      <c r="T95" s="62">
        <f t="shared" si="43"/>
        <v>943.20921459896158</v>
      </c>
      <c r="U95" s="32">
        <v>2713.7728572000001</v>
      </c>
      <c r="V95" s="32">
        <f t="shared" si="44"/>
        <v>6522.4749489871419</v>
      </c>
      <c r="W95" s="62">
        <f t="shared" si="45"/>
        <v>797.55050062247767</v>
      </c>
      <c r="X95" s="32">
        <v>1078.5224776725001</v>
      </c>
      <c r="Y95" s="54">
        <v>1356.8864286</v>
      </c>
      <c r="Z95" s="32">
        <v>109624.20071427998</v>
      </c>
      <c r="AA95" s="32">
        <f t="shared" si="46"/>
        <v>86544.978163299995</v>
      </c>
      <c r="AB95" s="62">
        <f t="shared" si="47"/>
        <v>1187.3544114108586</v>
      </c>
      <c r="AC95" s="32">
        <v>17592.7939286</v>
      </c>
      <c r="AD95" s="32">
        <f t="shared" si="48"/>
        <v>15314.389183698571</v>
      </c>
      <c r="AE95" s="62">
        <f t="shared" si="49"/>
        <v>853.54869863640249</v>
      </c>
      <c r="AF95" s="32">
        <v>1274.7000083055812</v>
      </c>
      <c r="AG95" s="54">
        <v>879.63969642999996</v>
      </c>
      <c r="AH95" s="32">
        <v>0</v>
      </c>
      <c r="AI95" s="32">
        <f t="shared" si="50"/>
        <v>0</v>
      </c>
      <c r="AJ95" s="62">
        <f t="shared" si="51"/>
        <v>0</v>
      </c>
      <c r="AK95" s="32">
        <v>0</v>
      </c>
      <c r="AL95" s="32">
        <f t="shared" si="52"/>
        <v>0</v>
      </c>
      <c r="AM95" s="62">
        <f t="shared" si="53"/>
        <v>0</v>
      </c>
      <c r="AN95" s="32">
        <v>0</v>
      </c>
      <c r="AO95" s="54">
        <v>0</v>
      </c>
      <c r="AP95" s="32">
        <v>0</v>
      </c>
      <c r="AQ95" s="32">
        <f t="shared" si="54"/>
        <v>0</v>
      </c>
      <c r="AR95" s="62">
        <f t="shared" si="55"/>
        <v>0</v>
      </c>
      <c r="AS95" s="32">
        <v>0</v>
      </c>
      <c r="AT95" s="32">
        <f t="shared" si="56"/>
        <v>0</v>
      </c>
      <c r="AU95" s="62">
        <f t="shared" si="57"/>
        <v>0</v>
      </c>
      <c r="AV95" s="32">
        <v>0</v>
      </c>
      <c r="AW95" s="54">
        <v>0</v>
      </c>
    </row>
    <row r="96" spans="1:49" x14ac:dyDescent="0.25">
      <c r="A96" s="42">
        <f t="shared" si="33"/>
        <v>45853</v>
      </c>
      <c r="B96" s="32">
        <v>114042.01571440001</v>
      </c>
      <c r="C96" s="32">
        <f t="shared" si="34"/>
        <v>102853.11540820998</v>
      </c>
      <c r="D96" s="62">
        <f t="shared" si="35"/>
        <v>1160.6617626952593</v>
      </c>
      <c r="E96" s="32">
        <v>15634.378571400001</v>
      </c>
      <c r="F96" s="32">
        <f t="shared" si="36"/>
        <v>21095.222193898571</v>
      </c>
      <c r="G96" s="62">
        <f t="shared" si="37"/>
        <v>807.99407777044064</v>
      </c>
      <c r="H96" s="32">
        <v>1110.2458053614757</v>
      </c>
      <c r="I96" s="54">
        <v>712.60591638414428</v>
      </c>
      <c r="J96" s="32">
        <f t="shared" si="29"/>
        <v>21757.32821435</v>
      </c>
      <c r="K96" s="32">
        <f t="shared" si="38"/>
        <v>15115.62586734857</v>
      </c>
      <c r="L96" s="62">
        <f t="shared" si="39"/>
        <v>1160.6617626952593</v>
      </c>
      <c r="M96" s="32">
        <f t="shared" si="30"/>
        <v>3541.6446428199997</v>
      </c>
      <c r="N96" s="32">
        <f t="shared" si="40"/>
        <v>5821.2267857199995</v>
      </c>
      <c r="O96" s="62">
        <f t="shared" si="41"/>
        <v>807.99407777044064</v>
      </c>
      <c r="P96" s="32">
        <f t="shared" si="31"/>
        <v>1110.2458053614757</v>
      </c>
      <c r="Q96" s="54">
        <f t="shared" si="32"/>
        <v>712.60591638414428</v>
      </c>
      <c r="R96" s="32">
        <v>21757.32821435</v>
      </c>
      <c r="S96" s="32">
        <f t="shared" si="42"/>
        <v>15115.62586734857</v>
      </c>
      <c r="T96" s="62">
        <f t="shared" si="43"/>
        <v>965.05045740983826</v>
      </c>
      <c r="U96" s="32">
        <v>3541.6446428199997</v>
      </c>
      <c r="V96" s="32">
        <f t="shared" si="44"/>
        <v>5821.2267857199995</v>
      </c>
      <c r="W96" s="62">
        <f t="shared" si="45"/>
        <v>788.9951295642179</v>
      </c>
      <c r="X96" s="32">
        <v>1087.8664107175</v>
      </c>
      <c r="Y96" s="54">
        <v>708.32892856399997</v>
      </c>
      <c r="Z96" s="32">
        <v>92284.68750005</v>
      </c>
      <c r="AA96" s="32">
        <f t="shared" si="46"/>
        <v>87737.489540861425</v>
      </c>
      <c r="AB96" s="62">
        <f t="shared" si="47"/>
        <v>1196.3043909259839</v>
      </c>
      <c r="AC96" s="32">
        <v>12092.733928580001</v>
      </c>
      <c r="AD96" s="32">
        <f t="shared" si="48"/>
        <v>15273.995408178571</v>
      </c>
      <c r="AE96" s="62">
        <f t="shared" si="49"/>
        <v>851.17259419404957</v>
      </c>
      <c r="AF96" s="32">
        <v>1111.8637048198796</v>
      </c>
      <c r="AG96" s="54">
        <v>711.33728991647058</v>
      </c>
      <c r="AH96" s="32">
        <v>0</v>
      </c>
      <c r="AI96" s="32">
        <f t="shared" si="50"/>
        <v>0</v>
      </c>
      <c r="AJ96" s="62">
        <f t="shared" si="51"/>
        <v>0</v>
      </c>
      <c r="AK96" s="32">
        <v>0</v>
      </c>
      <c r="AL96" s="32">
        <f t="shared" si="52"/>
        <v>0</v>
      </c>
      <c r="AM96" s="62">
        <f t="shared" si="53"/>
        <v>0</v>
      </c>
      <c r="AN96" s="32">
        <v>0</v>
      </c>
      <c r="AO96" s="54">
        <v>0</v>
      </c>
      <c r="AP96" s="32">
        <v>0</v>
      </c>
      <c r="AQ96" s="32">
        <f t="shared" si="54"/>
        <v>0</v>
      </c>
      <c r="AR96" s="62">
        <f t="shared" si="55"/>
        <v>0</v>
      </c>
      <c r="AS96" s="32">
        <v>0</v>
      </c>
      <c r="AT96" s="32">
        <f t="shared" si="56"/>
        <v>0</v>
      </c>
      <c r="AU96" s="62">
        <f t="shared" si="57"/>
        <v>0</v>
      </c>
      <c r="AV96" s="32">
        <v>0</v>
      </c>
      <c r="AW96" s="54">
        <v>0</v>
      </c>
    </row>
    <row r="97" spans="1:49" x14ac:dyDescent="0.25">
      <c r="A97" s="42">
        <f t="shared" si="33"/>
        <v>45854</v>
      </c>
      <c r="B97" s="32">
        <v>83029.188928440009</v>
      </c>
      <c r="C97" s="32">
        <f t="shared" si="34"/>
        <v>101329.70061224999</v>
      </c>
      <c r="D97" s="62">
        <f t="shared" si="35"/>
        <v>1140.8228016380979</v>
      </c>
      <c r="E97" s="32">
        <v>14598.07285721</v>
      </c>
      <c r="F97" s="32">
        <f t="shared" si="36"/>
        <v>20860.596785734288</v>
      </c>
      <c r="G97" s="62">
        <f t="shared" si="37"/>
        <v>816.9060758125346</v>
      </c>
      <c r="H97" s="32">
        <v>1081.2635206953057</v>
      </c>
      <c r="I97" s="54">
        <v>770.43039224049551</v>
      </c>
      <c r="J97" s="32">
        <f t="shared" si="29"/>
        <v>17806.570714279998</v>
      </c>
      <c r="K97" s="32">
        <f t="shared" si="38"/>
        <v>15884.606530602858</v>
      </c>
      <c r="L97" s="62">
        <f t="shared" si="39"/>
        <v>1140.8228016380979</v>
      </c>
      <c r="M97" s="32">
        <f t="shared" si="30"/>
        <v>6834.5496429300001</v>
      </c>
      <c r="N97" s="32">
        <f t="shared" si="40"/>
        <v>6072.9887755242862</v>
      </c>
      <c r="O97" s="62">
        <f t="shared" si="41"/>
        <v>816.9060758125346</v>
      </c>
      <c r="P97" s="32">
        <f t="shared" si="31"/>
        <v>1081.2635206953057</v>
      </c>
      <c r="Q97" s="54">
        <f t="shared" si="32"/>
        <v>770.43039224049551</v>
      </c>
      <c r="R97" s="32">
        <v>17806.570714279998</v>
      </c>
      <c r="S97" s="32">
        <f t="shared" si="42"/>
        <v>15884.606530602858</v>
      </c>
      <c r="T97" s="62">
        <f t="shared" si="43"/>
        <v>951.03318498681813</v>
      </c>
      <c r="U97" s="32">
        <v>6834.5496429300001</v>
      </c>
      <c r="V97" s="32">
        <f t="shared" si="44"/>
        <v>6072.9887755242862</v>
      </c>
      <c r="W97" s="62">
        <f t="shared" si="45"/>
        <v>856.01551003197312</v>
      </c>
      <c r="X97" s="32">
        <v>937.18793233052622</v>
      </c>
      <c r="Y97" s="54">
        <v>976.36423470428576</v>
      </c>
      <c r="Z97" s="32">
        <v>65222.61821416</v>
      </c>
      <c r="AA97" s="32">
        <f t="shared" si="46"/>
        <v>85445.094081647127</v>
      </c>
      <c r="AB97" s="62">
        <f t="shared" si="47"/>
        <v>1178.3371977110587</v>
      </c>
      <c r="AC97" s="32">
        <v>7763.5232142799996</v>
      </c>
      <c r="AD97" s="32">
        <f t="shared" si="48"/>
        <v>14787.608010209999</v>
      </c>
      <c r="AE97" s="62">
        <f t="shared" si="49"/>
        <v>820.86763245862835</v>
      </c>
      <c r="AF97" s="32">
        <v>1124.527900244138</v>
      </c>
      <c r="AG97" s="54">
        <v>646.96026785666663</v>
      </c>
      <c r="AH97" s="32">
        <v>0</v>
      </c>
      <c r="AI97" s="32">
        <f t="shared" si="50"/>
        <v>0</v>
      </c>
      <c r="AJ97" s="62">
        <f t="shared" si="51"/>
        <v>0</v>
      </c>
      <c r="AK97" s="32">
        <v>0</v>
      </c>
      <c r="AL97" s="32">
        <f t="shared" si="52"/>
        <v>0</v>
      </c>
      <c r="AM97" s="62">
        <f t="shared" si="53"/>
        <v>0</v>
      </c>
      <c r="AN97" s="32">
        <v>0</v>
      </c>
      <c r="AO97" s="54">
        <v>0</v>
      </c>
      <c r="AP97" s="32">
        <v>0</v>
      </c>
      <c r="AQ97" s="32">
        <f t="shared" si="54"/>
        <v>0</v>
      </c>
      <c r="AR97" s="62">
        <f t="shared" si="55"/>
        <v>0</v>
      </c>
      <c r="AS97" s="32">
        <v>0</v>
      </c>
      <c r="AT97" s="32">
        <f t="shared" si="56"/>
        <v>0</v>
      </c>
      <c r="AU97" s="62">
        <f t="shared" si="57"/>
        <v>0</v>
      </c>
      <c r="AV97" s="32">
        <v>0</v>
      </c>
      <c r="AW97" s="54">
        <v>0</v>
      </c>
    </row>
    <row r="98" spans="1:49" x14ac:dyDescent="0.25">
      <c r="A98" s="42">
        <f t="shared" si="33"/>
        <v>45855</v>
      </c>
      <c r="B98" s="32">
        <v>80108.92071435001</v>
      </c>
      <c r="C98" s="32">
        <f t="shared" si="34"/>
        <v>97684.852602061423</v>
      </c>
      <c r="D98" s="62">
        <f t="shared" si="35"/>
        <v>1137.644469198867</v>
      </c>
      <c r="E98" s="32">
        <v>13677.34178558</v>
      </c>
      <c r="F98" s="32">
        <f t="shared" si="36"/>
        <v>18893.776479594286</v>
      </c>
      <c r="G98" s="62">
        <f t="shared" si="37"/>
        <v>804.39347229848715</v>
      </c>
      <c r="H98" s="32">
        <v>1181.3088259508106</v>
      </c>
      <c r="I98" s="54">
        <v>721.83773157888243</v>
      </c>
      <c r="J98" s="32">
        <f t="shared" si="29"/>
        <v>14393.78857137</v>
      </c>
      <c r="K98" s="32">
        <f t="shared" si="38"/>
        <v>16259.007142839999</v>
      </c>
      <c r="L98" s="62">
        <f t="shared" si="39"/>
        <v>1137.644469198867</v>
      </c>
      <c r="M98" s="32">
        <f t="shared" si="30"/>
        <v>6171.1992856200004</v>
      </c>
      <c r="N98" s="32">
        <f t="shared" si="40"/>
        <v>5777.6164285728582</v>
      </c>
      <c r="O98" s="62">
        <f t="shared" si="41"/>
        <v>804.39347229848715</v>
      </c>
      <c r="P98" s="32">
        <f t="shared" si="31"/>
        <v>1181.3088259508106</v>
      </c>
      <c r="Q98" s="54">
        <f t="shared" si="32"/>
        <v>721.83773157888243</v>
      </c>
      <c r="R98" s="32">
        <v>14393.78857137</v>
      </c>
      <c r="S98" s="32">
        <f t="shared" si="42"/>
        <v>16259.007142839999</v>
      </c>
      <c r="T98" s="62">
        <f t="shared" si="43"/>
        <v>989.07419305977726</v>
      </c>
      <c r="U98" s="32">
        <v>6171.1992856200004</v>
      </c>
      <c r="V98" s="32">
        <f t="shared" si="44"/>
        <v>5777.6164285728582</v>
      </c>
      <c r="W98" s="62">
        <f t="shared" si="45"/>
        <v>864.26112810593236</v>
      </c>
      <c r="X98" s="32">
        <v>1107.21450549</v>
      </c>
      <c r="Y98" s="54">
        <v>881.59989794571436</v>
      </c>
      <c r="Z98" s="32">
        <v>65715.132142980001</v>
      </c>
      <c r="AA98" s="32">
        <f t="shared" si="46"/>
        <v>81425.845459221426</v>
      </c>
      <c r="AB98" s="62">
        <f t="shared" si="47"/>
        <v>1167.8484925893574</v>
      </c>
      <c r="AC98" s="32">
        <v>7506.1424999600004</v>
      </c>
      <c r="AD98" s="32">
        <f t="shared" si="48"/>
        <v>13116.160051021428</v>
      </c>
      <c r="AE98" s="62">
        <f t="shared" si="49"/>
        <v>795.90338713505696</v>
      </c>
      <c r="AF98" s="32">
        <v>1194.8205844178183</v>
      </c>
      <c r="AG98" s="54">
        <v>625.51187499666673</v>
      </c>
      <c r="AH98" s="32">
        <v>0</v>
      </c>
      <c r="AI98" s="32">
        <f t="shared" si="50"/>
        <v>0</v>
      </c>
      <c r="AJ98" s="62">
        <f t="shared" si="51"/>
        <v>0</v>
      </c>
      <c r="AK98" s="32">
        <v>0</v>
      </c>
      <c r="AL98" s="32">
        <f t="shared" si="52"/>
        <v>0</v>
      </c>
      <c r="AM98" s="62">
        <f t="shared" si="53"/>
        <v>0</v>
      </c>
      <c r="AN98" s="32">
        <v>0</v>
      </c>
      <c r="AO98" s="54">
        <v>0</v>
      </c>
      <c r="AP98" s="32">
        <v>0</v>
      </c>
      <c r="AQ98" s="32">
        <f t="shared" si="54"/>
        <v>0</v>
      </c>
      <c r="AR98" s="62">
        <f t="shared" si="55"/>
        <v>0</v>
      </c>
      <c r="AS98" s="32">
        <v>0</v>
      </c>
      <c r="AT98" s="32">
        <f t="shared" si="56"/>
        <v>0</v>
      </c>
      <c r="AU98" s="62">
        <f t="shared" si="57"/>
        <v>0</v>
      </c>
      <c r="AV98" s="32">
        <v>0</v>
      </c>
      <c r="AW98" s="54">
        <v>0</v>
      </c>
    </row>
    <row r="99" spans="1:49" x14ac:dyDescent="0.25">
      <c r="A99" s="42">
        <f t="shared" si="33"/>
        <v>45856</v>
      </c>
      <c r="B99" s="32">
        <v>134368.41071465999</v>
      </c>
      <c r="C99" s="32">
        <f t="shared" si="34"/>
        <v>96407.73841840426</v>
      </c>
      <c r="D99" s="62">
        <f t="shared" si="35"/>
        <v>1141.0523345862036</v>
      </c>
      <c r="E99" s="32">
        <v>8782.1921428200003</v>
      </c>
      <c r="F99" s="32">
        <f t="shared" si="36"/>
        <v>17238.34908162857</v>
      </c>
      <c r="G99" s="62">
        <f t="shared" si="37"/>
        <v>761.43711869328092</v>
      </c>
      <c r="H99" s="32">
        <v>1295.5534105426755</v>
      </c>
      <c r="I99" s="54">
        <v>550.39494025433328</v>
      </c>
      <c r="J99" s="32">
        <f t="shared" si="29"/>
        <v>15378.61785715</v>
      </c>
      <c r="K99" s="32">
        <f t="shared" si="38"/>
        <v>16023.127499971428</v>
      </c>
      <c r="L99" s="62">
        <f t="shared" si="39"/>
        <v>1141.0523345862036</v>
      </c>
      <c r="M99" s="32">
        <f t="shared" si="30"/>
        <v>1505.2196428500001</v>
      </c>
      <c r="N99" s="32">
        <f t="shared" si="40"/>
        <v>5087.8912755114288</v>
      </c>
      <c r="O99" s="62">
        <f t="shared" si="41"/>
        <v>761.43711869328092</v>
      </c>
      <c r="P99" s="32">
        <f t="shared" si="31"/>
        <v>1295.5534105426755</v>
      </c>
      <c r="Q99" s="54">
        <f t="shared" si="32"/>
        <v>550.39494025433328</v>
      </c>
      <c r="R99" s="32">
        <v>15378.61785715</v>
      </c>
      <c r="S99" s="32">
        <f t="shared" si="42"/>
        <v>16023.127499971428</v>
      </c>
      <c r="T99" s="62">
        <f t="shared" si="43"/>
        <v>1029.0456211303585</v>
      </c>
      <c r="U99" s="32">
        <v>1505.2196428500001</v>
      </c>
      <c r="V99" s="32">
        <f t="shared" si="44"/>
        <v>5087.8912755114288</v>
      </c>
      <c r="W99" s="62">
        <f t="shared" si="45"/>
        <v>817.49046909216224</v>
      </c>
      <c r="X99" s="32">
        <v>1281.5514880958333</v>
      </c>
      <c r="Y99" s="54">
        <v>376.30491071250003</v>
      </c>
      <c r="Z99" s="32">
        <v>118989.79285751001</v>
      </c>
      <c r="AA99" s="32">
        <f t="shared" si="46"/>
        <v>80384.610918432852</v>
      </c>
      <c r="AB99" s="62">
        <f t="shared" si="47"/>
        <v>1164.700914418456</v>
      </c>
      <c r="AC99" s="32">
        <v>7276.9724999700002</v>
      </c>
      <c r="AD99" s="32">
        <f t="shared" si="48"/>
        <v>12150.45780611714</v>
      </c>
      <c r="AE99" s="62">
        <f t="shared" si="49"/>
        <v>748.84936247469977</v>
      </c>
      <c r="AF99" s="32">
        <v>1293.367313668587</v>
      </c>
      <c r="AG99" s="54">
        <v>606.41437499749998</v>
      </c>
      <c r="AH99" s="32">
        <v>0</v>
      </c>
      <c r="AI99" s="32">
        <f t="shared" si="50"/>
        <v>0</v>
      </c>
      <c r="AJ99" s="62">
        <f t="shared" si="51"/>
        <v>0</v>
      </c>
      <c r="AK99" s="32">
        <v>0</v>
      </c>
      <c r="AL99" s="32">
        <f t="shared" si="52"/>
        <v>0</v>
      </c>
      <c r="AM99" s="62">
        <f t="shared" si="53"/>
        <v>0</v>
      </c>
      <c r="AN99" s="32">
        <v>0</v>
      </c>
      <c r="AO99" s="54">
        <v>0</v>
      </c>
      <c r="AP99" s="32">
        <v>0</v>
      </c>
      <c r="AQ99" s="32">
        <f t="shared" si="54"/>
        <v>0</v>
      </c>
      <c r="AR99" s="62">
        <f t="shared" si="55"/>
        <v>0</v>
      </c>
      <c r="AS99" s="32">
        <v>0</v>
      </c>
      <c r="AT99" s="32">
        <f t="shared" si="56"/>
        <v>0</v>
      </c>
      <c r="AU99" s="62">
        <f t="shared" si="57"/>
        <v>0</v>
      </c>
      <c r="AV99" s="32">
        <v>0</v>
      </c>
      <c r="AW99" s="54">
        <v>0</v>
      </c>
    </row>
    <row r="100" spans="1:49" x14ac:dyDescent="0.25">
      <c r="A100" s="42">
        <f t="shared" si="33"/>
        <v>45857</v>
      </c>
      <c r="B100" s="32">
        <v>81707.254642689993</v>
      </c>
      <c r="C100" s="32">
        <f t="shared" si="34"/>
        <v>95885.352653081427</v>
      </c>
      <c r="D100" s="62">
        <f t="shared" si="35"/>
        <v>1129.3834512797414</v>
      </c>
      <c r="E100" s="32">
        <v>12932.52678581</v>
      </c>
      <c r="F100" s="32">
        <f t="shared" si="36"/>
        <v>15811.933061235713</v>
      </c>
      <c r="G100" s="62">
        <f t="shared" si="37"/>
        <v>784.50216894568689</v>
      </c>
      <c r="H100" s="32">
        <v>1107.1854745976586</v>
      </c>
      <c r="I100" s="54">
        <v>1080.6713087662476</v>
      </c>
      <c r="J100" s="32">
        <f t="shared" si="29"/>
        <v>11073.857142909999</v>
      </c>
      <c r="K100" s="32">
        <f t="shared" si="38"/>
        <v>14873.57719386857</v>
      </c>
      <c r="L100" s="62">
        <f t="shared" si="39"/>
        <v>1129.3834512797414</v>
      </c>
      <c r="M100" s="32">
        <f t="shared" si="30"/>
        <v>4515.6450000099994</v>
      </c>
      <c r="N100" s="32">
        <f t="shared" si="40"/>
        <v>4585.0050510199999</v>
      </c>
      <c r="O100" s="62">
        <f t="shared" si="41"/>
        <v>784.50216894568689</v>
      </c>
      <c r="P100" s="32">
        <f t="shared" si="31"/>
        <v>1107.1854745976586</v>
      </c>
      <c r="Q100" s="54">
        <f t="shared" si="32"/>
        <v>1080.6713087662476</v>
      </c>
      <c r="R100" s="32">
        <v>11073.857142909999</v>
      </c>
      <c r="S100" s="32">
        <f t="shared" si="42"/>
        <v>14873.57719386857</v>
      </c>
      <c r="T100" s="62">
        <f t="shared" si="43"/>
        <v>990.05812967352597</v>
      </c>
      <c r="U100" s="32">
        <v>4515.6450000099994</v>
      </c>
      <c r="V100" s="32">
        <f t="shared" si="44"/>
        <v>4585.0050510199999</v>
      </c>
      <c r="W100" s="62">
        <f t="shared" si="45"/>
        <v>831.71106092887658</v>
      </c>
      <c r="X100" s="32">
        <v>851.83516483923074</v>
      </c>
      <c r="Y100" s="54">
        <v>903.12900000199988</v>
      </c>
      <c r="Z100" s="32">
        <v>70633.397499779996</v>
      </c>
      <c r="AA100" s="32">
        <f t="shared" si="46"/>
        <v>81011.775459212848</v>
      </c>
      <c r="AB100" s="62">
        <f t="shared" si="47"/>
        <v>1158.0583286792346</v>
      </c>
      <c r="AC100" s="32">
        <v>8416.8817858000002</v>
      </c>
      <c r="AD100" s="32">
        <f t="shared" si="48"/>
        <v>11226.928010215715</v>
      </c>
      <c r="AE100" s="62">
        <f t="shared" si="49"/>
        <v>778.89302817161138</v>
      </c>
      <c r="AF100" s="32">
        <v>1157.9245491767213</v>
      </c>
      <c r="AG100" s="54">
        <v>1202.4116836857143</v>
      </c>
      <c r="AH100" s="32">
        <v>0</v>
      </c>
      <c r="AI100" s="32">
        <f t="shared" si="50"/>
        <v>0</v>
      </c>
      <c r="AJ100" s="62">
        <f t="shared" si="51"/>
        <v>0</v>
      </c>
      <c r="AK100" s="32">
        <v>0</v>
      </c>
      <c r="AL100" s="32">
        <f t="shared" si="52"/>
        <v>0</v>
      </c>
      <c r="AM100" s="62">
        <f t="shared" si="53"/>
        <v>0</v>
      </c>
      <c r="AN100" s="32">
        <v>0</v>
      </c>
      <c r="AO100" s="54">
        <v>0</v>
      </c>
      <c r="AP100" s="32">
        <v>0</v>
      </c>
      <c r="AQ100" s="32">
        <f t="shared" si="54"/>
        <v>0</v>
      </c>
      <c r="AR100" s="62">
        <f t="shared" si="55"/>
        <v>0</v>
      </c>
      <c r="AS100" s="32">
        <v>0</v>
      </c>
      <c r="AT100" s="32">
        <f t="shared" si="56"/>
        <v>0</v>
      </c>
      <c r="AU100" s="62">
        <f t="shared" si="57"/>
        <v>0</v>
      </c>
      <c r="AV100" s="32">
        <v>0</v>
      </c>
      <c r="AW100" s="54">
        <v>0</v>
      </c>
    </row>
    <row r="101" spans="1:49" x14ac:dyDescent="0.25">
      <c r="A101" s="42">
        <f t="shared" si="33"/>
        <v>45858</v>
      </c>
      <c r="B101" s="32">
        <v>60849.764285670004</v>
      </c>
      <c r="C101" s="32">
        <f t="shared" si="34"/>
        <v>97283.730765321423</v>
      </c>
      <c r="D101" s="62">
        <f t="shared" si="35"/>
        <v>1153.5596549058109</v>
      </c>
      <c r="E101" s="32">
        <v>13043.206428649999</v>
      </c>
      <c r="F101" s="32">
        <f t="shared" si="36"/>
        <v>14139.183622467142</v>
      </c>
      <c r="G101" s="62">
        <f t="shared" si="37"/>
        <v>778.55319038185678</v>
      </c>
      <c r="H101" s="32">
        <v>1052.0161028637449</v>
      </c>
      <c r="I101" s="54">
        <v>688.37049542025147</v>
      </c>
      <c r="J101" s="32">
        <f t="shared" si="29"/>
        <v>11287.527499969998</v>
      </c>
      <c r="K101" s="32">
        <f t="shared" si="38"/>
        <v>15564.864234684284</v>
      </c>
      <c r="L101" s="62">
        <f t="shared" si="39"/>
        <v>1153.5596549058109</v>
      </c>
      <c r="M101" s="32">
        <f t="shared" si="30"/>
        <v>3746.7932143299995</v>
      </c>
      <c r="N101" s="32">
        <f t="shared" si="40"/>
        <v>4146.9748979657143</v>
      </c>
      <c r="O101" s="62">
        <f t="shared" si="41"/>
        <v>778.55319038185678</v>
      </c>
      <c r="P101" s="32">
        <f t="shared" si="31"/>
        <v>1052.0161028637449</v>
      </c>
      <c r="Q101" s="54">
        <f t="shared" si="32"/>
        <v>688.37049542025147</v>
      </c>
      <c r="R101" s="32">
        <v>11287.527499969998</v>
      </c>
      <c r="S101" s="32">
        <f t="shared" si="42"/>
        <v>15564.864234684284</v>
      </c>
      <c r="T101" s="62">
        <f t="shared" si="43"/>
        <v>1021.4899919184517</v>
      </c>
      <c r="U101" s="32">
        <v>3746.7932143299995</v>
      </c>
      <c r="V101" s="32">
        <f t="shared" si="44"/>
        <v>4146.9748979657143</v>
      </c>
      <c r="W101" s="62">
        <f t="shared" si="45"/>
        <v>832.43984803573824</v>
      </c>
      <c r="X101" s="32">
        <v>806.25196428357128</v>
      </c>
      <c r="Y101" s="54">
        <v>624.46553572166658</v>
      </c>
      <c r="Z101" s="32">
        <v>49562.236785700006</v>
      </c>
      <c r="AA101" s="32">
        <f t="shared" si="46"/>
        <v>81718.86653063714</v>
      </c>
      <c r="AB101" s="62">
        <f t="shared" si="47"/>
        <v>1183.3740761478568</v>
      </c>
      <c r="AC101" s="32">
        <v>9296.4132143199986</v>
      </c>
      <c r="AD101" s="32">
        <f t="shared" si="48"/>
        <v>9992.2087245014282</v>
      </c>
      <c r="AE101" s="62">
        <f t="shared" si="49"/>
        <v>769.62627095383777</v>
      </c>
      <c r="AF101" s="32">
        <v>1126.4144724022728</v>
      </c>
      <c r="AG101" s="54">
        <v>715.10870879384606</v>
      </c>
      <c r="AH101" s="32">
        <v>0</v>
      </c>
      <c r="AI101" s="32">
        <f t="shared" si="50"/>
        <v>0</v>
      </c>
      <c r="AJ101" s="62">
        <f t="shared" si="51"/>
        <v>0</v>
      </c>
      <c r="AK101" s="32">
        <v>0</v>
      </c>
      <c r="AL101" s="32">
        <f t="shared" si="52"/>
        <v>0</v>
      </c>
      <c r="AM101" s="62">
        <f t="shared" si="53"/>
        <v>0</v>
      </c>
      <c r="AN101" s="32">
        <v>0</v>
      </c>
      <c r="AO101" s="54">
        <v>0</v>
      </c>
      <c r="AP101" s="32">
        <v>0</v>
      </c>
      <c r="AQ101" s="32">
        <f t="shared" si="54"/>
        <v>0</v>
      </c>
      <c r="AR101" s="62">
        <f t="shared" si="55"/>
        <v>0</v>
      </c>
      <c r="AS101" s="32">
        <v>0</v>
      </c>
      <c r="AT101" s="32">
        <f t="shared" si="56"/>
        <v>0</v>
      </c>
      <c r="AU101" s="62">
        <f t="shared" si="57"/>
        <v>0</v>
      </c>
      <c r="AV101" s="32">
        <v>0</v>
      </c>
      <c r="AW101" s="54">
        <v>0</v>
      </c>
    </row>
    <row r="102" spans="1:49" x14ac:dyDescent="0.25">
      <c r="A102" s="42">
        <f t="shared" si="33"/>
        <v>45859</v>
      </c>
      <c r="B102" s="32">
        <v>92558.576785729994</v>
      </c>
      <c r="C102" s="32">
        <f t="shared" si="34"/>
        <v>92380.590255134273</v>
      </c>
      <c r="D102" s="62">
        <f t="shared" si="35"/>
        <v>1141.1048389079829</v>
      </c>
      <c r="E102" s="32">
        <v>12144.239642830002</v>
      </c>
      <c r="F102" s="32">
        <f t="shared" si="36"/>
        <v>12973.136887757142</v>
      </c>
      <c r="G102" s="62">
        <f t="shared" si="37"/>
        <v>755.05870975470702</v>
      </c>
      <c r="H102" s="32">
        <v>1160.1607323442076</v>
      </c>
      <c r="I102" s="54">
        <v>761.10018363859444</v>
      </c>
      <c r="J102" s="32">
        <f t="shared" si="29"/>
        <v>21668.344285720003</v>
      </c>
      <c r="K102" s="32">
        <f t="shared" si="38"/>
        <v>16195.147755107144</v>
      </c>
      <c r="L102" s="62">
        <f t="shared" si="39"/>
        <v>1141.1048389079829</v>
      </c>
      <c r="M102" s="32">
        <f t="shared" si="30"/>
        <v>1839.7296428499999</v>
      </c>
      <c r="N102" s="32">
        <f t="shared" si="40"/>
        <v>4022.1115816300003</v>
      </c>
      <c r="O102" s="62">
        <f t="shared" si="41"/>
        <v>755.05870975470702</v>
      </c>
      <c r="P102" s="32">
        <f t="shared" si="31"/>
        <v>1160.1607323442076</v>
      </c>
      <c r="Q102" s="54">
        <f t="shared" si="32"/>
        <v>761.10018363859444</v>
      </c>
      <c r="R102" s="32">
        <v>21668.344285720003</v>
      </c>
      <c r="S102" s="32">
        <f t="shared" si="42"/>
        <v>16195.147755107144</v>
      </c>
      <c r="T102" s="62">
        <f t="shared" si="43"/>
        <v>1039.3863386455548</v>
      </c>
      <c r="U102" s="32">
        <v>1839.7296428499999</v>
      </c>
      <c r="V102" s="32">
        <f t="shared" si="44"/>
        <v>4022.1115816300003</v>
      </c>
      <c r="W102" s="62">
        <f t="shared" si="45"/>
        <v>704.3035597660953</v>
      </c>
      <c r="X102" s="32">
        <v>1203.7969047622223</v>
      </c>
      <c r="Y102" s="54">
        <v>459.93241071249997</v>
      </c>
      <c r="Z102" s="32">
        <v>70890.232500009995</v>
      </c>
      <c r="AA102" s="32">
        <f t="shared" si="46"/>
        <v>76185.442500027144</v>
      </c>
      <c r="AB102" s="62">
        <f t="shared" si="47"/>
        <v>1164.6156245005388</v>
      </c>
      <c r="AC102" s="32">
        <v>10304.50999998</v>
      </c>
      <c r="AD102" s="32">
        <f t="shared" si="48"/>
        <v>8951.0253061271414</v>
      </c>
      <c r="AE102" s="62">
        <f t="shared" si="49"/>
        <v>766.63619527312346</v>
      </c>
      <c r="AF102" s="32">
        <v>1143.3908467743547</v>
      </c>
      <c r="AG102" s="54">
        <v>858.709166665</v>
      </c>
      <c r="AH102" s="32">
        <v>0</v>
      </c>
      <c r="AI102" s="32">
        <f t="shared" si="50"/>
        <v>0</v>
      </c>
      <c r="AJ102" s="62">
        <f t="shared" si="51"/>
        <v>0</v>
      </c>
      <c r="AK102" s="32">
        <v>0</v>
      </c>
      <c r="AL102" s="32">
        <f t="shared" si="52"/>
        <v>0</v>
      </c>
      <c r="AM102" s="62">
        <f t="shared" si="53"/>
        <v>0</v>
      </c>
      <c r="AN102" s="32">
        <v>0</v>
      </c>
      <c r="AO102" s="54">
        <v>0</v>
      </c>
      <c r="AP102" s="32">
        <v>0</v>
      </c>
      <c r="AQ102" s="32">
        <f t="shared" si="54"/>
        <v>0</v>
      </c>
      <c r="AR102" s="62">
        <f t="shared" si="55"/>
        <v>0</v>
      </c>
      <c r="AS102" s="32">
        <v>0</v>
      </c>
      <c r="AT102" s="32">
        <f t="shared" si="56"/>
        <v>0</v>
      </c>
      <c r="AU102" s="62">
        <f t="shared" si="57"/>
        <v>0</v>
      </c>
      <c r="AV102" s="32">
        <v>0</v>
      </c>
      <c r="AW102" s="54">
        <v>0</v>
      </c>
    </row>
    <row r="103" spans="1:49" x14ac:dyDescent="0.25">
      <c r="A103" s="42">
        <f t="shared" si="33"/>
        <v>45860</v>
      </c>
      <c r="B103" s="32">
        <v>107833.61142849999</v>
      </c>
      <c r="C103" s="32">
        <f t="shared" si="34"/>
        <v>91493.67535714859</v>
      </c>
      <c r="D103" s="62">
        <f t="shared" si="35"/>
        <v>1146.829385878794</v>
      </c>
      <c r="E103" s="32">
        <v>19547.730714289999</v>
      </c>
      <c r="F103" s="32">
        <f t="shared" si="36"/>
        <v>13532.187193884283</v>
      </c>
      <c r="G103" s="62">
        <f t="shared" si="37"/>
        <v>780.5398987820297</v>
      </c>
      <c r="H103" s="32">
        <v>1150.3176341571548</v>
      </c>
      <c r="I103" s="54">
        <v>890.97423957540389</v>
      </c>
      <c r="J103" s="32">
        <f t="shared" si="29"/>
        <v>22060.617857069999</v>
      </c>
      <c r="K103" s="32">
        <f t="shared" si="38"/>
        <v>16238.474846924286</v>
      </c>
      <c r="L103" s="62">
        <f t="shared" si="39"/>
        <v>1146.829385878794</v>
      </c>
      <c r="M103" s="32">
        <f t="shared" si="30"/>
        <v>4902.6421428699996</v>
      </c>
      <c r="N103" s="32">
        <f t="shared" si="40"/>
        <v>4216.5397959228576</v>
      </c>
      <c r="O103" s="62">
        <f t="shared" si="41"/>
        <v>780.5398987820297</v>
      </c>
      <c r="P103" s="32">
        <f t="shared" si="31"/>
        <v>1150.3176341571548</v>
      </c>
      <c r="Q103" s="54">
        <f t="shared" si="32"/>
        <v>890.97423957540389</v>
      </c>
      <c r="R103" s="32">
        <v>22060.617857069999</v>
      </c>
      <c r="S103" s="32">
        <f t="shared" si="42"/>
        <v>16238.474846924286</v>
      </c>
      <c r="T103" s="62">
        <f t="shared" si="43"/>
        <v>1020.9993225621231</v>
      </c>
      <c r="U103" s="32">
        <v>4902.6421428699996</v>
      </c>
      <c r="V103" s="32">
        <f t="shared" si="44"/>
        <v>4216.5397959228576</v>
      </c>
      <c r="W103" s="62">
        <f t="shared" si="45"/>
        <v>703.16763411144223</v>
      </c>
      <c r="X103" s="32">
        <v>959.15729813347821</v>
      </c>
      <c r="Y103" s="54">
        <v>700.37744898142853</v>
      </c>
      <c r="Z103" s="32">
        <v>85772.993571429994</v>
      </c>
      <c r="AA103" s="32">
        <f t="shared" si="46"/>
        <v>75255.200510224298</v>
      </c>
      <c r="AB103" s="62">
        <f t="shared" si="47"/>
        <v>1178.3594283822663</v>
      </c>
      <c r="AC103" s="32">
        <v>14645.088571419998</v>
      </c>
      <c r="AD103" s="32">
        <f t="shared" si="48"/>
        <v>9315.6473979614275</v>
      </c>
      <c r="AE103" s="62">
        <f t="shared" si="49"/>
        <v>804.49361644143721</v>
      </c>
      <c r="AF103" s="32">
        <v>1208.0703319919717</v>
      </c>
      <c r="AG103" s="54">
        <v>976.33923809466648</v>
      </c>
      <c r="AH103" s="32">
        <v>0</v>
      </c>
      <c r="AI103" s="32">
        <f t="shared" si="50"/>
        <v>0</v>
      </c>
      <c r="AJ103" s="62">
        <f t="shared" si="51"/>
        <v>0</v>
      </c>
      <c r="AK103" s="32">
        <v>0</v>
      </c>
      <c r="AL103" s="32">
        <f t="shared" si="52"/>
        <v>0</v>
      </c>
      <c r="AM103" s="62">
        <f t="shared" si="53"/>
        <v>0</v>
      </c>
      <c r="AN103" s="32">
        <v>0</v>
      </c>
      <c r="AO103" s="54">
        <v>0</v>
      </c>
      <c r="AP103" s="32">
        <v>0</v>
      </c>
      <c r="AQ103" s="32">
        <f t="shared" si="54"/>
        <v>0</v>
      </c>
      <c r="AR103" s="62">
        <f t="shared" si="55"/>
        <v>0</v>
      </c>
      <c r="AS103" s="32">
        <v>0</v>
      </c>
      <c r="AT103" s="32">
        <f t="shared" si="56"/>
        <v>0</v>
      </c>
      <c r="AU103" s="62">
        <f t="shared" si="57"/>
        <v>0</v>
      </c>
      <c r="AV103" s="32">
        <v>0</v>
      </c>
      <c r="AW103" s="54">
        <v>0</v>
      </c>
    </row>
    <row r="104" spans="1:49" x14ac:dyDescent="0.25">
      <c r="A104" s="42">
        <f t="shared" si="33"/>
        <v>45861</v>
      </c>
      <c r="B104" s="32">
        <v>89614.760714360018</v>
      </c>
      <c r="C104" s="32">
        <f t="shared" si="34"/>
        <v>92434.471326565719</v>
      </c>
      <c r="D104" s="62">
        <f t="shared" si="35"/>
        <v>1170.6587144887071</v>
      </c>
      <c r="E104" s="32">
        <v>20799.338214310003</v>
      </c>
      <c r="F104" s="32">
        <f t="shared" si="36"/>
        <v>14418.082244898571</v>
      </c>
      <c r="G104" s="62">
        <f t="shared" si="37"/>
        <v>794.62412401426457</v>
      </c>
      <c r="H104" s="32">
        <v>1248.0688209646978</v>
      </c>
      <c r="I104" s="54">
        <v>869.01996886613858</v>
      </c>
      <c r="J104" s="32">
        <f t="shared" si="29"/>
        <v>13970.80892874</v>
      </c>
      <c r="K104" s="32">
        <f t="shared" si="38"/>
        <v>15690.508877561428</v>
      </c>
      <c r="L104" s="62">
        <f t="shared" si="39"/>
        <v>1170.6587144887071</v>
      </c>
      <c r="M104" s="32">
        <f t="shared" si="30"/>
        <v>7353.9824999699995</v>
      </c>
      <c r="N104" s="32">
        <f t="shared" si="40"/>
        <v>4290.744489785714</v>
      </c>
      <c r="O104" s="62">
        <f t="shared" si="41"/>
        <v>794.62412401426457</v>
      </c>
      <c r="P104" s="32">
        <f t="shared" si="31"/>
        <v>1248.0688209646978</v>
      </c>
      <c r="Q104" s="54">
        <f t="shared" si="32"/>
        <v>869.01996886613858</v>
      </c>
      <c r="R104" s="32">
        <v>13970.80892874</v>
      </c>
      <c r="S104" s="32">
        <f t="shared" si="42"/>
        <v>15690.508877561428</v>
      </c>
      <c r="T104" s="62">
        <f t="shared" si="43"/>
        <v>1053.4344861427624</v>
      </c>
      <c r="U104" s="32">
        <v>7353.9824999699995</v>
      </c>
      <c r="V104" s="32">
        <f t="shared" si="44"/>
        <v>4290.744489785714</v>
      </c>
      <c r="W104" s="62">
        <f t="shared" si="45"/>
        <v>738.78185058154418</v>
      </c>
      <c r="X104" s="32">
        <v>1164.234077395</v>
      </c>
      <c r="Y104" s="54">
        <v>1225.663749995</v>
      </c>
      <c r="Z104" s="32">
        <v>75643.951785620011</v>
      </c>
      <c r="AA104" s="32">
        <f t="shared" si="46"/>
        <v>76743.962449004277</v>
      </c>
      <c r="AB104" s="62">
        <f t="shared" si="47"/>
        <v>1197.8172325988655</v>
      </c>
      <c r="AC104" s="32">
        <v>13445.355714339999</v>
      </c>
      <c r="AD104" s="32">
        <f t="shared" si="48"/>
        <v>10127.337755112856</v>
      </c>
      <c r="AE104" s="62">
        <f t="shared" si="49"/>
        <v>818.77989336937367</v>
      </c>
      <c r="AF104" s="32">
        <v>1260.7325297603336</v>
      </c>
      <c r="AG104" s="54">
        <v>746.96420635222216</v>
      </c>
      <c r="AH104" s="32">
        <v>0</v>
      </c>
      <c r="AI104" s="32">
        <f t="shared" si="50"/>
        <v>0</v>
      </c>
      <c r="AJ104" s="62">
        <f t="shared" si="51"/>
        <v>0</v>
      </c>
      <c r="AK104" s="32">
        <v>0</v>
      </c>
      <c r="AL104" s="32">
        <f t="shared" si="52"/>
        <v>0</v>
      </c>
      <c r="AM104" s="62">
        <f t="shared" si="53"/>
        <v>0</v>
      </c>
      <c r="AN104" s="32">
        <v>0</v>
      </c>
      <c r="AO104" s="54">
        <v>0</v>
      </c>
      <c r="AP104" s="32">
        <v>0</v>
      </c>
      <c r="AQ104" s="32">
        <f t="shared" si="54"/>
        <v>0</v>
      </c>
      <c r="AR104" s="62">
        <f t="shared" si="55"/>
        <v>0</v>
      </c>
      <c r="AS104" s="32">
        <v>0</v>
      </c>
      <c r="AT104" s="32">
        <f t="shared" si="56"/>
        <v>0</v>
      </c>
      <c r="AU104" s="62">
        <f t="shared" si="57"/>
        <v>0</v>
      </c>
      <c r="AV104" s="32">
        <v>0</v>
      </c>
      <c r="AW104" s="54">
        <v>0</v>
      </c>
    </row>
    <row r="105" spans="1:49" x14ac:dyDescent="0.25">
      <c r="A105" s="42">
        <f t="shared" si="33"/>
        <v>45862</v>
      </c>
      <c r="B105" s="32">
        <v>106268.52107124001</v>
      </c>
      <c r="C105" s="32">
        <f t="shared" si="34"/>
        <v>96171.557091835726</v>
      </c>
      <c r="D105" s="62">
        <f t="shared" si="35"/>
        <v>1165.587664936244</v>
      </c>
      <c r="E105" s="32">
        <v>21677.522499999999</v>
      </c>
      <c r="F105" s="32">
        <f t="shared" si="36"/>
        <v>15560.965204101425</v>
      </c>
      <c r="G105" s="62">
        <f t="shared" si="37"/>
        <v>815.71631168953616</v>
      </c>
      <c r="H105" s="32">
        <v>1145.8114790835698</v>
      </c>
      <c r="I105" s="54">
        <v>869.48304530578343</v>
      </c>
      <c r="J105" s="32">
        <f t="shared" si="29"/>
        <v>16688.268214169999</v>
      </c>
      <c r="K105" s="32">
        <f t="shared" si="38"/>
        <v>16018.291683675712</v>
      </c>
      <c r="L105" s="62">
        <f t="shared" si="39"/>
        <v>1165.587664936244</v>
      </c>
      <c r="M105" s="32">
        <f t="shared" si="30"/>
        <v>10395.86607145</v>
      </c>
      <c r="N105" s="32">
        <f t="shared" si="40"/>
        <v>4894.2683163328566</v>
      </c>
      <c r="O105" s="62">
        <f t="shared" si="41"/>
        <v>815.71631168953616</v>
      </c>
      <c r="P105" s="32">
        <f t="shared" si="31"/>
        <v>1145.8114790835698</v>
      </c>
      <c r="Q105" s="54">
        <f t="shared" si="32"/>
        <v>869.48304530578343</v>
      </c>
      <c r="R105" s="32">
        <v>16688.268214169999</v>
      </c>
      <c r="S105" s="32">
        <f t="shared" si="42"/>
        <v>16018.291683675712</v>
      </c>
      <c r="T105" s="62">
        <f t="shared" si="43"/>
        <v>1044.2633801278516</v>
      </c>
      <c r="U105" s="32">
        <v>10395.86607145</v>
      </c>
      <c r="V105" s="32">
        <f t="shared" si="44"/>
        <v>4894.2683163328566</v>
      </c>
      <c r="W105" s="62">
        <f t="shared" si="45"/>
        <v>777.85275518374385</v>
      </c>
      <c r="X105" s="32">
        <v>1043.0167633856249</v>
      </c>
      <c r="Y105" s="54">
        <v>1155.0962301611112</v>
      </c>
      <c r="Z105" s="32">
        <v>89580.25285706998</v>
      </c>
      <c r="AA105" s="32">
        <f t="shared" si="46"/>
        <v>80153.265408160005</v>
      </c>
      <c r="AB105" s="62">
        <f t="shared" si="47"/>
        <v>1193.3257072869878</v>
      </c>
      <c r="AC105" s="32">
        <v>11281.656428549999</v>
      </c>
      <c r="AD105" s="32">
        <f t="shared" si="48"/>
        <v>10666.696887768572</v>
      </c>
      <c r="AE105" s="62">
        <f t="shared" si="49"/>
        <v>830.15012933904632</v>
      </c>
      <c r="AF105" s="32">
        <v>1163.3799072346751</v>
      </c>
      <c r="AG105" s="54">
        <v>705.10352678437494</v>
      </c>
      <c r="AH105" s="32">
        <v>0</v>
      </c>
      <c r="AI105" s="32">
        <f t="shared" si="50"/>
        <v>0</v>
      </c>
      <c r="AJ105" s="62">
        <f t="shared" si="51"/>
        <v>0</v>
      </c>
      <c r="AK105" s="32">
        <v>0</v>
      </c>
      <c r="AL105" s="32">
        <f t="shared" si="52"/>
        <v>0</v>
      </c>
      <c r="AM105" s="62">
        <f t="shared" si="53"/>
        <v>0</v>
      </c>
      <c r="AN105" s="32">
        <v>0</v>
      </c>
      <c r="AO105" s="54">
        <v>0</v>
      </c>
      <c r="AP105" s="32">
        <v>0</v>
      </c>
      <c r="AQ105" s="32">
        <f t="shared" si="54"/>
        <v>0</v>
      </c>
      <c r="AR105" s="62">
        <f t="shared" si="55"/>
        <v>0</v>
      </c>
      <c r="AS105" s="32">
        <v>0</v>
      </c>
      <c r="AT105" s="32">
        <f t="shared" si="56"/>
        <v>0</v>
      </c>
      <c r="AU105" s="62">
        <f t="shared" si="57"/>
        <v>0</v>
      </c>
      <c r="AV105" s="32">
        <v>0</v>
      </c>
      <c r="AW105" s="54">
        <v>0</v>
      </c>
    </row>
    <row r="106" spans="1:49" x14ac:dyDescent="0.25">
      <c r="A106" s="42">
        <f t="shared" si="33"/>
        <v>45863</v>
      </c>
      <c r="B106" s="32">
        <v>146408.03999989998</v>
      </c>
      <c r="C106" s="32">
        <f t="shared" si="34"/>
        <v>97891.504132584276</v>
      </c>
      <c r="D106" s="62">
        <f t="shared" si="35"/>
        <v>1159.7641128635744</v>
      </c>
      <c r="E106" s="32">
        <v>21484.79714278</v>
      </c>
      <c r="F106" s="32">
        <f t="shared" si="36"/>
        <v>17375.623061238573</v>
      </c>
      <c r="G106" s="62">
        <f t="shared" si="37"/>
        <v>870.90101780328234</v>
      </c>
      <c r="H106" s="32">
        <v>1254.7885460339858</v>
      </c>
      <c r="I106" s="54">
        <v>936.68788305055693</v>
      </c>
      <c r="J106" s="32">
        <f t="shared" si="29"/>
        <v>26019.606071380003</v>
      </c>
      <c r="K106" s="32">
        <f t="shared" si="38"/>
        <v>17538.432857137144</v>
      </c>
      <c r="L106" s="62">
        <f t="shared" si="39"/>
        <v>1159.7641128635744</v>
      </c>
      <c r="M106" s="32">
        <f t="shared" si="30"/>
        <v>6744.4032142199994</v>
      </c>
      <c r="N106" s="32">
        <f t="shared" si="40"/>
        <v>5642.7231122428566</v>
      </c>
      <c r="O106" s="62">
        <f t="shared" si="41"/>
        <v>870.90101780328234</v>
      </c>
      <c r="P106" s="32">
        <f t="shared" si="31"/>
        <v>1254.7885460339858</v>
      </c>
      <c r="Q106" s="54">
        <f t="shared" si="32"/>
        <v>936.68788305055693</v>
      </c>
      <c r="R106" s="32">
        <v>26019.606071380003</v>
      </c>
      <c r="S106" s="32">
        <f t="shared" si="42"/>
        <v>17538.432857137144</v>
      </c>
      <c r="T106" s="62">
        <f t="shared" si="43"/>
        <v>1047.0389251954468</v>
      </c>
      <c r="U106" s="32">
        <v>6744.4032142199994</v>
      </c>
      <c r="V106" s="32">
        <f t="shared" si="44"/>
        <v>5642.7231122428566</v>
      </c>
      <c r="W106" s="62">
        <f t="shared" si="45"/>
        <v>861.7357927191008</v>
      </c>
      <c r="X106" s="32">
        <v>1300.9803035690002</v>
      </c>
      <c r="Y106" s="54">
        <v>963.48617345999992</v>
      </c>
      <c r="Z106" s="32">
        <v>120388.43392852</v>
      </c>
      <c r="AA106" s="32">
        <f t="shared" si="46"/>
        <v>80353.071275447131</v>
      </c>
      <c r="AB106" s="62">
        <f t="shared" si="47"/>
        <v>1185.8615018417258</v>
      </c>
      <c r="AC106" s="32">
        <v>14740.393928560003</v>
      </c>
      <c r="AD106" s="32">
        <f t="shared" si="48"/>
        <v>11732.899948995717</v>
      </c>
      <c r="AE106" s="62">
        <f t="shared" si="49"/>
        <v>875.13016441583216</v>
      </c>
      <c r="AF106" s="32">
        <v>1241.1178755517526</v>
      </c>
      <c r="AG106" s="54">
        <v>921.27462053500017</v>
      </c>
      <c r="AH106" s="32">
        <v>0</v>
      </c>
      <c r="AI106" s="32">
        <f t="shared" si="50"/>
        <v>0</v>
      </c>
      <c r="AJ106" s="62">
        <f t="shared" si="51"/>
        <v>0</v>
      </c>
      <c r="AK106" s="32">
        <v>0</v>
      </c>
      <c r="AL106" s="32">
        <f t="shared" si="52"/>
        <v>0</v>
      </c>
      <c r="AM106" s="62">
        <f t="shared" si="53"/>
        <v>0</v>
      </c>
      <c r="AN106" s="32">
        <v>0</v>
      </c>
      <c r="AO106" s="54">
        <v>0</v>
      </c>
      <c r="AP106" s="32">
        <v>0</v>
      </c>
      <c r="AQ106" s="32">
        <f t="shared" si="54"/>
        <v>0</v>
      </c>
      <c r="AR106" s="62">
        <f t="shared" si="55"/>
        <v>0</v>
      </c>
      <c r="AS106" s="32">
        <v>0</v>
      </c>
      <c r="AT106" s="32">
        <f t="shared" si="56"/>
        <v>0</v>
      </c>
      <c r="AU106" s="62">
        <f t="shared" si="57"/>
        <v>0</v>
      </c>
      <c r="AV106" s="32">
        <v>0</v>
      </c>
      <c r="AW106" s="54">
        <v>0</v>
      </c>
    </row>
    <row r="107" spans="1:49" x14ac:dyDescent="0.25">
      <c r="A107" s="42">
        <f t="shared" si="33"/>
        <v>45864</v>
      </c>
      <c r="B107" s="32">
        <v>84156.61999983</v>
      </c>
      <c r="C107" s="32">
        <f t="shared" si="34"/>
        <v>98241.413469318577</v>
      </c>
      <c r="D107" s="62">
        <f t="shared" si="35"/>
        <v>1148.6118664977164</v>
      </c>
      <c r="E107" s="32">
        <v>22584.963214279996</v>
      </c>
      <c r="F107" s="32">
        <f t="shared" si="36"/>
        <v>18754.542551020004</v>
      </c>
      <c r="G107" s="62">
        <f t="shared" si="37"/>
        <v>817.6221246576348</v>
      </c>
      <c r="H107" s="32">
        <v>1029.119750036655</v>
      </c>
      <c r="I107" s="54">
        <v>707.7190567467145</v>
      </c>
      <c r="J107" s="32">
        <f t="shared" si="29"/>
        <v>10267.68464288</v>
      </c>
      <c r="K107" s="32">
        <f t="shared" si="38"/>
        <v>17423.265357132859</v>
      </c>
      <c r="L107" s="62">
        <f t="shared" si="39"/>
        <v>1148.6118664977164</v>
      </c>
      <c r="M107" s="32">
        <f t="shared" si="30"/>
        <v>703.94857143000002</v>
      </c>
      <c r="N107" s="32">
        <f t="shared" si="40"/>
        <v>5098.1950510171437</v>
      </c>
      <c r="O107" s="62">
        <f t="shared" si="41"/>
        <v>817.6221246576348</v>
      </c>
      <c r="P107" s="32">
        <f t="shared" si="31"/>
        <v>1029.119750036655</v>
      </c>
      <c r="Q107" s="54">
        <f t="shared" si="32"/>
        <v>707.7190567467145</v>
      </c>
      <c r="R107" s="32">
        <v>10267.68464288</v>
      </c>
      <c r="S107" s="32">
        <f t="shared" si="42"/>
        <v>17423.265357132859</v>
      </c>
      <c r="T107" s="62">
        <f t="shared" si="43"/>
        <v>1047.5825283479376</v>
      </c>
      <c r="U107" s="32">
        <v>703.94857143000002</v>
      </c>
      <c r="V107" s="32">
        <f t="shared" si="44"/>
        <v>5098.1950510171437</v>
      </c>
      <c r="W107" s="62">
        <f t="shared" si="45"/>
        <v>782.99940496381521</v>
      </c>
      <c r="X107" s="32">
        <v>855.64038690666666</v>
      </c>
      <c r="Y107" s="54">
        <v>351.97428571500001</v>
      </c>
      <c r="Z107" s="32">
        <v>73888.935356950009</v>
      </c>
      <c r="AA107" s="32">
        <f t="shared" si="46"/>
        <v>80818.148112185721</v>
      </c>
      <c r="AB107" s="62">
        <f t="shared" si="47"/>
        <v>1171.2374547286229</v>
      </c>
      <c r="AC107" s="32">
        <v>21881.014642850001</v>
      </c>
      <c r="AD107" s="32">
        <f t="shared" si="48"/>
        <v>13656.347500002856</v>
      </c>
      <c r="AE107" s="62">
        <f t="shared" si="49"/>
        <v>807.55237456953944</v>
      </c>
      <c r="AF107" s="32">
        <v>1055.5562193850001</v>
      </c>
      <c r="AG107" s="54">
        <v>729.36715476166671</v>
      </c>
      <c r="AH107" s="32">
        <v>0</v>
      </c>
      <c r="AI107" s="32">
        <f t="shared" si="50"/>
        <v>0</v>
      </c>
      <c r="AJ107" s="62">
        <f t="shared" si="51"/>
        <v>0</v>
      </c>
      <c r="AK107" s="32">
        <v>0</v>
      </c>
      <c r="AL107" s="32">
        <f t="shared" si="52"/>
        <v>0</v>
      </c>
      <c r="AM107" s="62">
        <f t="shared" si="53"/>
        <v>0</v>
      </c>
      <c r="AN107" s="32">
        <v>0</v>
      </c>
      <c r="AO107" s="54">
        <v>0</v>
      </c>
      <c r="AP107" s="32">
        <v>0</v>
      </c>
      <c r="AQ107" s="32">
        <f t="shared" si="54"/>
        <v>0</v>
      </c>
      <c r="AR107" s="62">
        <f t="shared" si="55"/>
        <v>0</v>
      </c>
      <c r="AS107" s="32">
        <v>0</v>
      </c>
      <c r="AT107" s="32">
        <f t="shared" si="56"/>
        <v>0</v>
      </c>
      <c r="AU107" s="62">
        <f t="shared" si="57"/>
        <v>0</v>
      </c>
      <c r="AV107" s="32">
        <v>0</v>
      </c>
      <c r="AW107" s="54">
        <v>0</v>
      </c>
    </row>
    <row r="108" spans="1:49" x14ac:dyDescent="0.25">
      <c r="A108" s="42">
        <f t="shared" si="33"/>
        <v>45865</v>
      </c>
      <c r="B108" s="32">
        <v>63645.421785660001</v>
      </c>
      <c r="C108" s="32">
        <f t="shared" si="34"/>
        <v>98640.793112174288</v>
      </c>
      <c r="D108" s="62">
        <f t="shared" si="35"/>
        <v>1164.090791656811</v>
      </c>
      <c r="E108" s="32">
        <v>18215.77535729</v>
      </c>
      <c r="F108" s="32">
        <f t="shared" si="36"/>
        <v>19493.480969397144</v>
      </c>
      <c r="G108" s="62">
        <f t="shared" si="37"/>
        <v>828.00859373856213</v>
      </c>
      <c r="H108" s="32">
        <v>1160.3685789774077</v>
      </c>
      <c r="I108" s="54">
        <v>761.07577898674356</v>
      </c>
      <c r="J108" s="32">
        <f t="shared" si="29"/>
        <v>13974.140714290003</v>
      </c>
      <c r="K108" s="32">
        <f t="shared" si="38"/>
        <v>17807.06724489286</v>
      </c>
      <c r="L108" s="62">
        <f t="shared" si="39"/>
        <v>1164.090791656811</v>
      </c>
      <c r="M108" s="32">
        <f t="shared" si="30"/>
        <v>3359.9700000399998</v>
      </c>
      <c r="N108" s="32">
        <f t="shared" si="40"/>
        <v>5042.9345918328563</v>
      </c>
      <c r="O108" s="62">
        <f t="shared" si="41"/>
        <v>828.00859373856213</v>
      </c>
      <c r="P108" s="32">
        <f t="shared" si="31"/>
        <v>1160.3685789774077</v>
      </c>
      <c r="Q108" s="54">
        <f t="shared" si="32"/>
        <v>761.07577898674356</v>
      </c>
      <c r="R108" s="32">
        <v>13974.140714290003</v>
      </c>
      <c r="S108" s="32">
        <f t="shared" si="42"/>
        <v>17807.06724489286</v>
      </c>
      <c r="T108" s="62">
        <f t="shared" si="43"/>
        <v>1074.9969489022235</v>
      </c>
      <c r="U108" s="32">
        <v>3359.9700000399998</v>
      </c>
      <c r="V108" s="32">
        <f t="shared" si="44"/>
        <v>5042.9345918328563</v>
      </c>
      <c r="W108" s="62">
        <f t="shared" si="45"/>
        <v>789.78918557614838</v>
      </c>
      <c r="X108" s="32">
        <v>998.15290816357162</v>
      </c>
      <c r="Y108" s="54">
        <v>671.99400000799994</v>
      </c>
      <c r="Z108" s="32">
        <v>49671.281071370002</v>
      </c>
      <c r="AA108" s="32">
        <f t="shared" si="46"/>
        <v>80833.725867281421</v>
      </c>
      <c r="AB108" s="62">
        <f t="shared" si="47"/>
        <v>1183.3917672822006</v>
      </c>
      <c r="AC108" s="32">
        <v>14855.805357249999</v>
      </c>
      <c r="AD108" s="32">
        <f t="shared" si="48"/>
        <v>14450.546377564286</v>
      </c>
      <c r="AE108" s="62">
        <f t="shared" si="49"/>
        <v>817.09177223996744</v>
      </c>
      <c r="AF108" s="32">
        <v>1211.4946602773171</v>
      </c>
      <c r="AG108" s="54">
        <v>781.88449248684208</v>
      </c>
      <c r="AH108" s="32">
        <v>0</v>
      </c>
      <c r="AI108" s="32">
        <f t="shared" si="50"/>
        <v>0</v>
      </c>
      <c r="AJ108" s="62">
        <f t="shared" si="51"/>
        <v>0</v>
      </c>
      <c r="AK108" s="32">
        <v>0</v>
      </c>
      <c r="AL108" s="32">
        <f t="shared" si="52"/>
        <v>0</v>
      </c>
      <c r="AM108" s="62">
        <f t="shared" si="53"/>
        <v>0</v>
      </c>
      <c r="AN108" s="32">
        <v>0</v>
      </c>
      <c r="AO108" s="54">
        <v>0</v>
      </c>
      <c r="AP108" s="32">
        <v>0</v>
      </c>
      <c r="AQ108" s="32">
        <f t="shared" si="54"/>
        <v>0</v>
      </c>
      <c r="AR108" s="62">
        <f t="shared" si="55"/>
        <v>0</v>
      </c>
      <c r="AS108" s="32">
        <v>0</v>
      </c>
      <c r="AT108" s="32">
        <f t="shared" si="56"/>
        <v>0</v>
      </c>
      <c r="AU108" s="62">
        <f t="shared" si="57"/>
        <v>0</v>
      </c>
      <c r="AV108" s="32">
        <v>0</v>
      </c>
      <c r="AW108" s="54">
        <v>0</v>
      </c>
    </row>
    <row r="109" spans="1:49" x14ac:dyDescent="0.25">
      <c r="A109" s="42">
        <f t="shared" si="33"/>
        <v>45866</v>
      </c>
      <c r="B109" s="32">
        <v>111587.31857148002</v>
      </c>
      <c r="C109" s="32">
        <f t="shared" si="34"/>
        <v>101359.18479585285</v>
      </c>
      <c r="D109" s="62">
        <f t="shared" si="35"/>
        <v>1164.8622899170286</v>
      </c>
      <c r="E109" s="32">
        <v>21788.062857129997</v>
      </c>
      <c r="F109" s="32">
        <f t="shared" si="36"/>
        <v>20871.170000011425</v>
      </c>
      <c r="G109" s="62">
        <f t="shared" si="37"/>
        <v>844.1252542020278</v>
      </c>
      <c r="H109" s="32">
        <v>1165.5612201657302</v>
      </c>
      <c r="I109" s="54">
        <v>873.91680688285385</v>
      </c>
      <c r="J109" s="32">
        <f t="shared" si="29"/>
        <v>11032.416428549999</v>
      </c>
      <c r="K109" s="32">
        <f t="shared" si="38"/>
        <v>16287.648979582858</v>
      </c>
      <c r="L109" s="62">
        <f t="shared" si="39"/>
        <v>1164.8622899170286</v>
      </c>
      <c r="M109" s="32">
        <f t="shared" si="30"/>
        <v>6673.9171428600002</v>
      </c>
      <c r="N109" s="32">
        <f t="shared" si="40"/>
        <v>5733.5328061199998</v>
      </c>
      <c r="O109" s="62">
        <f t="shared" si="41"/>
        <v>844.1252542020278</v>
      </c>
      <c r="P109" s="32">
        <f t="shared" si="31"/>
        <v>1165.5612201657302</v>
      </c>
      <c r="Q109" s="54">
        <f t="shared" si="32"/>
        <v>873.91680688285385</v>
      </c>
      <c r="R109" s="32">
        <v>11032.416428549999</v>
      </c>
      <c r="S109" s="32">
        <f t="shared" si="42"/>
        <v>16287.648979582858</v>
      </c>
      <c r="T109" s="62">
        <f t="shared" si="43"/>
        <v>1015.6016403499672</v>
      </c>
      <c r="U109" s="32">
        <v>6673.9171428600002</v>
      </c>
      <c r="V109" s="32">
        <f t="shared" si="44"/>
        <v>5733.5328061199998</v>
      </c>
      <c r="W109" s="62">
        <f t="shared" si="45"/>
        <v>803.53595003221994</v>
      </c>
      <c r="X109" s="32">
        <v>788.0297448964285</v>
      </c>
      <c r="Y109" s="54">
        <v>556.15976190499998</v>
      </c>
      <c r="Z109" s="32">
        <v>100554.90214293002</v>
      </c>
      <c r="AA109" s="32">
        <f t="shared" si="46"/>
        <v>85071.535816269999</v>
      </c>
      <c r="AB109" s="62">
        <f t="shared" si="47"/>
        <v>1195.232974089575</v>
      </c>
      <c r="AC109" s="32">
        <v>15114.14571427</v>
      </c>
      <c r="AD109" s="32">
        <f t="shared" si="48"/>
        <v>15137.637193891429</v>
      </c>
      <c r="AE109" s="62">
        <f t="shared" si="49"/>
        <v>860.50854748859376</v>
      </c>
      <c r="AF109" s="32">
        <v>1226.2792944259759</v>
      </c>
      <c r="AG109" s="54">
        <v>1162.6265934053847</v>
      </c>
      <c r="AH109" s="32">
        <v>0</v>
      </c>
      <c r="AI109" s="32">
        <f t="shared" si="50"/>
        <v>0</v>
      </c>
      <c r="AJ109" s="62">
        <f t="shared" si="51"/>
        <v>0</v>
      </c>
      <c r="AK109" s="32">
        <v>0</v>
      </c>
      <c r="AL109" s="32">
        <f t="shared" si="52"/>
        <v>0</v>
      </c>
      <c r="AM109" s="62">
        <f t="shared" si="53"/>
        <v>0</v>
      </c>
      <c r="AN109" s="32">
        <v>0</v>
      </c>
      <c r="AO109" s="54">
        <v>0</v>
      </c>
      <c r="AP109" s="32">
        <v>0</v>
      </c>
      <c r="AQ109" s="32">
        <f t="shared" si="54"/>
        <v>0</v>
      </c>
      <c r="AR109" s="62">
        <f t="shared" si="55"/>
        <v>0</v>
      </c>
      <c r="AS109" s="32">
        <v>0</v>
      </c>
      <c r="AT109" s="32">
        <f t="shared" si="56"/>
        <v>0</v>
      </c>
      <c r="AU109" s="62">
        <f t="shared" si="57"/>
        <v>0</v>
      </c>
      <c r="AV109" s="32">
        <v>0</v>
      </c>
      <c r="AW109" s="54">
        <v>0</v>
      </c>
    </row>
    <row r="110" spans="1:49" x14ac:dyDescent="0.25">
      <c r="A110" s="42">
        <f t="shared" si="33"/>
        <v>45867</v>
      </c>
      <c r="B110" s="32">
        <v>92178.549285779998</v>
      </c>
      <c r="C110" s="32">
        <f t="shared" si="34"/>
        <v>99122.747346892851</v>
      </c>
      <c r="D110" s="62">
        <f t="shared" si="35"/>
        <v>1174.2751599547355</v>
      </c>
      <c r="E110" s="32">
        <v>13235.47999994</v>
      </c>
      <c r="F110" s="32">
        <f t="shared" si="36"/>
        <v>19969.419897961427</v>
      </c>
      <c r="G110" s="62">
        <f t="shared" si="37"/>
        <v>816.6314997391238</v>
      </c>
      <c r="H110" s="32">
        <v>1216.2077244211025</v>
      </c>
      <c r="I110" s="54">
        <v>698.51795833507538</v>
      </c>
      <c r="J110" s="32">
        <f t="shared" si="29"/>
        <v>14222.03857153</v>
      </c>
      <c r="K110" s="32">
        <f t="shared" si="38"/>
        <v>15167.851938791428</v>
      </c>
      <c r="L110" s="62">
        <f t="shared" si="39"/>
        <v>1174.2751599547355</v>
      </c>
      <c r="M110" s="32">
        <f t="shared" si="30"/>
        <v>1132.14964285</v>
      </c>
      <c r="N110" s="32">
        <f t="shared" si="40"/>
        <v>5194.891020402858</v>
      </c>
      <c r="O110" s="62">
        <f t="shared" si="41"/>
        <v>816.6314997391238</v>
      </c>
      <c r="P110" s="32">
        <f t="shared" si="31"/>
        <v>1216.2077244211025</v>
      </c>
      <c r="Q110" s="54">
        <f t="shared" si="32"/>
        <v>698.51795833507538</v>
      </c>
      <c r="R110" s="32">
        <v>14222.03857153</v>
      </c>
      <c r="S110" s="32">
        <f t="shared" si="42"/>
        <v>15167.851938791428</v>
      </c>
      <c r="T110" s="62">
        <f t="shared" si="43"/>
        <v>1023.7020117546743</v>
      </c>
      <c r="U110" s="32">
        <v>1132.14964285</v>
      </c>
      <c r="V110" s="32">
        <f t="shared" si="44"/>
        <v>5194.891020402858</v>
      </c>
      <c r="W110" s="62">
        <f t="shared" si="45"/>
        <v>757.39391650392065</v>
      </c>
      <c r="X110" s="32">
        <v>1015.8598979664285</v>
      </c>
      <c r="Y110" s="54">
        <v>377.3832142833333</v>
      </c>
      <c r="Z110" s="32">
        <v>77956.510714250006</v>
      </c>
      <c r="AA110" s="32">
        <f t="shared" si="46"/>
        <v>83954.895408101424</v>
      </c>
      <c r="AB110" s="62">
        <f t="shared" si="47"/>
        <v>1202.2747946673348</v>
      </c>
      <c r="AC110" s="32">
        <v>12103.330357090001</v>
      </c>
      <c r="AD110" s="32">
        <f t="shared" si="48"/>
        <v>14774.52887755857</v>
      </c>
      <c r="AE110" s="62">
        <f t="shared" si="49"/>
        <v>829.09696309194521</v>
      </c>
      <c r="AF110" s="32">
        <v>1257.3630760362905</v>
      </c>
      <c r="AG110" s="54">
        <v>756.45814731812504</v>
      </c>
      <c r="AH110" s="32">
        <v>0</v>
      </c>
      <c r="AI110" s="32">
        <f t="shared" si="50"/>
        <v>0</v>
      </c>
      <c r="AJ110" s="62">
        <f t="shared" si="51"/>
        <v>0</v>
      </c>
      <c r="AK110" s="32">
        <v>0</v>
      </c>
      <c r="AL110" s="32">
        <f t="shared" si="52"/>
        <v>0</v>
      </c>
      <c r="AM110" s="62">
        <f t="shared" si="53"/>
        <v>0</v>
      </c>
      <c r="AN110" s="32">
        <v>0</v>
      </c>
      <c r="AO110" s="54">
        <v>0</v>
      </c>
      <c r="AP110" s="32">
        <v>0</v>
      </c>
      <c r="AQ110" s="32">
        <f t="shared" si="54"/>
        <v>0</v>
      </c>
      <c r="AR110" s="62">
        <f t="shared" si="55"/>
        <v>0</v>
      </c>
      <c r="AS110" s="32">
        <v>0</v>
      </c>
      <c r="AT110" s="32">
        <f t="shared" si="56"/>
        <v>0</v>
      </c>
      <c r="AU110" s="62">
        <f t="shared" si="57"/>
        <v>0</v>
      </c>
      <c r="AV110" s="32">
        <v>0</v>
      </c>
      <c r="AW110" s="54">
        <v>0</v>
      </c>
    </row>
    <row r="111" spans="1:49" x14ac:dyDescent="0.25">
      <c r="A111" s="42">
        <f t="shared" si="33"/>
        <v>45868</v>
      </c>
      <c r="B111" s="32">
        <v>86498.505357360002</v>
      </c>
      <c r="C111" s="32">
        <f t="shared" si="34"/>
        <v>98677.568010178555</v>
      </c>
      <c r="D111" s="62">
        <f t="shared" si="35"/>
        <v>1145.2672881326762</v>
      </c>
      <c r="E111" s="32">
        <v>14354.922857090001</v>
      </c>
      <c r="F111" s="32">
        <f t="shared" si="36"/>
        <v>19048.78913264428</v>
      </c>
      <c r="G111" s="62">
        <f t="shared" si="37"/>
        <v>821.0068564899459</v>
      </c>
      <c r="H111" s="32">
        <v>1045.0137182102821</v>
      </c>
      <c r="I111" s="54">
        <v>899.64746612189344</v>
      </c>
      <c r="J111" s="32">
        <f t="shared" si="29"/>
        <v>9618.6378571899986</v>
      </c>
      <c r="K111" s="32">
        <f t="shared" si="38"/>
        <v>14546.113214284287</v>
      </c>
      <c r="L111" s="62">
        <f t="shared" si="39"/>
        <v>1145.2672881326762</v>
      </c>
      <c r="M111" s="32">
        <f t="shared" si="30"/>
        <v>1513.95142857</v>
      </c>
      <c r="N111" s="32">
        <f t="shared" si="40"/>
        <v>4360.6008673457145</v>
      </c>
      <c r="O111" s="62">
        <f t="shared" si="41"/>
        <v>821.0068564899459</v>
      </c>
      <c r="P111" s="32">
        <f t="shared" si="31"/>
        <v>1045.0137182102821</v>
      </c>
      <c r="Q111" s="54">
        <f t="shared" si="32"/>
        <v>899.64746612189344</v>
      </c>
      <c r="R111" s="32">
        <v>9618.6378571899986</v>
      </c>
      <c r="S111" s="32">
        <f t="shared" si="42"/>
        <v>14546.113214284287</v>
      </c>
      <c r="T111" s="62">
        <f t="shared" si="43"/>
        <v>948.98893267148378</v>
      </c>
      <c r="U111" s="32">
        <v>1513.95142857</v>
      </c>
      <c r="V111" s="32">
        <f t="shared" si="44"/>
        <v>4360.6008673457145</v>
      </c>
      <c r="W111" s="62">
        <f t="shared" si="45"/>
        <v>654.39202024606345</v>
      </c>
      <c r="X111" s="32">
        <v>641.2425238126666</v>
      </c>
      <c r="Y111" s="54">
        <v>504.65047619000001</v>
      </c>
      <c r="Z111" s="32">
        <v>76879.867500170003</v>
      </c>
      <c r="AA111" s="32">
        <f t="shared" si="46"/>
        <v>84131.454795894286</v>
      </c>
      <c r="AB111" s="62">
        <f t="shared" si="47"/>
        <v>1183.6824742397453</v>
      </c>
      <c r="AC111" s="32">
        <v>12840.971428519999</v>
      </c>
      <c r="AD111" s="32">
        <f t="shared" si="48"/>
        <v>14688.188265298571</v>
      </c>
      <c r="AE111" s="62">
        <f t="shared" si="49"/>
        <v>863.49736689349572</v>
      </c>
      <c r="AF111" s="32">
        <v>1130.5862867672058</v>
      </c>
      <c r="AG111" s="54">
        <v>987.76703296307687</v>
      </c>
      <c r="AH111" s="32">
        <v>0</v>
      </c>
      <c r="AI111" s="32">
        <f t="shared" si="50"/>
        <v>0</v>
      </c>
      <c r="AJ111" s="62">
        <f t="shared" si="51"/>
        <v>0</v>
      </c>
      <c r="AK111" s="32">
        <v>0</v>
      </c>
      <c r="AL111" s="32">
        <f t="shared" si="52"/>
        <v>0</v>
      </c>
      <c r="AM111" s="62">
        <f t="shared" si="53"/>
        <v>0</v>
      </c>
      <c r="AN111" s="32">
        <v>0</v>
      </c>
      <c r="AO111" s="54">
        <v>0</v>
      </c>
      <c r="AP111" s="32">
        <v>0</v>
      </c>
      <c r="AQ111" s="32">
        <f t="shared" si="54"/>
        <v>0</v>
      </c>
      <c r="AR111" s="62">
        <f t="shared" si="55"/>
        <v>0</v>
      </c>
      <c r="AS111" s="32">
        <v>0</v>
      </c>
      <c r="AT111" s="32">
        <f t="shared" si="56"/>
        <v>0</v>
      </c>
      <c r="AU111" s="62">
        <f t="shared" si="57"/>
        <v>0</v>
      </c>
      <c r="AV111" s="32">
        <v>0</v>
      </c>
      <c r="AW111" s="54">
        <v>0</v>
      </c>
    </row>
    <row r="112" spans="1:49" x14ac:dyDescent="0.25">
      <c r="A112" s="42">
        <f t="shared" si="33"/>
        <v>45869</v>
      </c>
      <c r="B112" s="32">
        <v>101732.92785691998</v>
      </c>
      <c r="C112" s="32">
        <f t="shared" si="34"/>
        <v>98029.626122418573</v>
      </c>
      <c r="D112" s="62">
        <f t="shared" si="35"/>
        <v>1128.7839944680081</v>
      </c>
      <c r="E112" s="32">
        <v>18216.924642730002</v>
      </c>
      <c r="F112" s="32">
        <f t="shared" si="36"/>
        <v>18554.418010177142</v>
      </c>
      <c r="G112" s="62">
        <f t="shared" si="37"/>
        <v>821.0601026605442</v>
      </c>
      <c r="H112" s="32">
        <v>1030.4284234308934</v>
      </c>
      <c r="I112" s="54">
        <v>869.8557684999713</v>
      </c>
      <c r="J112" s="32">
        <f t="shared" si="29"/>
        <v>17797.740357129998</v>
      </c>
      <c r="K112" s="32">
        <f t="shared" si="38"/>
        <v>14704.609234707143</v>
      </c>
      <c r="L112" s="62">
        <f t="shared" si="39"/>
        <v>1128.7839944680081</v>
      </c>
      <c r="M112" s="32">
        <f t="shared" si="30"/>
        <v>3783.4139285800002</v>
      </c>
      <c r="N112" s="32">
        <f t="shared" si="40"/>
        <v>3415.9648469357139</v>
      </c>
      <c r="O112" s="62">
        <f t="shared" si="41"/>
        <v>821.0601026605442</v>
      </c>
      <c r="P112" s="32">
        <f t="shared" si="31"/>
        <v>1030.4284234308934</v>
      </c>
      <c r="Q112" s="54">
        <f t="shared" si="32"/>
        <v>869.8557684999713</v>
      </c>
      <c r="R112" s="32">
        <v>17797.740357129998</v>
      </c>
      <c r="S112" s="32">
        <f t="shared" si="42"/>
        <v>14704.609234707143</v>
      </c>
      <c r="T112" s="62">
        <f t="shared" si="43"/>
        <v>941.23844549837872</v>
      </c>
      <c r="U112" s="32">
        <v>3783.4139285800002</v>
      </c>
      <c r="V112" s="32">
        <f t="shared" si="44"/>
        <v>3415.9648469357139</v>
      </c>
      <c r="W112" s="62">
        <f t="shared" si="45"/>
        <v>566.59080223488434</v>
      </c>
      <c r="X112" s="32">
        <v>988.76335317388885</v>
      </c>
      <c r="Y112" s="54">
        <v>540.48770408285714</v>
      </c>
      <c r="Z112" s="32">
        <v>83935.187499790001</v>
      </c>
      <c r="AA112" s="32">
        <f t="shared" si="46"/>
        <v>83325.016887711434</v>
      </c>
      <c r="AB112" s="62">
        <f t="shared" si="47"/>
        <v>1165.5191850224285</v>
      </c>
      <c r="AC112" s="32">
        <v>14433.510714149999</v>
      </c>
      <c r="AD112" s="32">
        <f t="shared" si="48"/>
        <v>15138.453163241431</v>
      </c>
      <c r="AE112" s="62">
        <f t="shared" si="49"/>
        <v>910.04901321154432</v>
      </c>
      <c r="AF112" s="32">
        <v>1036.2368827134569</v>
      </c>
      <c r="AG112" s="54">
        <v>1030.9650510107142</v>
      </c>
      <c r="AH112" s="32">
        <v>0</v>
      </c>
      <c r="AI112" s="32">
        <f t="shared" si="50"/>
        <v>0</v>
      </c>
      <c r="AJ112" s="62">
        <f t="shared" si="51"/>
        <v>0</v>
      </c>
      <c r="AK112" s="32">
        <v>0</v>
      </c>
      <c r="AL112" s="32">
        <f t="shared" si="52"/>
        <v>0</v>
      </c>
      <c r="AM112" s="62">
        <f t="shared" si="53"/>
        <v>0</v>
      </c>
      <c r="AN112" s="32">
        <v>0</v>
      </c>
      <c r="AO112" s="54">
        <v>0</v>
      </c>
      <c r="AP112" s="32">
        <v>0</v>
      </c>
      <c r="AQ112" s="32">
        <f t="shared" si="54"/>
        <v>0</v>
      </c>
      <c r="AR112" s="62">
        <f t="shared" si="55"/>
        <v>0</v>
      </c>
      <c r="AS112" s="32">
        <v>0</v>
      </c>
      <c r="AT112" s="32">
        <f t="shared" si="56"/>
        <v>0</v>
      </c>
      <c r="AU112" s="62">
        <f t="shared" si="57"/>
        <v>0</v>
      </c>
      <c r="AV112" s="32">
        <v>0</v>
      </c>
      <c r="AW112" s="54">
        <v>0</v>
      </c>
    </row>
    <row r="113" spans="1:49" x14ac:dyDescent="0.25">
      <c r="A113" s="42">
        <f t="shared" si="33"/>
        <v>45870</v>
      </c>
      <c r="B113" s="32">
        <v>189075.21357150003</v>
      </c>
      <c r="C113" s="32">
        <f t="shared" si="34"/>
        <v>104124.93663264715</v>
      </c>
      <c r="D113" s="62">
        <f t="shared" si="35"/>
        <v>1114.680622879715</v>
      </c>
      <c r="E113" s="32">
        <v>33902.534285779999</v>
      </c>
      <c r="F113" s="32">
        <f t="shared" si="36"/>
        <v>20328.38045917714</v>
      </c>
      <c r="G113" s="62">
        <f t="shared" si="37"/>
        <v>797.62311000170325</v>
      </c>
      <c r="H113" s="32">
        <v>1156.0649449159339</v>
      </c>
      <c r="I113" s="54">
        <v>772.62893443867029</v>
      </c>
      <c r="J113" s="32">
        <f t="shared" si="29"/>
        <v>21584.351785760002</v>
      </c>
      <c r="K113" s="32">
        <f t="shared" si="38"/>
        <v>14071.001479618571</v>
      </c>
      <c r="L113" s="62">
        <f t="shared" si="39"/>
        <v>1114.680622879715</v>
      </c>
      <c r="M113" s="32">
        <f t="shared" si="30"/>
        <v>12147.417142890001</v>
      </c>
      <c r="N113" s="32">
        <f t="shared" si="40"/>
        <v>4187.8239796028574</v>
      </c>
      <c r="O113" s="62">
        <f t="shared" si="41"/>
        <v>797.62311000170325</v>
      </c>
      <c r="P113" s="32">
        <f t="shared" si="31"/>
        <v>1156.0649449159339</v>
      </c>
      <c r="Q113" s="54">
        <f t="shared" si="32"/>
        <v>772.62893443867029</v>
      </c>
      <c r="R113" s="32">
        <v>21584.351785760002</v>
      </c>
      <c r="S113" s="32">
        <f t="shared" si="42"/>
        <v>14071.001479618571</v>
      </c>
      <c r="T113" s="62">
        <f t="shared" si="43"/>
        <v>878.7232694785788</v>
      </c>
      <c r="U113" s="32">
        <v>12147.417142890001</v>
      </c>
      <c r="V113" s="32">
        <f t="shared" si="44"/>
        <v>4187.8239796028574</v>
      </c>
      <c r="W113" s="62">
        <f t="shared" si="45"/>
        <v>537.40900194497351</v>
      </c>
      <c r="X113" s="32">
        <v>863.37407143040002</v>
      </c>
      <c r="Y113" s="54">
        <v>759.21357143062505</v>
      </c>
      <c r="Z113" s="32">
        <v>167490.86178574001</v>
      </c>
      <c r="AA113" s="32">
        <f t="shared" si="46"/>
        <v>90053.935153028578</v>
      </c>
      <c r="AB113" s="62">
        <f t="shared" si="47"/>
        <v>1160.3552354685194</v>
      </c>
      <c r="AC113" s="32">
        <v>21755.117142890002</v>
      </c>
      <c r="AD113" s="32">
        <f t="shared" si="48"/>
        <v>16140.556479574287</v>
      </c>
      <c r="AE113" s="62">
        <f t="shared" si="49"/>
        <v>889.43384876210541</v>
      </c>
      <c r="AF113" s="32">
        <v>1204.9702286743886</v>
      </c>
      <c r="AG113" s="54">
        <v>776.96846938892861</v>
      </c>
      <c r="AH113" s="32">
        <v>0</v>
      </c>
      <c r="AI113" s="32">
        <f t="shared" si="50"/>
        <v>0</v>
      </c>
      <c r="AJ113" s="62">
        <f t="shared" si="51"/>
        <v>0</v>
      </c>
      <c r="AK113" s="32">
        <v>0</v>
      </c>
      <c r="AL113" s="32">
        <f t="shared" si="52"/>
        <v>0</v>
      </c>
      <c r="AM113" s="62">
        <f t="shared" si="53"/>
        <v>0</v>
      </c>
      <c r="AN113" s="32">
        <v>0</v>
      </c>
      <c r="AO113" s="54">
        <v>0</v>
      </c>
      <c r="AP113" s="32">
        <v>0</v>
      </c>
      <c r="AQ113" s="32">
        <f t="shared" si="54"/>
        <v>0</v>
      </c>
      <c r="AR113" s="62">
        <f t="shared" si="55"/>
        <v>0</v>
      </c>
      <c r="AS113" s="32">
        <v>0</v>
      </c>
      <c r="AT113" s="32">
        <f t="shared" si="56"/>
        <v>0</v>
      </c>
      <c r="AU113" s="62">
        <f t="shared" si="57"/>
        <v>0</v>
      </c>
      <c r="AV113" s="32">
        <v>0</v>
      </c>
      <c r="AW113" s="54">
        <v>0</v>
      </c>
    </row>
    <row r="114" spans="1:49" x14ac:dyDescent="0.25">
      <c r="A114" s="42">
        <f t="shared" si="33"/>
        <v>45871</v>
      </c>
      <c r="B114" s="32">
        <v>85874.027142880004</v>
      </c>
      <c r="C114" s="32">
        <f t="shared" si="34"/>
        <v>104370.28051022573</v>
      </c>
      <c r="D114" s="62">
        <f t="shared" si="35"/>
        <v>1138.5165808060265</v>
      </c>
      <c r="E114" s="32">
        <v>15162.512142739999</v>
      </c>
      <c r="F114" s="32">
        <f t="shared" si="36"/>
        <v>19268.030306100001</v>
      </c>
      <c r="G114" s="62">
        <f t="shared" si="37"/>
        <v>810.83743569549358</v>
      </c>
      <c r="H114" s="32">
        <v>1195.971455520837</v>
      </c>
      <c r="I114" s="54">
        <v>800.21933660324726</v>
      </c>
      <c r="J114" s="32">
        <f t="shared" si="29"/>
        <v>8810.9035714000001</v>
      </c>
      <c r="K114" s="32">
        <f t="shared" si="38"/>
        <v>13862.889897978574</v>
      </c>
      <c r="L114" s="62">
        <f t="shared" si="39"/>
        <v>1138.5165808060265</v>
      </c>
      <c r="M114" s="32">
        <f t="shared" si="30"/>
        <v>4472.7925000100004</v>
      </c>
      <c r="N114" s="32">
        <f t="shared" si="40"/>
        <v>4726.2302551142857</v>
      </c>
      <c r="O114" s="62">
        <f t="shared" si="41"/>
        <v>810.83743569549358</v>
      </c>
      <c r="P114" s="32">
        <f t="shared" si="31"/>
        <v>1195.971455520837</v>
      </c>
      <c r="Q114" s="54">
        <f t="shared" si="32"/>
        <v>800.21933660324726</v>
      </c>
      <c r="R114" s="32">
        <v>8810.9035714000001</v>
      </c>
      <c r="S114" s="32">
        <f t="shared" si="42"/>
        <v>13862.889897978574</v>
      </c>
      <c r="T114" s="62">
        <f t="shared" si="43"/>
        <v>853.31204466114286</v>
      </c>
      <c r="U114" s="32">
        <v>4472.7925000100004</v>
      </c>
      <c r="V114" s="32">
        <f t="shared" si="44"/>
        <v>4726.2302551142857</v>
      </c>
      <c r="W114" s="62">
        <f t="shared" si="45"/>
        <v>593.6220206525926</v>
      </c>
      <c r="X114" s="32">
        <v>677.76181318461545</v>
      </c>
      <c r="Y114" s="54">
        <v>745.46541666833343</v>
      </c>
      <c r="Z114" s="32">
        <v>77063.123571479999</v>
      </c>
      <c r="AA114" s="32">
        <f t="shared" si="46"/>
        <v>90507.390612247153</v>
      </c>
      <c r="AB114" s="62">
        <f t="shared" si="47"/>
        <v>1196.1550093856258</v>
      </c>
      <c r="AC114" s="32">
        <v>10689.71964273</v>
      </c>
      <c r="AD114" s="32">
        <f t="shared" si="48"/>
        <v>14541.800050985717</v>
      </c>
      <c r="AE114" s="62">
        <f t="shared" si="49"/>
        <v>902.70798756241675</v>
      </c>
      <c r="AF114" s="32">
        <v>1306.1546368047457</v>
      </c>
      <c r="AG114" s="54">
        <v>822.28612636384617</v>
      </c>
      <c r="AH114" s="32">
        <v>0</v>
      </c>
      <c r="AI114" s="32">
        <f t="shared" si="50"/>
        <v>0</v>
      </c>
      <c r="AJ114" s="62">
        <f t="shared" si="51"/>
        <v>0</v>
      </c>
      <c r="AK114" s="32">
        <v>0</v>
      </c>
      <c r="AL114" s="32">
        <f t="shared" si="52"/>
        <v>0</v>
      </c>
      <c r="AM114" s="62">
        <f t="shared" si="53"/>
        <v>0</v>
      </c>
      <c r="AN114" s="32">
        <v>0</v>
      </c>
      <c r="AO114" s="54">
        <v>0</v>
      </c>
      <c r="AP114" s="32">
        <v>0</v>
      </c>
      <c r="AQ114" s="32">
        <f t="shared" si="54"/>
        <v>0</v>
      </c>
      <c r="AR114" s="62">
        <f t="shared" si="55"/>
        <v>0</v>
      </c>
      <c r="AS114" s="32">
        <v>0</v>
      </c>
      <c r="AT114" s="32">
        <f t="shared" si="56"/>
        <v>0</v>
      </c>
      <c r="AU114" s="62">
        <f t="shared" si="57"/>
        <v>0</v>
      </c>
      <c r="AV114" s="32">
        <v>0</v>
      </c>
      <c r="AW114" s="54">
        <v>0</v>
      </c>
    </row>
    <row r="115" spans="1:49" x14ac:dyDescent="0.25">
      <c r="A115" s="42">
        <f t="shared" si="33"/>
        <v>45872</v>
      </c>
      <c r="B115" s="32">
        <v>88374.063928549993</v>
      </c>
      <c r="C115" s="32">
        <f t="shared" si="34"/>
        <v>107902.94367349571</v>
      </c>
      <c r="D115" s="62">
        <f t="shared" si="35"/>
        <v>1173.6948786301818</v>
      </c>
      <c r="E115" s="32">
        <v>14418.18964289</v>
      </c>
      <c r="F115" s="32">
        <f t="shared" si="36"/>
        <v>18725.518061185714</v>
      </c>
      <c r="G115" s="62">
        <f t="shared" si="37"/>
        <v>849.64089638717962</v>
      </c>
      <c r="H115" s="32">
        <v>1406.6166637464935</v>
      </c>
      <c r="I115" s="54">
        <v>1032.7000038285462</v>
      </c>
      <c r="J115" s="32">
        <f t="shared" si="29"/>
        <v>12326.476428489999</v>
      </c>
      <c r="K115" s="32">
        <f t="shared" si="38"/>
        <v>13627.509285721431</v>
      </c>
      <c r="L115" s="62">
        <f t="shared" si="39"/>
        <v>1173.6948786301818</v>
      </c>
      <c r="M115" s="32">
        <f t="shared" si="30"/>
        <v>4096.5521428299999</v>
      </c>
      <c r="N115" s="32">
        <f t="shared" si="40"/>
        <v>4831.4562755128572</v>
      </c>
      <c r="O115" s="62">
        <f t="shared" si="41"/>
        <v>849.64089638717962</v>
      </c>
      <c r="P115" s="32">
        <f t="shared" si="31"/>
        <v>1406.6166637464935</v>
      </c>
      <c r="Q115" s="54">
        <f t="shared" si="32"/>
        <v>1032.7000038285462</v>
      </c>
      <c r="R115" s="32">
        <v>12326.476428489999</v>
      </c>
      <c r="S115" s="32">
        <f t="shared" si="42"/>
        <v>13627.509285721431</v>
      </c>
      <c r="T115" s="62">
        <f t="shared" si="43"/>
        <v>836.49914378563255</v>
      </c>
      <c r="U115" s="32">
        <v>4096.5521428299999</v>
      </c>
      <c r="V115" s="32">
        <f t="shared" si="44"/>
        <v>4831.4562755128572</v>
      </c>
      <c r="W115" s="62">
        <f t="shared" si="45"/>
        <v>692.69678935764034</v>
      </c>
      <c r="X115" s="32">
        <v>880.46260203499992</v>
      </c>
      <c r="Y115" s="54">
        <v>1365.5173809433334</v>
      </c>
      <c r="Z115" s="32">
        <v>76047.587500060006</v>
      </c>
      <c r="AA115" s="32">
        <f t="shared" si="46"/>
        <v>94275.434387774294</v>
      </c>
      <c r="AB115" s="62">
        <f t="shared" si="47"/>
        <v>1244.7974267222774</v>
      </c>
      <c r="AC115" s="32">
        <v>10321.637500060002</v>
      </c>
      <c r="AD115" s="32">
        <f t="shared" si="48"/>
        <v>13894.061785672859</v>
      </c>
      <c r="AE115" s="62">
        <f t="shared" si="49"/>
        <v>925.05744318195889</v>
      </c>
      <c r="AF115" s="32">
        <v>1551.9915816338778</v>
      </c>
      <c r="AG115" s="54">
        <v>938.3306818236365</v>
      </c>
      <c r="AH115" s="32">
        <v>0</v>
      </c>
      <c r="AI115" s="32">
        <f t="shared" si="50"/>
        <v>0</v>
      </c>
      <c r="AJ115" s="62">
        <f t="shared" si="51"/>
        <v>0</v>
      </c>
      <c r="AK115" s="32">
        <v>0</v>
      </c>
      <c r="AL115" s="32">
        <f t="shared" si="52"/>
        <v>0</v>
      </c>
      <c r="AM115" s="62">
        <f t="shared" si="53"/>
        <v>0</v>
      </c>
      <c r="AN115" s="32">
        <v>0</v>
      </c>
      <c r="AO115" s="54">
        <v>0</v>
      </c>
      <c r="AP115" s="32">
        <v>0</v>
      </c>
      <c r="AQ115" s="32">
        <f t="shared" si="54"/>
        <v>0</v>
      </c>
      <c r="AR115" s="62">
        <f t="shared" si="55"/>
        <v>0</v>
      </c>
      <c r="AS115" s="32">
        <v>0</v>
      </c>
      <c r="AT115" s="32">
        <f t="shared" si="56"/>
        <v>0</v>
      </c>
      <c r="AU115" s="62">
        <f t="shared" si="57"/>
        <v>0</v>
      </c>
      <c r="AV115" s="32">
        <v>0</v>
      </c>
      <c r="AW115" s="54">
        <v>0</v>
      </c>
    </row>
    <row r="116" spans="1:49" x14ac:dyDescent="0.25">
      <c r="A116" s="42">
        <f t="shared" si="33"/>
        <v>45873</v>
      </c>
      <c r="B116" s="32">
        <v>126954.22785700997</v>
      </c>
      <c r="C116" s="32">
        <f t="shared" si="34"/>
        <v>110098.21642857142</v>
      </c>
      <c r="D116" s="62">
        <f t="shared" si="35"/>
        <v>1187.2469577928825</v>
      </c>
      <c r="E116" s="32">
        <v>5632.08571433</v>
      </c>
      <c r="F116" s="32">
        <f t="shared" si="36"/>
        <v>16417.521326499998</v>
      </c>
      <c r="G116" s="62">
        <f t="shared" si="37"/>
        <v>859.26131628787437</v>
      </c>
      <c r="H116" s="32">
        <v>1260.4257743046353</v>
      </c>
      <c r="I116" s="54">
        <v>941.25974618771727</v>
      </c>
      <c r="J116" s="32">
        <f t="shared" si="29"/>
        <v>22556.234285639999</v>
      </c>
      <c r="K116" s="32">
        <f t="shared" si="38"/>
        <v>15273.76897959143</v>
      </c>
      <c r="L116" s="62">
        <f t="shared" si="39"/>
        <v>1187.2469577928825</v>
      </c>
      <c r="M116" s="32">
        <f t="shared" si="30"/>
        <v>2284.0467857600001</v>
      </c>
      <c r="N116" s="32">
        <f t="shared" si="40"/>
        <v>4204.3319387842857</v>
      </c>
      <c r="O116" s="62">
        <f t="shared" si="41"/>
        <v>859.26131628787437</v>
      </c>
      <c r="P116" s="32">
        <f t="shared" si="31"/>
        <v>1260.4257743046353</v>
      </c>
      <c r="Q116" s="54">
        <f t="shared" si="32"/>
        <v>941.25974618771727</v>
      </c>
      <c r="R116" s="32">
        <v>22556.234285639999</v>
      </c>
      <c r="S116" s="32">
        <f t="shared" si="42"/>
        <v>15273.76897959143</v>
      </c>
      <c r="T116" s="62">
        <f t="shared" si="43"/>
        <v>902.94119836899984</v>
      </c>
      <c r="U116" s="32">
        <v>2284.0467857600001</v>
      </c>
      <c r="V116" s="32">
        <f t="shared" si="44"/>
        <v>4204.3319387842857</v>
      </c>
      <c r="W116" s="62">
        <f t="shared" si="45"/>
        <v>776.39159378264037</v>
      </c>
      <c r="X116" s="32">
        <v>1253.12412698</v>
      </c>
      <c r="Y116" s="54">
        <v>1142.0233928800001</v>
      </c>
      <c r="Z116" s="32">
        <v>104397.99357136998</v>
      </c>
      <c r="AA116" s="32">
        <f t="shared" si="46"/>
        <v>94824.44744897999</v>
      </c>
      <c r="AB116" s="62">
        <f t="shared" si="47"/>
        <v>1249.3014062988934</v>
      </c>
      <c r="AC116" s="32">
        <v>3348.0389285700003</v>
      </c>
      <c r="AD116" s="32">
        <f t="shared" si="48"/>
        <v>12213.189387715713</v>
      </c>
      <c r="AE116" s="62">
        <f t="shared" si="49"/>
        <v>878.54074871583259</v>
      </c>
      <c r="AF116" s="32">
        <v>1257.8071514622889</v>
      </c>
      <c r="AG116" s="54">
        <v>837.00973214250007</v>
      </c>
      <c r="AH116" s="32">
        <v>0</v>
      </c>
      <c r="AI116" s="32">
        <f t="shared" si="50"/>
        <v>0</v>
      </c>
      <c r="AJ116" s="62">
        <f t="shared" si="51"/>
        <v>0</v>
      </c>
      <c r="AK116" s="32">
        <v>0</v>
      </c>
      <c r="AL116" s="32">
        <f t="shared" si="52"/>
        <v>0</v>
      </c>
      <c r="AM116" s="62">
        <f t="shared" si="53"/>
        <v>0</v>
      </c>
      <c r="AN116" s="32">
        <v>0</v>
      </c>
      <c r="AO116" s="54">
        <v>0</v>
      </c>
      <c r="AP116" s="32">
        <v>0</v>
      </c>
      <c r="AQ116" s="32">
        <f t="shared" si="54"/>
        <v>0</v>
      </c>
      <c r="AR116" s="62">
        <f t="shared" si="55"/>
        <v>0</v>
      </c>
      <c r="AS116" s="32">
        <v>0</v>
      </c>
      <c r="AT116" s="32">
        <f t="shared" si="56"/>
        <v>0</v>
      </c>
      <c r="AU116" s="62">
        <f t="shared" si="57"/>
        <v>0</v>
      </c>
      <c r="AV116" s="32">
        <v>0</v>
      </c>
      <c r="AW116" s="54">
        <v>0</v>
      </c>
    </row>
    <row r="117" spans="1:49" x14ac:dyDescent="0.25">
      <c r="A117" s="42">
        <f t="shared" si="33"/>
        <v>45874</v>
      </c>
      <c r="B117" s="32">
        <v>88133.919999580015</v>
      </c>
      <c r="C117" s="32">
        <f t="shared" si="34"/>
        <v>109520.41224482856</v>
      </c>
      <c r="D117" s="62">
        <f t="shared" si="35"/>
        <v>1181.8383231631958</v>
      </c>
      <c r="E117" s="32">
        <v>7040.6692856799991</v>
      </c>
      <c r="F117" s="32">
        <f t="shared" si="36"/>
        <v>15532.548367319998</v>
      </c>
      <c r="G117" s="62">
        <f t="shared" si="37"/>
        <v>927.56855518104533</v>
      </c>
      <c r="H117" s="32">
        <v>1178.3472820132949</v>
      </c>
      <c r="I117" s="54">
        <v>1176.6686305872709</v>
      </c>
      <c r="J117" s="32">
        <f t="shared" si="29"/>
        <v>17096.552857079998</v>
      </c>
      <c r="K117" s="32">
        <f t="shared" si="38"/>
        <v>15684.41387752714</v>
      </c>
      <c r="L117" s="62">
        <f t="shared" si="39"/>
        <v>1181.8383231631958</v>
      </c>
      <c r="M117" s="32">
        <f t="shared" si="30"/>
        <v>1665.0485713999999</v>
      </c>
      <c r="N117" s="32">
        <f t="shared" si="40"/>
        <v>4280.4603571485723</v>
      </c>
      <c r="O117" s="62">
        <f t="shared" si="41"/>
        <v>927.56855518104533</v>
      </c>
      <c r="P117" s="32">
        <f t="shared" si="31"/>
        <v>1178.3472820132949</v>
      </c>
      <c r="Q117" s="54">
        <f t="shared" si="32"/>
        <v>1176.6686305872709</v>
      </c>
      <c r="R117" s="32">
        <v>17096.552857079998</v>
      </c>
      <c r="S117" s="32">
        <f t="shared" si="42"/>
        <v>15684.41387752714</v>
      </c>
      <c r="T117" s="62">
        <f t="shared" si="43"/>
        <v>874.12143646277525</v>
      </c>
      <c r="U117" s="32">
        <v>1665.0485713999999</v>
      </c>
      <c r="V117" s="32">
        <f t="shared" si="44"/>
        <v>4280.4603571485723</v>
      </c>
      <c r="W117" s="62">
        <f t="shared" si="45"/>
        <v>960.34378765644976</v>
      </c>
      <c r="X117" s="32">
        <v>814.12156462285702</v>
      </c>
      <c r="Y117" s="54">
        <v>1665.0485713999999</v>
      </c>
      <c r="Z117" s="32">
        <v>71037.367142500007</v>
      </c>
      <c r="AA117" s="32">
        <f t="shared" si="46"/>
        <v>93835.998367301436</v>
      </c>
      <c r="AB117" s="62">
        <f t="shared" si="47"/>
        <v>1257.6076524273069</v>
      </c>
      <c r="AC117" s="32">
        <v>5375.6207142800004</v>
      </c>
      <c r="AD117" s="32">
        <f t="shared" si="48"/>
        <v>11252.088010171428</v>
      </c>
      <c r="AE117" s="62">
        <f t="shared" si="49"/>
        <v>924.06446236410034</v>
      </c>
      <c r="AF117" s="32">
        <v>1315.5067989351853</v>
      </c>
      <c r="AG117" s="54">
        <v>1075.1241428560002</v>
      </c>
      <c r="AH117" s="32">
        <v>0</v>
      </c>
      <c r="AI117" s="32">
        <f t="shared" si="50"/>
        <v>0</v>
      </c>
      <c r="AJ117" s="62">
        <f t="shared" si="51"/>
        <v>0</v>
      </c>
      <c r="AK117" s="32">
        <v>0</v>
      </c>
      <c r="AL117" s="32">
        <f t="shared" si="52"/>
        <v>0</v>
      </c>
      <c r="AM117" s="62">
        <f t="shared" si="53"/>
        <v>0</v>
      </c>
      <c r="AN117" s="32">
        <v>0</v>
      </c>
      <c r="AO117" s="54">
        <v>0</v>
      </c>
      <c r="AP117" s="32">
        <v>0</v>
      </c>
      <c r="AQ117" s="32">
        <f t="shared" si="54"/>
        <v>0</v>
      </c>
      <c r="AR117" s="62">
        <f t="shared" si="55"/>
        <v>0</v>
      </c>
      <c r="AS117" s="32">
        <v>0</v>
      </c>
      <c r="AT117" s="32">
        <f t="shared" si="56"/>
        <v>0</v>
      </c>
      <c r="AU117" s="62">
        <f t="shared" si="57"/>
        <v>0</v>
      </c>
      <c r="AV117" s="32">
        <v>0</v>
      </c>
      <c r="AW117" s="54">
        <v>0</v>
      </c>
    </row>
    <row r="118" spans="1:49" x14ac:dyDescent="0.25">
      <c r="A118" s="42">
        <f t="shared" si="33"/>
        <v>45875</v>
      </c>
      <c r="B118" s="32">
        <v>83067.806071629995</v>
      </c>
      <c r="C118" s="32">
        <f t="shared" si="34"/>
        <v>109030.31234686714</v>
      </c>
      <c r="D118" s="62">
        <f t="shared" si="35"/>
        <v>1200.1482634747656</v>
      </c>
      <c r="E118" s="32">
        <v>878.86500000000001</v>
      </c>
      <c r="F118" s="32">
        <f t="shared" si="36"/>
        <v>13607.397244878568</v>
      </c>
      <c r="G118" s="62">
        <f t="shared" si="37"/>
        <v>861.99602175373923</v>
      </c>
      <c r="H118" s="32">
        <v>1173.1833003912702</v>
      </c>
      <c r="I118" s="54">
        <v>440.63973213075167</v>
      </c>
      <c r="J118" s="32">
        <f t="shared" si="29"/>
        <v>10449.558928640001</v>
      </c>
      <c r="K118" s="32">
        <f t="shared" si="38"/>
        <v>15803.116887734286</v>
      </c>
      <c r="L118" s="62">
        <f t="shared" si="39"/>
        <v>1200.1482634747656</v>
      </c>
      <c r="M118" s="32">
        <f t="shared" si="30"/>
        <v>350.00428570999998</v>
      </c>
      <c r="N118" s="32">
        <f t="shared" si="40"/>
        <v>4114.182193882858</v>
      </c>
      <c r="O118" s="62">
        <f t="shared" si="41"/>
        <v>861.99602175373923</v>
      </c>
      <c r="P118" s="32">
        <f t="shared" si="31"/>
        <v>1173.1833003912702</v>
      </c>
      <c r="Q118" s="54">
        <f t="shared" si="32"/>
        <v>440.63973213075167</v>
      </c>
      <c r="R118" s="32">
        <v>10449.558928640001</v>
      </c>
      <c r="S118" s="32">
        <f t="shared" si="42"/>
        <v>15803.116887734286</v>
      </c>
      <c r="T118" s="62">
        <f t="shared" si="43"/>
        <v>906.91487268763274</v>
      </c>
      <c r="U118" s="32">
        <v>350.00428570999998</v>
      </c>
      <c r="V118" s="32">
        <f t="shared" si="44"/>
        <v>4114.182193882858</v>
      </c>
      <c r="W118" s="62">
        <f t="shared" si="45"/>
        <v>938.25147473073537</v>
      </c>
      <c r="X118" s="32">
        <v>870.79657738666674</v>
      </c>
      <c r="Y118" s="54">
        <v>350.00428570999998</v>
      </c>
      <c r="Z118" s="32">
        <v>72618.247142989989</v>
      </c>
      <c r="AA118" s="32">
        <f t="shared" si="46"/>
        <v>93227.195459132869</v>
      </c>
      <c r="AB118" s="62">
        <f t="shared" si="47"/>
        <v>1271.9264326300306</v>
      </c>
      <c r="AC118" s="32">
        <v>528.86071429000003</v>
      </c>
      <c r="AD118" s="32">
        <f t="shared" si="48"/>
        <v>9493.2150509957155</v>
      </c>
      <c r="AE118" s="62">
        <f t="shared" si="49"/>
        <v>858.50641683937522</v>
      </c>
      <c r="AF118" s="32">
        <v>1230.817748186271</v>
      </c>
      <c r="AG118" s="54">
        <v>528.86071429000003</v>
      </c>
      <c r="AH118" s="32">
        <v>0</v>
      </c>
      <c r="AI118" s="32">
        <f t="shared" si="50"/>
        <v>0</v>
      </c>
      <c r="AJ118" s="62">
        <f t="shared" si="51"/>
        <v>0</v>
      </c>
      <c r="AK118" s="32">
        <v>0</v>
      </c>
      <c r="AL118" s="32">
        <f t="shared" si="52"/>
        <v>0</v>
      </c>
      <c r="AM118" s="62">
        <f t="shared" si="53"/>
        <v>0</v>
      </c>
      <c r="AN118" s="32">
        <v>0</v>
      </c>
      <c r="AO118" s="54">
        <v>0</v>
      </c>
      <c r="AP118" s="32">
        <v>0</v>
      </c>
      <c r="AQ118" s="32">
        <f t="shared" si="54"/>
        <v>0</v>
      </c>
      <c r="AR118" s="62">
        <f t="shared" si="55"/>
        <v>0</v>
      </c>
      <c r="AS118" s="32">
        <v>0</v>
      </c>
      <c r="AT118" s="32">
        <f t="shared" si="56"/>
        <v>0</v>
      </c>
      <c r="AU118" s="62">
        <f t="shared" si="57"/>
        <v>0</v>
      </c>
      <c r="AV118" s="32">
        <v>0</v>
      </c>
      <c r="AW118" s="54">
        <v>0</v>
      </c>
    </row>
    <row r="119" spans="1:49" x14ac:dyDescent="0.25">
      <c r="A119" s="42">
        <f t="shared" si="33"/>
        <v>45876</v>
      </c>
      <c r="B119" s="32">
        <v>83878.162857019997</v>
      </c>
      <c r="C119" s="32">
        <f t="shared" si="34"/>
        <v>106479.63163259572</v>
      </c>
      <c r="D119" s="62">
        <f t="shared" si="35"/>
        <v>1232.2802314879486</v>
      </c>
      <c r="E119" s="32">
        <v>9394.3900000699996</v>
      </c>
      <c r="F119" s="32">
        <f t="shared" si="36"/>
        <v>12347.035153069999</v>
      </c>
      <c r="G119" s="62">
        <f t="shared" si="37"/>
        <v>872.30518001870973</v>
      </c>
      <c r="H119" s="32">
        <v>1255.3521995231758</v>
      </c>
      <c r="I119" s="54">
        <v>942.01987635476576</v>
      </c>
      <c r="J119" s="32">
        <f t="shared" si="29"/>
        <v>12748.523214179999</v>
      </c>
      <c r="K119" s="32">
        <f t="shared" si="38"/>
        <v>15081.800153027143</v>
      </c>
      <c r="L119" s="62">
        <f t="shared" si="39"/>
        <v>1232.2802314879486</v>
      </c>
      <c r="M119" s="32">
        <f t="shared" si="30"/>
        <v>2505.2096428599998</v>
      </c>
      <c r="N119" s="32">
        <f t="shared" si="40"/>
        <v>3931.5815816371428</v>
      </c>
      <c r="O119" s="62">
        <f t="shared" si="41"/>
        <v>872.30518001870973</v>
      </c>
      <c r="P119" s="32">
        <f t="shared" si="31"/>
        <v>1255.3521995231758</v>
      </c>
      <c r="Q119" s="54">
        <f t="shared" si="32"/>
        <v>942.01987635476576</v>
      </c>
      <c r="R119" s="32">
        <v>12748.523214179999</v>
      </c>
      <c r="S119" s="32">
        <f t="shared" si="42"/>
        <v>15081.800153027143</v>
      </c>
      <c r="T119" s="62">
        <f t="shared" si="43"/>
        <v>931.22820163915515</v>
      </c>
      <c r="U119" s="32">
        <v>2505.2096428599998</v>
      </c>
      <c r="V119" s="32">
        <f t="shared" si="44"/>
        <v>3931.5815816371428</v>
      </c>
      <c r="W119" s="62">
        <f t="shared" si="45"/>
        <v>950.51071853532733</v>
      </c>
      <c r="X119" s="32">
        <v>1158.9566558345452</v>
      </c>
      <c r="Y119" s="54">
        <v>626.30241071499995</v>
      </c>
      <c r="Z119" s="32">
        <v>71129.639642840004</v>
      </c>
      <c r="AA119" s="32">
        <f t="shared" si="46"/>
        <v>91397.831479568573</v>
      </c>
      <c r="AB119" s="62">
        <f t="shared" si="47"/>
        <v>1305.3457545965778</v>
      </c>
      <c r="AC119" s="32">
        <v>6889.1803572099998</v>
      </c>
      <c r="AD119" s="32">
        <f t="shared" si="48"/>
        <v>8415.4535714328558</v>
      </c>
      <c r="AE119" s="62">
        <f t="shared" si="49"/>
        <v>875.25379900951123</v>
      </c>
      <c r="AF119" s="32">
        <v>1270.1721364792859</v>
      </c>
      <c r="AG119" s="54">
        <v>1148.1967262016667</v>
      </c>
      <c r="AH119" s="32">
        <v>0</v>
      </c>
      <c r="AI119" s="32">
        <f t="shared" si="50"/>
        <v>0</v>
      </c>
      <c r="AJ119" s="62">
        <f t="shared" si="51"/>
        <v>0</v>
      </c>
      <c r="AK119" s="32">
        <v>0</v>
      </c>
      <c r="AL119" s="32">
        <f t="shared" si="52"/>
        <v>0</v>
      </c>
      <c r="AM119" s="62">
        <f t="shared" si="53"/>
        <v>0</v>
      </c>
      <c r="AN119" s="32">
        <v>0</v>
      </c>
      <c r="AO119" s="54">
        <v>0</v>
      </c>
      <c r="AP119" s="32">
        <v>0</v>
      </c>
      <c r="AQ119" s="32">
        <f t="shared" si="54"/>
        <v>0</v>
      </c>
      <c r="AR119" s="62">
        <f t="shared" si="55"/>
        <v>0</v>
      </c>
      <c r="AS119" s="32">
        <v>0</v>
      </c>
      <c r="AT119" s="32">
        <f t="shared" si="56"/>
        <v>0</v>
      </c>
      <c r="AU119" s="62">
        <f t="shared" si="57"/>
        <v>0</v>
      </c>
      <c r="AV119" s="32">
        <v>0</v>
      </c>
      <c r="AW119" s="54">
        <v>0</v>
      </c>
    </row>
    <row r="120" spans="1:49" x14ac:dyDescent="0.25">
      <c r="A120" s="42">
        <f t="shared" si="33"/>
        <v>45877</v>
      </c>
      <c r="B120" s="32">
        <v>116521.07035713998</v>
      </c>
      <c r="C120" s="32">
        <f t="shared" si="34"/>
        <v>96114.754030544282</v>
      </c>
      <c r="D120" s="62">
        <f t="shared" si="35"/>
        <v>1246.6076405622953</v>
      </c>
      <c r="E120" s="32">
        <v>15621.133571410001</v>
      </c>
      <c r="F120" s="32">
        <f t="shared" si="36"/>
        <v>9735.4064795885733</v>
      </c>
      <c r="G120" s="62">
        <f t="shared" si="37"/>
        <v>879.7044207612978</v>
      </c>
      <c r="H120" s="32">
        <v>1256.3568084363612</v>
      </c>
      <c r="I120" s="54">
        <v>824.4236196367857</v>
      </c>
      <c r="J120" s="32">
        <f t="shared" si="29"/>
        <v>22803.546428600002</v>
      </c>
      <c r="K120" s="32">
        <f t="shared" si="38"/>
        <v>15255.970816290001</v>
      </c>
      <c r="L120" s="62">
        <f t="shared" si="39"/>
        <v>1246.6076405622953</v>
      </c>
      <c r="M120" s="32">
        <f t="shared" si="30"/>
        <v>6967.34999995</v>
      </c>
      <c r="N120" s="32">
        <f t="shared" si="40"/>
        <v>3191.5719897885715</v>
      </c>
      <c r="O120" s="62">
        <f t="shared" si="41"/>
        <v>879.7044207612978</v>
      </c>
      <c r="P120" s="32">
        <f t="shared" si="31"/>
        <v>1256.3568084363612</v>
      </c>
      <c r="Q120" s="54">
        <f t="shared" si="32"/>
        <v>824.4236196367857</v>
      </c>
      <c r="R120" s="32">
        <v>22803.546428600002</v>
      </c>
      <c r="S120" s="32">
        <f t="shared" si="42"/>
        <v>15255.970816290001</v>
      </c>
      <c r="T120" s="62">
        <f t="shared" si="43"/>
        <v>999.5154891541398</v>
      </c>
      <c r="U120" s="32">
        <v>6967.34999995</v>
      </c>
      <c r="V120" s="32">
        <f t="shared" si="44"/>
        <v>3191.5719897885715</v>
      </c>
      <c r="W120" s="62">
        <f t="shared" si="45"/>
        <v>941.58520833023795</v>
      </c>
      <c r="X120" s="32">
        <v>1341.3850840352943</v>
      </c>
      <c r="Y120" s="54">
        <v>696.73499999499995</v>
      </c>
      <c r="Z120" s="32">
        <v>93717.523928540002</v>
      </c>
      <c r="AA120" s="32">
        <f t="shared" si="46"/>
        <v>80858.78321425429</v>
      </c>
      <c r="AB120" s="62">
        <f t="shared" si="47"/>
        <v>1309.3679097644094</v>
      </c>
      <c r="AC120" s="32">
        <v>8653.7835714599987</v>
      </c>
      <c r="AD120" s="32">
        <f t="shared" si="48"/>
        <v>6543.8344898000005</v>
      </c>
      <c r="AE120" s="62">
        <f t="shared" si="49"/>
        <v>901.61994737394991</v>
      </c>
      <c r="AF120" s="32">
        <v>1233.1253148492106</v>
      </c>
      <c r="AG120" s="54">
        <v>961.53150793999987</v>
      </c>
      <c r="AH120" s="32">
        <v>0</v>
      </c>
      <c r="AI120" s="32">
        <f t="shared" si="50"/>
        <v>0</v>
      </c>
      <c r="AJ120" s="62">
        <f t="shared" si="51"/>
        <v>0</v>
      </c>
      <c r="AK120" s="32">
        <v>0</v>
      </c>
      <c r="AL120" s="32">
        <f t="shared" si="52"/>
        <v>0</v>
      </c>
      <c r="AM120" s="62">
        <f t="shared" si="53"/>
        <v>0</v>
      </c>
      <c r="AN120" s="32">
        <v>0</v>
      </c>
      <c r="AO120" s="54">
        <v>0</v>
      </c>
      <c r="AP120" s="32">
        <v>0</v>
      </c>
      <c r="AQ120" s="32">
        <f t="shared" si="54"/>
        <v>0</v>
      </c>
      <c r="AR120" s="62">
        <f t="shared" si="55"/>
        <v>0</v>
      </c>
      <c r="AS120" s="32">
        <v>0</v>
      </c>
      <c r="AT120" s="32">
        <f t="shared" si="56"/>
        <v>0</v>
      </c>
      <c r="AU120" s="62">
        <f t="shared" si="57"/>
        <v>0</v>
      </c>
      <c r="AV120" s="32">
        <v>0</v>
      </c>
      <c r="AW120" s="54">
        <v>0</v>
      </c>
    </row>
    <row r="121" spans="1:49" x14ac:dyDescent="0.25">
      <c r="A121" s="42">
        <f t="shared" si="33"/>
        <v>45878</v>
      </c>
      <c r="B121" s="32">
        <v>88490.233214540014</v>
      </c>
      <c r="C121" s="32">
        <f t="shared" si="34"/>
        <v>96488.497755067146</v>
      </c>
      <c r="D121" s="62">
        <f t="shared" si="35"/>
        <v>1254.2924794082242</v>
      </c>
      <c r="E121" s="32">
        <v>16298.072142789999</v>
      </c>
      <c r="F121" s="32">
        <f t="shared" si="36"/>
        <v>9897.6293367385715</v>
      </c>
      <c r="G121" s="62">
        <f t="shared" si="37"/>
        <v>866.89573954350612</v>
      </c>
      <c r="H121" s="32">
        <v>1249.7653274423376</v>
      </c>
      <c r="I121" s="54">
        <v>710.55856807870543</v>
      </c>
      <c r="J121" s="32">
        <f t="shared" si="29"/>
        <v>11931.753928679998</v>
      </c>
      <c r="K121" s="32">
        <f t="shared" si="38"/>
        <v>15701.806581615716</v>
      </c>
      <c r="L121" s="62">
        <f t="shared" si="39"/>
        <v>1254.2924794082242</v>
      </c>
      <c r="M121" s="32">
        <f t="shared" si="30"/>
        <v>2551.0610714300001</v>
      </c>
      <c r="N121" s="32">
        <f t="shared" si="40"/>
        <v>2917.0389285628576</v>
      </c>
      <c r="O121" s="62">
        <f t="shared" si="41"/>
        <v>866.89573954350612</v>
      </c>
      <c r="P121" s="32">
        <f t="shared" si="31"/>
        <v>1249.7653274423376</v>
      </c>
      <c r="Q121" s="54">
        <f t="shared" si="32"/>
        <v>710.55856807870543</v>
      </c>
      <c r="R121" s="32">
        <v>11931.753928679998</v>
      </c>
      <c r="S121" s="32">
        <f t="shared" si="42"/>
        <v>15701.806581615716</v>
      </c>
      <c r="T121" s="62">
        <f t="shared" si="43"/>
        <v>1073.1460005374804</v>
      </c>
      <c r="U121" s="32">
        <v>2551.0610714300001</v>
      </c>
      <c r="V121" s="32">
        <f t="shared" si="44"/>
        <v>2917.0389285628576</v>
      </c>
      <c r="W121" s="62">
        <f t="shared" si="45"/>
        <v>926.19947278583334</v>
      </c>
      <c r="X121" s="32">
        <v>1193.1753928679998</v>
      </c>
      <c r="Y121" s="54">
        <v>637.76526785750002</v>
      </c>
      <c r="Z121" s="32">
        <v>76558.479285860012</v>
      </c>
      <c r="AA121" s="32">
        <f t="shared" si="46"/>
        <v>80786.691173451443</v>
      </c>
      <c r="AB121" s="62">
        <f t="shared" si="47"/>
        <v>1302.0682527170336</v>
      </c>
      <c r="AC121" s="32">
        <v>13747.011071360001</v>
      </c>
      <c r="AD121" s="32">
        <f t="shared" si="48"/>
        <v>6980.5904081757153</v>
      </c>
      <c r="AE121" s="62">
        <f t="shared" si="49"/>
        <v>887.51148624949076</v>
      </c>
      <c r="AF121" s="32">
        <v>1255.0570374731149</v>
      </c>
      <c r="AG121" s="54">
        <v>723.52689849263163</v>
      </c>
      <c r="AH121" s="32">
        <v>0</v>
      </c>
      <c r="AI121" s="32">
        <f t="shared" si="50"/>
        <v>0</v>
      </c>
      <c r="AJ121" s="62">
        <f t="shared" si="51"/>
        <v>0</v>
      </c>
      <c r="AK121" s="32">
        <v>0</v>
      </c>
      <c r="AL121" s="32">
        <f t="shared" si="52"/>
        <v>0</v>
      </c>
      <c r="AM121" s="62">
        <f t="shared" si="53"/>
        <v>0</v>
      </c>
      <c r="AN121" s="32">
        <v>0</v>
      </c>
      <c r="AO121" s="54">
        <v>0</v>
      </c>
      <c r="AP121" s="32">
        <v>0</v>
      </c>
      <c r="AQ121" s="32">
        <f t="shared" si="54"/>
        <v>0</v>
      </c>
      <c r="AR121" s="62">
        <f t="shared" si="55"/>
        <v>0</v>
      </c>
      <c r="AS121" s="32">
        <v>0</v>
      </c>
      <c r="AT121" s="32">
        <f t="shared" si="56"/>
        <v>0</v>
      </c>
      <c r="AU121" s="62">
        <f t="shared" si="57"/>
        <v>0</v>
      </c>
      <c r="AV121" s="32">
        <v>0</v>
      </c>
      <c r="AW121" s="54">
        <v>0</v>
      </c>
    </row>
    <row r="122" spans="1:49" x14ac:dyDescent="0.25">
      <c r="A122" s="42">
        <f t="shared" si="33"/>
        <v>45879</v>
      </c>
      <c r="B122" s="32">
        <v>66041.978928669996</v>
      </c>
      <c r="C122" s="32">
        <f t="shared" si="34"/>
        <v>93298.199897941435</v>
      </c>
      <c r="D122" s="62">
        <f t="shared" si="35"/>
        <v>1198.8932042244317</v>
      </c>
      <c r="E122" s="32">
        <v>28065.702499930001</v>
      </c>
      <c r="F122" s="32">
        <f t="shared" si="36"/>
        <v>11847.274030601429</v>
      </c>
      <c r="G122" s="62">
        <f t="shared" si="37"/>
        <v>868.27090342754116</v>
      </c>
      <c r="H122" s="32">
        <v>1018.8217374599457</v>
      </c>
      <c r="I122" s="54">
        <v>1042.3261510167913</v>
      </c>
      <c r="J122" s="32">
        <f t="shared" si="29"/>
        <v>11846.22249991</v>
      </c>
      <c r="K122" s="32">
        <f t="shared" si="38"/>
        <v>15633.198877532859</v>
      </c>
      <c r="L122" s="62">
        <f t="shared" si="39"/>
        <v>1198.8932042244317</v>
      </c>
      <c r="M122" s="32">
        <f t="shared" si="30"/>
        <v>4525.1399999999994</v>
      </c>
      <c r="N122" s="32">
        <f t="shared" si="40"/>
        <v>2978.2657653014285</v>
      </c>
      <c r="O122" s="62">
        <f t="shared" si="41"/>
        <v>868.27090342754116</v>
      </c>
      <c r="P122" s="32">
        <f t="shared" si="31"/>
        <v>1018.8217374599457</v>
      </c>
      <c r="Q122" s="54">
        <f t="shared" si="32"/>
        <v>1042.3261510167913</v>
      </c>
      <c r="R122" s="32">
        <v>11846.22249991</v>
      </c>
      <c r="S122" s="32">
        <f t="shared" si="42"/>
        <v>15633.198877532859</v>
      </c>
      <c r="T122" s="62">
        <f t="shared" si="43"/>
        <v>1068.2454502458479</v>
      </c>
      <c r="U122" s="32">
        <v>4525.1399999999994</v>
      </c>
      <c r="V122" s="32">
        <f t="shared" si="44"/>
        <v>2978.2657653014285</v>
      </c>
      <c r="W122" s="62">
        <f t="shared" si="45"/>
        <v>823.47535714086735</v>
      </c>
      <c r="X122" s="32">
        <v>846.1587499935714</v>
      </c>
      <c r="Y122" s="54">
        <v>646.44857142857131</v>
      </c>
      <c r="Z122" s="32">
        <v>54195.756428760003</v>
      </c>
      <c r="AA122" s="32">
        <f t="shared" si="46"/>
        <v>77665.00102040857</v>
      </c>
      <c r="AB122" s="62">
        <f t="shared" si="47"/>
        <v>1232.1640111636225</v>
      </c>
      <c r="AC122" s="32">
        <v>23540.562499930005</v>
      </c>
      <c r="AD122" s="32">
        <f t="shared" si="48"/>
        <v>8869.0082653000009</v>
      </c>
      <c r="AE122" s="62">
        <f t="shared" si="49"/>
        <v>921.61112098847116</v>
      </c>
      <c r="AF122" s="32">
        <v>1062.66189076</v>
      </c>
      <c r="AG122" s="54">
        <v>1177.0281249965003</v>
      </c>
      <c r="AH122" s="32">
        <v>0</v>
      </c>
      <c r="AI122" s="32">
        <f t="shared" si="50"/>
        <v>0</v>
      </c>
      <c r="AJ122" s="62">
        <f t="shared" si="51"/>
        <v>0</v>
      </c>
      <c r="AK122" s="32">
        <v>0</v>
      </c>
      <c r="AL122" s="32">
        <f t="shared" si="52"/>
        <v>0</v>
      </c>
      <c r="AM122" s="62">
        <f t="shared" si="53"/>
        <v>0</v>
      </c>
      <c r="AN122" s="32">
        <v>0</v>
      </c>
      <c r="AO122" s="54">
        <v>0</v>
      </c>
      <c r="AP122" s="32">
        <v>0</v>
      </c>
      <c r="AQ122" s="32">
        <f t="shared" si="54"/>
        <v>0</v>
      </c>
      <c r="AR122" s="62">
        <f t="shared" si="55"/>
        <v>0</v>
      </c>
      <c r="AS122" s="32">
        <v>0</v>
      </c>
      <c r="AT122" s="32">
        <f t="shared" si="56"/>
        <v>0</v>
      </c>
      <c r="AU122" s="62">
        <f t="shared" si="57"/>
        <v>0</v>
      </c>
      <c r="AV122" s="32">
        <v>0</v>
      </c>
      <c r="AW122" s="54">
        <v>0</v>
      </c>
    </row>
    <row r="123" spans="1:49" x14ac:dyDescent="0.25">
      <c r="A123" s="42">
        <f t="shared" si="33"/>
        <v>45880</v>
      </c>
      <c r="B123" s="32">
        <v>115053.48178573002</v>
      </c>
      <c r="C123" s="32">
        <f t="shared" si="34"/>
        <v>91598.093316329992</v>
      </c>
      <c r="D123" s="62">
        <f t="shared" si="35"/>
        <v>1188.743370158051</v>
      </c>
      <c r="E123" s="32">
        <v>17665.269642889998</v>
      </c>
      <c r="F123" s="32">
        <f t="shared" si="36"/>
        <v>13566.300306109999</v>
      </c>
      <c r="G123" s="62">
        <f t="shared" si="37"/>
        <v>848.82990464072918</v>
      </c>
      <c r="H123" s="32">
        <v>1189.3769358399732</v>
      </c>
      <c r="I123" s="54">
        <v>805.17275468003379</v>
      </c>
      <c r="J123" s="32">
        <f t="shared" si="29"/>
        <v>26187.161071390001</v>
      </c>
      <c r="K123" s="32">
        <f t="shared" si="38"/>
        <v>16151.902704068572</v>
      </c>
      <c r="L123" s="62">
        <f t="shared" si="39"/>
        <v>1188.743370158051</v>
      </c>
      <c r="M123" s="32">
        <f t="shared" si="30"/>
        <v>2871.7271428600002</v>
      </c>
      <c r="N123" s="32">
        <f t="shared" si="40"/>
        <v>3062.2201020300004</v>
      </c>
      <c r="O123" s="62">
        <f t="shared" si="41"/>
        <v>848.82990464072918</v>
      </c>
      <c r="P123" s="32">
        <f t="shared" si="31"/>
        <v>1189.3769358399732</v>
      </c>
      <c r="Q123" s="54">
        <f t="shared" si="32"/>
        <v>805.17275468003379</v>
      </c>
      <c r="R123" s="32">
        <v>26187.161071390001</v>
      </c>
      <c r="S123" s="32">
        <f t="shared" si="42"/>
        <v>16151.902704068572</v>
      </c>
      <c r="T123" s="62">
        <f t="shared" si="43"/>
        <v>1045.1036765784072</v>
      </c>
      <c r="U123" s="32">
        <v>2871.7271428600002</v>
      </c>
      <c r="V123" s="32">
        <f t="shared" si="44"/>
        <v>3062.2201020300004</v>
      </c>
      <c r="W123" s="62">
        <f t="shared" si="45"/>
        <v>742.37850509686734</v>
      </c>
      <c r="X123" s="32">
        <v>1091.1317113079167</v>
      </c>
      <c r="Y123" s="54">
        <v>574.34542857200006</v>
      </c>
      <c r="Z123" s="32">
        <v>88866.320714339992</v>
      </c>
      <c r="AA123" s="32">
        <f t="shared" si="46"/>
        <v>75446.190612261431</v>
      </c>
      <c r="AB123" s="62">
        <f t="shared" si="47"/>
        <v>1226.3839693976593</v>
      </c>
      <c r="AC123" s="32">
        <v>14793.542500029998</v>
      </c>
      <c r="AD123" s="32">
        <f t="shared" si="48"/>
        <v>10504.080204080001</v>
      </c>
      <c r="AE123" s="62">
        <f t="shared" si="49"/>
        <v>926.35378530450055</v>
      </c>
      <c r="AF123" s="32">
        <v>1217.3468591005478</v>
      </c>
      <c r="AG123" s="54">
        <v>870.2083823547058</v>
      </c>
      <c r="AH123" s="32">
        <v>0</v>
      </c>
      <c r="AI123" s="32">
        <f t="shared" si="50"/>
        <v>0</v>
      </c>
      <c r="AJ123" s="62">
        <f t="shared" si="51"/>
        <v>0</v>
      </c>
      <c r="AK123" s="32">
        <v>0</v>
      </c>
      <c r="AL123" s="32">
        <f t="shared" si="52"/>
        <v>0</v>
      </c>
      <c r="AM123" s="62">
        <f t="shared" si="53"/>
        <v>0</v>
      </c>
      <c r="AN123" s="32">
        <v>0</v>
      </c>
      <c r="AO123" s="54">
        <v>0</v>
      </c>
      <c r="AP123" s="32">
        <v>0</v>
      </c>
      <c r="AQ123" s="32">
        <f t="shared" si="54"/>
        <v>0</v>
      </c>
      <c r="AR123" s="62">
        <f t="shared" si="55"/>
        <v>0</v>
      </c>
      <c r="AS123" s="32">
        <v>0</v>
      </c>
      <c r="AT123" s="32">
        <f t="shared" si="56"/>
        <v>0</v>
      </c>
      <c r="AU123" s="62">
        <f t="shared" si="57"/>
        <v>0</v>
      </c>
      <c r="AV123" s="32">
        <v>0</v>
      </c>
      <c r="AW123" s="54">
        <v>0</v>
      </c>
    </row>
    <row r="124" spans="1:49" x14ac:dyDescent="0.25">
      <c r="A124" s="42">
        <f t="shared" si="33"/>
        <v>45881</v>
      </c>
      <c r="B124" s="32">
        <v>102464.41107163002</v>
      </c>
      <c r="C124" s="32">
        <f t="shared" si="34"/>
        <v>93645.306326622842</v>
      </c>
      <c r="D124" s="62">
        <f t="shared" si="35"/>
        <v>1197.2512570711594</v>
      </c>
      <c r="E124" s="32">
        <v>16669.211785729996</v>
      </c>
      <c r="F124" s="32">
        <f t="shared" si="36"/>
        <v>14941.806377545714</v>
      </c>
      <c r="G124" s="62">
        <f t="shared" si="37"/>
        <v>789.27338808374031</v>
      </c>
      <c r="H124" s="32">
        <v>1237.9024904050543</v>
      </c>
      <c r="I124" s="54">
        <v>759.77301468834901</v>
      </c>
      <c r="J124" s="32">
        <f t="shared" si="29"/>
        <v>17223.580357030001</v>
      </c>
      <c r="K124" s="32">
        <f t="shared" si="38"/>
        <v>16170.049489775716</v>
      </c>
      <c r="L124" s="62">
        <f t="shared" si="39"/>
        <v>1197.2512570711594</v>
      </c>
      <c r="M124" s="32">
        <f t="shared" si="30"/>
        <v>6918.02892858</v>
      </c>
      <c r="N124" s="32">
        <f t="shared" si="40"/>
        <v>3812.6458673414281</v>
      </c>
      <c r="O124" s="62">
        <f t="shared" si="41"/>
        <v>789.27338808374031</v>
      </c>
      <c r="P124" s="32">
        <f t="shared" si="31"/>
        <v>1237.9024904050543</v>
      </c>
      <c r="Q124" s="54">
        <f t="shared" si="32"/>
        <v>759.77301468834901</v>
      </c>
      <c r="R124" s="32">
        <v>17223.580357030001</v>
      </c>
      <c r="S124" s="32">
        <f t="shared" si="42"/>
        <v>16170.049489775716</v>
      </c>
      <c r="T124" s="62">
        <f t="shared" si="43"/>
        <v>1058.3012001061948</v>
      </c>
      <c r="U124" s="32">
        <v>6918.02892858</v>
      </c>
      <c r="V124" s="32">
        <f t="shared" si="44"/>
        <v>3812.6458673414281</v>
      </c>
      <c r="W124" s="62">
        <f t="shared" si="45"/>
        <v>603.34340816229576</v>
      </c>
      <c r="X124" s="32">
        <v>906.50422931736853</v>
      </c>
      <c r="Y124" s="54">
        <v>691.80289285799995</v>
      </c>
      <c r="Z124" s="32">
        <v>85240.830714600001</v>
      </c>
      <c r="AA124" s="32">
        <f t="shared" si="46"/>
        <v>77475.256836847155</v>
      </c>
      <c r="AB124" s="62">
        <f t="shared" si="47"/>
        <v>1228.724138109151</v>
      </c>
      <c r="AC124" s="32">
        <v>9751.1828571499991</v>
      </c>
      <c r="AD124" s="32">
        <f t="shared" si="48"/>
        <v>11129.160510204285</v>
      </c>
      <c r="AE124" s="62">
        <f t="shared" si="49"/>
        <v>888.85013224352429</v>
      </c>
      <c r="AF124" s="32">
        <v>1331.887979915625</v>
      </c>
      <c r="AG124" s="54">
        <v>812.59857142916655</v>
      </c>
      <c r="AH124" s="32">
        <v>0</v>
      </c>
      <c r="AI124" s="32">
        <f t="shared" si="50"/>
        <v>0</v>
      </c>
      <c r="AJ124" s="62">
        <f t="shared" si="51"/>
        <v>0</v>
      </c>
      <c r="AK124" s="32">
        <v>0</v>
      </c>
      <c r="AL124" s="32">
        <f t="shared" si="52"/>
        <v>0</v>
      </c>
      <c r="AM124" s="62">
        <f t="shared" si="53"/>
        <v>0</v>
      </c>
      <c r="AN124" s="32">
        <v>0</v>
      </c>
      <c r="AO124" s="54">
        <v>0</v>
      </c>
      <c r="AP124" s="32">
        <v>0</v>
      </c>
      <c r="AQ124" s="32">
        <f t="shared" si="54"/>
        <v>0</v>
      </c>
      <c r="AR124" s="62">
        <f t="shared" si="55"/>
        <v>0</v>
      </c>
      <c r="AS124" s="32">
        <v>0</v>
      </c>
      <c r="AT124" s="32">
        <f t="shared" si="56"/>
        <v>0</v>
      </c>
      <c r="AU124" s="62">
        <f t="shared" si="57"/>
        <v>0</v>
      </c>
      <c r="AV124" s="32">
        <v>0</v>
      </c>
      <c r="AW124" s="54">
        <v>0</v>
      </c>
    </row>
    <row r="125" spans="1:49" x14ac:dyDescent="0.25">
      <c r="A125" s="42">
        <f t="shared" si="33"/>
        <v>45882</v>
      </c>
      <c r="B125" s="32">
        <v>84630.524999929999</v>
      </c>
      <c r="C125" s="32">
        <f t="shared" si="34"/>
        <v>93868.551887808571</v>
      </c>
      <c r="D125" s="62">
        <f t="shared" si="35"/>
        <v>1205.3534904312187</v>
      </c>
      <c r="E125" s="32">
        <v>18781.310714269999</v>
      </c>
      <c r="F125" s="32">
        <f t="shared" si="36"/>
        <v>17499.298622441427</v>
      </c>
      <c r="G125" s="62">
        <f t="shared" si="37"/>
        <v>843.29943704151742</v>
      </c>
      <c r="H125" s="32">
        <v>1229.8989339116829</v>
      </c>
      <c r="I125" s="54">
        <v>818.82207483519119</v>
      </c>
      <c r="J125" s="32">
        <f t="shared" si="29"/>
        <v>12628.1582143</v>
      </c>
      <c r="K125" s="32">
        <f t="shared" si="38"/>
        <v>16481.277959155716</v>
      </c>
      <c r="L125" s="62">
        <f t="shared" si="39"/>
        <v>1205.3534904312187</v>
      </c>
      <c r="M125" s="32">
        <f t="shared" si="30"/>
        <v>6303.43535711</v>
      </c>
      <c r="N125" s="32">
        <f t="shared" si="40"/>
        <v>4663.1360203985714</v>
      </c>
      <c r="O125" s="62">
        <f t="shared" si="41"/>
        <v>843.29943704151742</v>
      </c>
      <c r="P125" s="32">
        <f t="shared" si="31"/>
        <v>1229.8989339116829</v>
      </c>
      <c r="Q125" s="54">
        <f t="shared" si="32"/>
        <v>818.82207483519119</v>
      </c>
      <c r="R125" s="32">
        <v>12628.1582143</v>
      </c>
      <c r="S125" s="32">
        <f t="shared" si="42"/>
        <v>16481.277959155716</v>
      </c>
      <c r="T125" s="62">
        <f t="shared" si="43"/>
        <v>1084.2369058878612</v>
      </c>
      <c r="U125" s="32">
        <v>6303.43535711</v>
      </c>
      <c r="V125" s="32">
        <f t="shared" si="44"/>
        <v>4663.1360203985714</v>
      </c>
      <c r="W125" s="62">
        <f t="shared" si="45"/>
        <v>665.9041415806887</v>
      </c>
      <c r="X125" s="32">
        <v>1052.3465178583333</v>
      </c>
      <c r="Y125" s="54">
        <v>787.92941963875001</v>
      </c>
      <c r="Z125" s="32">
        <v>72002.366785630002</v>
      </c>
      <c r="AA125" s="32">
        <f t="shared" si="46"/>
        <v>77387.273928652852</v>
      </c>
      <c r="AB125" s="62">
        <f t="shared" si="47"/>
        <v>1233.3500908385054</v>
      </c>
      <c r="AC125" s="32">
        <v>12477.875357160001</v>
      </c>
      <c r="AD125" s="32">
        <f t="shared" si="48"/>
        <v>12836.162602042856</v>
      </c>
      <c r="AE125" s="62">
        <f t="shared" si="49"/>
        <v>932.13550979409581</v>
      </c>
      <c r="AF125" s="32">
        <v>1263.1994172917543</v>
      </c>
      <c r="AG125" s="54">
        <v>831.85835714400002</v>
      </c>
      <c r="AH125" s="32">
        <v>0</v>
      </c>
      <c r="AI125" s="32">
        <f t="shared" si="50"/>
        <v>0</v>
      </c>
      <c r="AJ125" s="62">
        <f t="shared" si="51"/>
        <v>0</v>
      </c>
      <c r="AK125" s="32">
        <v>0</v>
      </c>
      <c r="AL125" s="32">
        <f t="shared" si="52"/>
        <v>0</v>
      </c>
      <c r="AM125" s="62">
        <f t="shared" si="53"/>
        <v>0</v>
      </c>
      <c r="AN125" s="32">
        <v>0</v>
      </c>
      <c r="AO125" s="54">
        <v>0</v>
      </c>
      <c r="AP125" s="32">
        <v>0</v>
      </c>
      <c r="AQ125" s="32">
        <f t="shared" si="54"/>
        <v>0</v>
      </c>
      <c r="AR125" s="62">
        <f t="shared" si="55"/>
        <v>0</v>
      </c>
      <c r="AS125" s="32">
        <v>0</v>
      </c>
      <c r="AT125" s="32">
        <f t="shared" si="56"/>
        <v>0</v>
      </c>
      <c r="AU125" s="62">
        <f t="shared" si="57"/>
        <v>0</v>
      </c>
      <c r="AV125" s="32">
        <v>0</v>
      </c>
      <c r="AW125" s="54">
        <v>0</v>
      </c>
    </row>
    <row r="126" spans="1:49" x14ac:dyDescent="0.25">
      <c r="A126" s="42">
        <f t="shared" si="33"/>
        <v>45883</v>
      </c>
      <c r="B126" s="32">
        <v>87917.486785520014</v>
      </c>
      <c r="C126" s="32">
        <f t="shared" si="34"/>
        <v>94445.598163308576</v>
      </c>
      <c r="D126" s="62">
        <f t="shared" si="35"/>
        <v>1200.9361491108468</v>
      </c>
      <c r="E126" s="32">
        <v>31862.161785600001</v>
      </c>
      <c r="F126" s="32">
        <f t="shared" si="36"/>
        <v>20708.980306088572</v>
      </c>
      <c r="G126" s="62">
        <f t="shared" si="37"/>
        <v>855.95878740660226</v>
      </c>
      <c r="H126" s="32">
        <v>1224.4308102805714</v>
      </c>
      <c r="I126" s="54">
        <v>1030.6353289103602</v>
      </c>
      <c r="J126" s="32">
        <f t="shared" si="29"/>
        <v>13168.770000050001</v>
      </c>
      <c r="K126" s="32">
        <f t="shared" si="38"/>
        <v>16541.313214279999</v>
      </c>
      <c r="L126" s="62">
        <f t="shared" si="39"/>
        <v>1200.9361491108468</v>
      </c>
      <c r="M126" s="32">
        <f t="shared" si="30"/>
        <v>7513.9753571499996</v>
      </c>
      <c r="N126" s="32">
        <f t="shared" si="40"/>
        <v>5378.6739795828562</v>
      </c>
      <c r="O126" s="62">
        <f t="shared" si="41"/>
        <v>855.95878740660226</v>
      </c>
      <c r="P126" s="32">
        <f t="shared" si="31"/>
        <v>1224.4308102805714</v>
      </c>
      <c r="Q126" s="54">
        <f t="shared" si="32"/>
        <v>1030.6353289103602</v>
      </c>
      <c r="R126" s="32">
        <v>13168.770000050001</v>
      </c>
      <c r="S126" s="32">
        <f t="shared" si="42"/>
        <v>16541.313214279999</v>
      </c>
      <c r="T126" s="62">
        <f t="shared" si="43"/>
        <v>1053.046873422212</v>
      </c>
      <c r="U126" s="32">
        <v>7513.9753571499996</v>
      </c>
      <c r="V126" s="32">
        <f t="shared" si="44"/>
        <v>5378.6739795828562</v>
      </c>
      <c r="W126" s="62">
        <f t="shared" si="45"/>
        <v>710.61049999908153</v>
      </c>
      <c r="X126" s="32">
        <v>940.62642857500009</v>
      </c>
      <c r="Y126" s="54">
        <v>939.24691964374995</v>
      </c>
      <c r="Z126" s="32">
        <v>74748.716785470009</v>
      </c>
      <c r="AA126" s="32">
        <f t="shared" si="46"/>
        <v>77904.284949028559</v>
      </c>
      <c r="AB126" s="62">
        <f t="shared" si="47"/>
        <v>1236.0070683500114</v>
      </c>
      <c r="AC126" s="32">
        <v>24348.186428450001</v>
      </c>
      <c r="AD126" s="32">
        <f t="shared" si="48"/>
        <v>15330.306326505714</v>
      </c>
      <c r="AE126" s="62">
        <f t="shared" si="49"/>
        <v>919.33837765628016</v>
      </c>
      <c r="AF126" s="32">
        <v>1288.7709790598278</v>
      </c>
      <c r="AG126" s="54">
        <v>1058.6168012369565</v>
      </c>
      <c r="AH126" s="32">
        <v>0</v>
      </c>
      <c r="AI126" s="32">
        <f t="shared" si="50"/>
        <v>0</v>
      </c>
      <c r="AJ126" s="62">
        <f t="shared" si="51"/>
        <v>0</v>
      </c>
      <c r="AK126" s="32">
        <v>0</v>
      </c>
      <c r="AL126" s="32">
        <f t="shared" si="52"/>
        <v>0</v>
      </c>
      <c r="AM126" s="62">
        <f t="shared" si="53"/>
        <v>0</v>
      </c>
      <c r="AN126" s="32">
        <v>0</v>
      </c>
      <c r="AO126" s="54">
        <v>0</v>
      </c>
      <c r="AP126" s="32">
        <v>0</v>
      </c>
      <c r="AQ126" s="32">
        <f t="shared" si="54"/>
        <v>0</v>
      </c>
      <c r="AR126" s="62">
        <f t="shared" si="55"/>
        <v>0</v>
      </c>
      <c r="AS126" s="32">
        <v>0</v>
      </c>
      <c r="AT126" s="32">
        <f t="shared" si="56"/>
        <v>0</v>
      </c>
      <c r="AU126" s="62">
        <f t="shared" si="57"/>
        <v>0</v>
      </c>
      <c r="AV126" s="32">
        <v>0</v>
      </c>
      <c r="AW126" s="54">
        <v>0</v>
      </c>
    </row>
    <row r="127" spans="1:49" x14ac:dyDescent="0.25">
      <c r="A127" s="42">
        <f t="shared" si="33"/>
        <v>45884</v>
      </c>
      <c r="B127" s="32">
        <v>128647.13785702</v>
      </c>
      <c r="C127" s="32">
        <f t="shared" ref="C127" si="58">AVERAGE(B121:B127)</f>
        <v>96177.893520434285</v>
      </c>
      <c r="D127" s="62">
        <f t="shared" ref="D127" si="59">AVERAGE(H121:H127)</f>
        <v>1196.9675765537881</v>
      </c>
      <c r="E127" s="32">
        <v>24329.690714200002</v>
      </c>
      <c r="F127" s="32">
        <f t="shared" ref="F127" si="60">AVERAGE(E121:E127)</f>
        <v>21953.059897915715</v>
      </c>
      <c r="G127" s="62">
        <f t="shared" ref="G127" si="61">AVERAGE(I121:I127)</f>
        <v>843.79667084889763</v>
      </c>
      <c r="H127" s="32">
        <v>1228.5768005369519</v>
      </c>
      <c r="I127" s="54">
        <v>739.28880373285347</v>
      </c>
      <c r="J127" s="32">
        <f t="shared" ref="J127" si="62">R127+AH127</f>
        <v>13195.221071459999</v>
      </c>
      <c r="K127" s="32">
        <f t="shared" ref="K127" si="63">AVERAGE(J121:J127)</f>
        <v>15168.695306117143</v>
      </c>
      <c r="L127" s="62">
        <f t="shared" ref="L127" si="64">AVERAGE(P121:P127)</f>
        <v>1196.9675765537881</v>
      </c>
      <c r="M127" s="32">
        <f t="shared" ref="M127" si="65">U127+AK127</f>
        <v>7896.4600000299988</v>
      </c>
      <c r="N127" s="32">
        <f t="shared" ref="N127" si="66">AVERAGE(M121:M127)</f>
        <v>5511.4039795942863</v>
      </c>
      <c r="O127" s="62">
        <f t="shared" ref="O127" si="67">AVERAGE(Q121:Q127)</f>
        <v>843.79667084889763</v>
      </c>
      <c r="P127" s="32">
        <f t="shared" ref="P127" si="68">H127</f>
        <v>1228.5768005369519</v>
      </c>
      <c r="Q127" s="54">
        <f t="shared" ref="Q127" si="69">I127</f>
        <v>739.28880373285347</v>
      </c>
      <c r="R127" s="32">
        <v>13195.221071459999</v>
      </c>
      <c r="S127" s="32">
        <f t="shared" ref="S127" si="70">AVERAGE(R121:R127)</f>
        <v>15168.695306117143</v>
      </c>
      <c r="T127" s="62">
        <f t="shared" ref="T127" si="71">AVERAGE(X121:X127)</f>
        <v>972.30464353027935</v>
      </c>
      <c r="U127" s="32">
        <v>7896.4600000299988</v>
      </c>
      <c r="V127" s="32">
        <f t="shared" ref="V127" si="72">AVERAGE(U121:U127)</f>
        <v>5511.4039795942863</v>
      </c>
      <c r="W127" s="62">
        <f t="shared" ref="W127" si="73">AVERAGE(Y121:Y127)</f>
        <v>705.08240476205776</v>
      </c>
      <c r="X127" s="32">
        <v>776.18947479176461</v>
      </c>
      <c r="Y127" s="54">
        <v>658.03833333583327</v>
      </c>
      <c r="Z127" s="32">
        <v>115451.91678556001</v>
      </c>
      <c r="AA127" s="32">
        <f t="shared" si="46"/>
        <v>81009.198214317134</v>
      </c>
      <c r="AB127" s="62">
        <f t="shared" si="47"/>
        <v>1247.2682519195398</v>
      </c>
      <c r="AC127" s="32">
        <v>16433.23071417</v>
      </c>
      <c r="AD127" s="32">
        <f t="shared" si="48"/>
        <v>16441.65591832143</v>
      </c>
      <c r="AE127" s="62">
        <f t="shared" si="49"/>
        <v>893.7674187952598</v>
      </c>
      <c r="AF127" s="32">
        <v>1311.9535998359092</v>
      </c>
      <c r="AG127" s="54">
        <v>782.53479591285713</v>
      </c>
      <c r="AH127" s="32">
        <v>0</v>
      </c>
      <c r="AI127" s="32">
        <f t="shared" ref="AI127" si="74">AVERAGE(AH121:AH127)</f>
        <v>0</v>
      </c>
      <c r="AJ127" s="62">
        <f t="shared" ref="AJ127" si="75">AVERAGE(AN121:AN127)</f>
        <v>0</v>
      </c>
      <c r="AK127" s="32">
        <v>0</v>
      </c>
      <c r="AL127" s="32">
        <f t="shared" ref="AL127" si="76">AVERAGE(AK121:AK127)</f>
        <v>0</v>
      </c>
      <c r="AM127" s="62">
        <f t="shared" ref="AM127" si="77">AVERAGE(AO121:AO127)</f>
        <v>0</v>
      </c>
      <c r="AN127" s="32">
        <v>0</v>
      </c>
      <c r="AO127" s="54">
        <v>0</v>
      </c>
      <c r="AP127" s="32">
        <v>0</v>
      </c>
      <c r="AQ127" s="32">
        <f t="shared" ref="AQ127" si="78">AVERAGE(AP121:AP127)</f>
        <v>0</v>
      </c>
      <c r="AR127" s="62">
        <f t="shared" ref="AR127" si="79">AVERAGE(AV121:AV127)</f>
        <v>0</v>
      </c>
      <c r="AS127" s="32">
        <v>0</v>
      </c>
      <c r="AT127" s="32">
        <f t="shared" ref="AT127" si="80">AVERAGE(AS121:AS127)</f>
        <v>0</v>
      </c>
      <c r="AU127" s="62">
        <f t="shared" ref="AU127" si="81">AVERAGE(AW121:AW127)</f>
        <v>0</v>
      </c>
      <c r="AV127" s="32">
        <v>0</v>
      </c>
      <c r="AW127" s="54">
        <v>0</v>
      </c>
    </row>
  </sheetData>
  <phoneticPr fontId="1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A530-64A8-43DF-98A7-847B0818804A}">
  <sheetPr codeName="Sheet35"/>
  <dimension ref="A1:CO125"/>
  <sheetViews>
    <sheetView zoomScale="85" zoomScaleNormal="85" workbookViewId="0">
      <selection activeCell="J19" sqref="J19"/>
    </sheetView>
  </sheetViews>
  <sheetFormatPr defaultRowHeight="15" x14ac:dyDescent="0.25"/>
  <cols>
    <col min="1" max="1" width="14.7109375" bestFit="1" customWidth="1"/>
    <col min="2" max="10" width="11.5703125" style="32" customWidth="1"/>
    <col min="11" max="11" width="11.5703125" style="54" customWidth="1"/>
    <col min="12" max="20" width="11.5703125" style="32" customWidth="1"/>
    <col min="21" max="21" width="11.5703125" style="54" customWidth="1"/>
    <col min="22" max="30" width="11.5703125" style="32" customWidth="1"/>
    <col min="31" max="31" width="11.5703125" style="54" customWidth="1"/>
    <col min="32" max="40" width="11.5703125" style="32" customWidth="1"/>
    <col min="41" max="41" width="11.5703125" style="54" customWidth="1"/>
    <col min="42" max="50" width="11.5703125" style="32" customWidth="1"/>
    <col min="51" max="51" width="11.5703125" style="54" customWidth="1"/>
    <col min="52" max="60" width="11.5703125" customWidth="1"/>
    <col min="61" max="61" width="11.5703125" style="56" customWidth="1"/>
    <col min="62" max="70" width="11.5703125" style="32" customWidth="1"/>
    <col min="71" max="71" width="11.5703125" style="54" customWidth="1"/>
    <col min="72" max="80" width="11.5703125" style="32" customWidth="1"/>
    <col min="81" max="81" width="11.5703125" style="54" customWidth="1"/>
    <col min="82" max="89" width="11.5703125" style="32" customWidth="1"/>
    <col min="91" max="91" width="9.140625" style="56" customWidth="1"/>
    <col min="92" max="92" width="21.5703125" bestFit="1" customWidth="1"/>
    <col min="93" max="93" width="23" bestFit="1" customWidth="1"/>
  </cols>
  <sheetData>
    <row r="1" spans="1:93" x14ac:dyDescent="0.25">
      <c r="B1" s="32" t="s">
        <v>355</v>
      </c>
      <c r="D1" t="s">
        <v>1</v>
      </c>
      <c r="E1"/>
      <c r="F1" t="s">
        <v>71</v>
      </c>
      <c r="G1"/>
      <c r="H1" t="s">
        <v>454</v>
      </c>
      <c r="I1"/>
      <c r="J1" t="s">
        <v>72</v>
      </c>
      <c r="K1"/>
      <c r="L1" s="32" t="s">
        <v>355</v>
      </c>
      <c r="N1" t="s">
        <v>1</v>
      </c>
      <c r="O1"/>
      <c r="P1" t="s">
        <v>71</v>
      </c>
      <c r="Q1"/>
      <c r="R1" t="s">
        <v>454</v>
      </c>
      <c r="S1"/>
      <c r="T1" t="s">
        <v>72</v>
      </c>
      <c r="U1"/>
      <c r="V1" s="32" t="s">
        <v>355</v>
      </c>
      <c r="X1" t="s">
        <v>1</v>
      </c>
      <c r="Y1"/>
      <c r="Z1" t="s">
        <v>71</v>
      </c>
      <c r="AA1"/>
      <c r="AB1" t="s">
        <v>454</v>
      </c>
      <c r="AC1"/>
      <c r="AD1" t="s">
        <v>72</v>
      </c>
      <c r="AE1"/>
      <c r="AF1" s="32" t="s">
        <v>355</v>
      </c>
      <c r="AH1" t="s">
        <v>1</v>
      </c>
      <c r="AI1"/>
      <c r="AJ1" t="s">
        <v>71</v>
      </c>
      <c r="AK1"/>
      <c r="AL1" t="s">
        <v>454</v>
      </c>
      <c r="AM1"/>
      <c r="AN1" t="s">
        <v>72</v>
      </c>
      <c r="AO1"/>
      <c r="AP1" s="32" t="s">
        <v>355</v>
      </c>
      <c r="AR1" t="s">
        <v>1</v>
      </c>
      <c r="AS1"/>
      <c r="AT1" t="s">
        <v>71</v>
      </c>
      <c r="AU1"/>
      <c r="AV1" t="s">
        <v>454</v>
      </c>
      <c r="AW1"/>
      <c r="AX1" t="s">
        <v>72</v>
      </c>
      <c r="AY1"/>
      <c r="AZ1" s="32" t="s">
        <v>355</v>
      </c>
      <c r="BA1" s="32"/>
      <c r="BB1" t="s">
        <v>1</v>
      </c>
      <c r="BD1" t="s">
        <v>71</v>
      </c>
      <c r="BF1" t="s">
        <v>454</v>
      </c>
      <c r="BH1" t="s">
        <v>72</v>
      </c>
      <c r="BI1"/>
      <c r="BJ1" s="32" t="s">
        <v>355</v>
      </c>
      <c r="BL1" t="s">
        <v>1</v>
      </c>
      <c r="BM1"/>
      <c r="BN1" t="s">
        <v>71</v>
      </c>
      <c r="BO1"/>
      <c r="BP1" t="s">
        <v>454</v>
      </c>
      <c r="BQ1"/>
      <c r="BR1" t="s">
        <v>72</v>
      </c>
      <c r="BS1"/>
      <c r="BT1" s="32" t="s">
        <v>355</v>
      </c>
      <c r="BV1" t="s">
        <v>1</v>
      </c>
      <c r="BW1"/>
      <c r="BX1" t="s">
        <v>71</v>
      </c>
      <c r="BY1"/>
      <c r="BZ1" t="s">
        <v>454</v>
      </c>
      <c r="CA1"/>
      <c r="CB1" t="s">
        <v>72</v>
      </c>
      <c r="CC1"/>
      <c r="CD1" s="32" t="s">
        <v>355</v>
      </c>
      <c r="CF1" t="s">
        <v>1</v>
      </c>
      <c r="CG1"/>
      <c r="CH1" t="s">
        <v>71</v>
      </c>
      <c r="CI1"/>
      <c r="CJ1" t="s">
        <v>454</v>
      </c>
      <c r="CK1"/>
      <c r="CL1" t="s">
        <v>72</v>
      </c>
      <c r="CM1"/>
    </row>
    <row r="2" spans="1:93" x14ac:dyDescent="0.25">
      <c r="B2" s="32" t="s">
        <v>356</v>
      </c>
      <c r="L2" s="32" t="s">
        <v>357</v>
      </c>
      <c r="M2" s="32" t="s">
        <v>358</v>
      </c>
      <c r="V2" s="32" t="s">
        <v>359</v>
      </c>
      <c r="W2" s="32" t="s">
        <v>80</v>
      </c>
      <c r="AF2" s="32" t="s">
        <v>360</v>
      </c>
      <c r="AP2" s="32" t="s">
        <v>361</v>
      </c>
      <c r="AR2" s="32" t="s">
        <v>361</v>
      </c>
      <c r="AT2" s="32" t="s">
        <v>361</v>
      </c>
      <c r="AV2" s="32" t="s">
        <v>361</v>
      </c>
      <c r="AZ2" t="s">
        <v>362</v>
      </c>
      <c r="BJ2" s="32" t="s">
        <v>363</v>
      </c>
      <c r="BT2" s="32" t="s">
        <v>364</v>
      </c>
      <c r="CD2" s="32" t="s">
        <v>365</v>
      </c>
      <c r="CL2" s="32"/>
      <c r="CM2" s="54"/>
    </row>
    <row r="3" spans="1:93" x14ac:dyDescent="0.25">
      <c r="B3" s="32" t="str">
        <f>"Average "&amp;B2&amp;" ("&amp;B1&amp;")"</f>
        <v>Average Proposer Age (Overall)</v>
      </c>
      <c r="C3" s="32" t="str">
        <f>"Average "&amp;B2&amp;" - 7 Day Avg ("&amp;B1&amp;")"</f>
        <v>Average Proposer Age - 7 Day Avg (Overall)</v>
      </c>
      <c r="D3" s="32" t="str">
        <f>"Average "&amp;B2&amp;" ("&amp;D1&amp;")"</f>
        <v>Average Proposer Age (PC Annual Direct)</v>
      </c>
      <c r="E3" s="32" t="str">
        <f>"Average "&amp;B2&amp;" - 7 Day Avg ("&amp;D1&amp;")"</f>
        <v>Average Proposer Age - 7 Day Avg (PC Annual Direct)</v>
      </c>
      <c r="F3" s="32" t="str">
        <f>"Average "&amp;B2&amp;" ("&amp;F1&amp;")"</f>
        <v>Average Proposer Age (Boom Annual)</v>
      </c>
      <c r="G3" s="32" t="str">
        <f>"Average "&amp;B2&amp;" - 7 Day Avg ("&amp;F1&amp;")"</f>
        <v>Average Proposer Age - 7 Day Avg (Boom Annual)</v>
      </c>
      <c r="H3" s="32" t="str">
        <f>"Average "&amp;B2&amp;" ("&amp;H1&amp;")"</f>
        <v>Average Proposer Age (Boom Premium Finance)</v>
      </c>
      <c r="I3" s="32" t="str">
        <f>"Average "&amp;B2&amp;" - 7 Day Avg ("&amp;H1&amp;")"</f>
        <v>Average Proposer Age - 7 Day Avg (Boom Premium Finance)</v>
      </c>
      <c r="J3" s="32" t="str">
        <f>"Average "&amp;B2&amp;" ("&amp;J1&amp;")"</f>
        <v>Average Proposer Age (Boom Subscription)</v>
      </c>
      <c r="K3" s="54" t="str">
        <f>"Average "&amp;B2&amp;" - 7 Day Avg ("&amp;J1&amp;")"</f>
        <v>Average Proposer Age - 7 Day Avg (Boom Subscription)</v>
      </c>
      <c r="L3" s="32" t="str">
        <f>"Average "&amp;L2&amp;" ("&amp;L1&amp;")"</f>
        <v>Average Proportion Under 25 (Overall)</v>
      </c>
      <c r="M3" s="32" t="str">
        <f>"Average "&amp;L2&amp;" - 7 Day Avg ("&amp;L1&amp;")"</f>
        <v>Average Proportion Under 25 - 7 Day Avg (Overall)</v>
      </c>
      <c r="N3" s="32" t="str">
        <f>"Average "&amp;L2&amp;" ("&amp;N1&amp;")"</f>
        <v>Average Proportion Under 25 (PC Annual Direct)</v>
      </c>
      <c r="O3" s="32" t="str">
        <f>"Average "&amp;L2&amp;" - 7 Day Avg ("&amp;N1&amp;")"</f>
        <v>Average Proportion Under 25 - 7 Day Avg (PC Annual Direct)</v>
      </c>
      <c r="P3" s="32" t="str">
        <f>"Average "&amp;L2&amp;" ("&amp;P1&amp;")"</f>
        <v>Average Proportion Under 25 (Boom Annual)</v>
      </c>
      <c r="Q3" s="32" t="str">
        <f>"Average "&amp;L2&amp;" - 7 Day Avg ("&amp;P1&amp;")"</f>
        <v>Average Proportion Under 25 - 7 Day Avg (Boom Annual)</v>
      </c>
      <c r="R3" s="32" t="str">
        <f>"Average "&amp;L2&amp;" ("&amp;R1&amp;")"</f>
        <v>Average Proportion Under 25 (Boom Premium Finance)</v>
      </c>
      <c r="S3" s="32" t="str">
        <f>"Average "&amp;L2&amp;" - 7 Day Avg ("&amp;R1&amp;")"</f>
        <v>Average Proportion Under 25 - 7 Day Avg (Boom Premium Finance)</v>
      </c>
      <c r="T3" s="32" t="str">
        <f>"Average "&amp;L2&amp;" ("&amp;T1&amp;")"</f>
        <v>Average Proportion Under 25 (Boom Subscription)</v>
      </c>
      <c r="U3" s="54" t="str">
        <f>"Average "&amp;L2&amp;" - 7 Day Avg ("&amp;T1&amp;")"</f>
        <v>Average Proportion Under 25 - 7 Day Avg (Boom Subscription)</v>
      </c>
      <c r="V3" s="32" t="str">
        <f>"Average "&amp;V2&amp;" ("&amp;V1&amp;")"</f>
        <v>Average Premium Proportion Under 25 (Overall)</v>
      </c>
      <c r="W3" s="32" t="str">
        <f t="shared" ref="W3" si="0">"Average "&amp;V2&amp;" - 7 Day Avg ("&amp;V1&amp;")"</f>
        <v>Average Premium Proportion Under 25 - 7 Day Avg (Overall)</v>
      </c>
      <c r="X3" s="32" t="str">
        <f>"Average "&amp;V2&amp;" ("&amp;X1&amp;")"</f>
        <v>Average Premium Proportion Under 25 (PC Annual Direct)</v>
      </c>
      <c r="Y3" s="32" t="str">
        <f>"Average "&amp;V2&amp;" - 7 Day Avg ("&amp;X1&amp;")"</f>
        <v>Average Premium Proportion Under 25 - 7 Day Avg (PC Annual Direct)</v>
      </c>
      <c r="Z3" s="32" t="str">
        <f>"Average "&amp;V2&amp;" ("&amp;Z1&amp;")"</f>
        <v>Average Premium Proportion Under 25 (Boom Annual)</v>
      </c>
      <c r="AA3" s="32" t="str">
        <f>"Average "&amp;V2&amp;" - 7 Day Avg ("&amp;Z1&amp;")"</f>
        <v>Average Premium Proportion Under 25 - 7 Day Avg (Boom Annual)</v>
      </c>
      <c r="AB3" s="32" t="str">
        <f>"Average "&amp;V2&amp;" ("&amp;AB1&amp;")"</f>
        <v>Average Premium Proportion Under 25 (Boom Premium Finance)</v>
      </c>
      <c r="AC3" s="32" t="str">
        <f>"Average "&amp;V2&amp;" - 7 Day Avg ("&amp;AB1&amp;")"</f>
        <v>Average Premium Proportion Under 25 - 7 Day Avg (Boom Premium Finance)</v>
      </c>
      <c r="AD3" s="32" t="str">
        <f>"Average "&amp;V2&amp;" ("&amp;AD1&amp;")"</f>
        <v>Average Premium Proportion Under 25 (Boom Subscription)</v>
      </c>
      <c r="AE3" s="32" t="str">
        <f>"Average "&amp;V2&amp;" - 7 Day Avg ("&amp;AD1&amp;")"</f>
        <v>Average Premium Proportion Under 25 - 7 Day Avg (Boom Subscription)</v>
      </c>
      <c r="AF3" s="32" t="str">
        <f t="shared" ref="AF3" si="1">"Average "&amp;AF2&amp;" ("&amp;AF1&amp;")"</f>
        <v>Average Mileage (Overall)</v>
      </c>
      <c r="AG3" s="32" t="str">
        <f t="shared" ref="AG3" si="2">"Average "&amp;AF2&amp;" - 7 Day Avg ("&amp;AF1&amp;")"</f>
        <v>Average Mileage - 7 Day Avg (Overall)</v>
      </c>
      <c r="AH3" s="32" t="str">
        <f>"Average "&amp;AF2&amp;" ("&amp;AH1&amp;")"</f>
        <v>Average Mileage (PC Annual Direct)</v>
      </c>
      <c r="AI3" s="32" t="str">
        <f>"Average "&amp;AF2&amp;" - 7 Day Avg ("&amp;AH1&amp;")"</f>
        <v>Average Mileage - 7 Day Avg (PC Annual Direct)</v>
      </c>
      <c r="AJ3" s="32" t="str">
        <f>"Average "&amp;AF2&amp;" ("&amp;AJ1&amp;")"</f>
        <v>Average Mileage (Boom Annual)</v>
      </c>
      <c r="AK3" s="32" t="str">
        <f>"Average "&amp;AF2&amp;" - 7 Day Avg ("&amp;AJ1&amp;")"</f>
        <v>Average Mileage - 7 Day Avg (Boom Annual)</v>
      </c>
      <c r="AL3" s="32" t="str">
        <f>"Average "&amp;AF2&amp;" ("&amp;AL1&amp;")"</f>
        <v>Average Mileage (Boom Premium Finance)</v>
      </c>
      <c r="AM3" s="32" t="str">
        <f>"Average "&amp;AF2&amp;" - 7 Day Avg ("&amp;AL1&amp;")"</f>
        <v>Average Mileage - 7 Day Avg (Boom Premium Finance)</v>
      </c>
      <c r="AN3" s="32" t="str">
        <f>"Average "&amp;AF2&amp;" ("&amp;AN1&amp;")"</f>
        <v>Average Mileage (Boom Subscription)</v>
      </c>
      <c r="AO3" s="54" t="str">
        <f>"Average "&amp;AF2&amp;" - 7 Day Avg ("&amp;AN1&amp;")"</f>
        <v>Average Mileage - 7 Day Avg (Boom Subscription)</v>
      </c>
      <c r="AP3" s="32" t="str">
        <f t="shared" ref="AP3" si="3">"Average "&amp;AP2&amp;" ("&amp;AP1&amp;")"</f>
        <v>Average NCD (Overall)</v>
      </c>
      <c r="AQ3" s="32" t="str">
        <f t="shared" ref="AQ3" si="4">"Average "&amp;AP2&amp;" - 7 Day Avg ("&amp;AP1&amp;")"</f>
        <v>Average NCD - 7 Day Avg (Overall)</v>
      </c>
      <c r="AR3" s="32" t="str">
        <f t="shared" ref="AR3" si="5">"Average "&amp;AR2&amp;" ("&amp;AR1&amp;")"</f>
        <v>Average NCD (PC Annual Direct)</v>
      </c>
      <c r="AS3" s="32" t="str">
        <f t="shared" ref="AS3" si="6">"Average "&amp;AR2&amp;" - 7 Day Avg ("&amp;AR1&amp;")"</f>
        <v>Average NCD - 7 Day Avg (PC Annual Direct)</v>
      </c>
      <c r="AT3" s="32" t="str">
        <f t="shared" ref="AT3:AV3" si="7">"Average "&amp;AT2&amp;" ("&amp;AT1&amp;")"</f>
        <v>Average NCD (Boom Annual)</v>
      </c>
      <c r="AU3" s="32" t="str">
        <f t="shared" ref="AU3" si="8">"Average "&amp;AT2&amp;" - 7 Day Avg ("&amp;AT1&amp;")"</f>
        <v>Average NCD - 7 Day Avg (Boom Annual)</v>
      </c>
      <c r="AV3" s="32" t="str">
        <f t="shared" si="7"/>
        <v>Average NCD (Boom Premium Finance)</v>
      </c>
      <c r="AW3" s="32" t="str">
        <f t="shared" ref="AW3" si="9">"Average "&amp;AV2&amp;" - 7 Day Avg ("&amp;AV1&amp;")"</f>
        <v>Average NCD - 7 Day Avg (Boom Premium Finance)</v>
      </c>
      <c r="AX3" s="32" t="str">
        <f>"Average "&amp;AP2&amp;" ("&amp;AX1&amp;")"</f>
        <v>Average NCD (Boom Subscription)</v>
      </c>
      <c r="AY3" s="54" t="str">
        <f>"Average "&amp;AP2&amp;" - 7 Day Avg ("&amp;AX1&amp;")"</f>
        <v>Average NCD - 7 Day Avg (Boom Subscription)</v>
      </c>
      <c r="AZ3" t="str">
        <f t="shared" ref="AZ3" si="10">"Average "&amp;AZ2&amp;" ("&amp;AZ1&amp;")"</f>
        <v>Average Monthly Payment (Overall)</v>
      </c>
      <c r="BA3" t="str">
        <f t="shared" ref="BA3" si="11">"Average "&amp;AZ2&amp;" - 7 Day Avg ("&amp;AZ1&amp;")"</f>
        <v>Average Monthly Payment - 7 Day Avg (Overall)</v>
      </c>
      <c r="BB3" t="str">
        <f t="shared" ref="BB3" si="12">"Average "&amp;AZ2&amp;" ("&amp;BB1&amp;")"</f>
        <v>Average Monthly Payment (PC Annual Direct)</v>
      </c>
      <c r="BC3" t="str">
        <f t="shared" ref="BC3" si="13">"Average "&amp;AZ2&amp;" - 7 Day Avg ("&amp;BB1&amp;")"</f>
        <v>Average Monthly Payment - 7 Day Avg (PC Annual Direct)</v>
      </c>
      <c r="BD3" t="str">
        <f t="shared" ref="BD3" si="14">"Average "&amp;AZ2&amp;" ("&amp;BD1&amp;")"</f>
        <v>Average Monthly Payment (Boom Annual)</v>
      </c>
      <c r="BE3" t="str">
        <f t="shared" ref="BE3" si="15">"Average "&amp;AZ2&amp;" - 7 Day Avg ("&amp;BD1&amp;")"</f>
        <v>Average Monthly Payment - 7 Day Avg (Boom Annual)</v>
      </c>
      <c r="BF3" t="str">
        <f>"Average "&amp;AZ2&amp;" ("&amp;BF1&amp;")"</f>
        <v>Average Monthly Payment (Boom Premium Finance)</v>
      </c>
      <c r="BG3" t="str">
        <f>"Average "&amp;AZ2&amp;" - 7 Day Avg ("&amp;BF1&amp;")"</f>
        <v>Average Monthly Payment - 7 Day Avg (Boom Premium Finance)</v>
      </c>
      <c r="BH3" t="str">
        <f t="shared" ref="BH3" si="16">"Average "&amp;AZ2&amp;" ("&amp;BH1&amp;")"</f>
        <v>Average Monthly Payment (Boom Subscription)</v>
      </c>
      <c r="BI3" s="56" t="str">
        <f t="shared" ref="BI3" si="17">"Average "&amp;AZ2&amp;" - 7 Day Avg ("&amp;BH1&amp;")"</f>
        <v>Average Monthly Payment - 7 Day Avg (Boom Subscription)</v>
      </c>
      <c r="BJ3" s="32" t="str">
        <f t="shared" ref="BJ3" si="18">"Average "&amp;BJ2&amp;" ("&amp;BJ1&amp;")"</f>
        <v>Average Vehicle Value (Overall)</v>
      </c>
      <c r="BK3" s="32" t="str">
        <f t="shared" ref="BK3" si="19">"Average "&amp;BJ2&amp;" - 7 Day Avg ("&amp;BJ1&amp;")"</f>
        <v>Average Vehicle Value - 7 Day Avg (Overall)</v>
      </c>
      <c r="BL3" s="32" t="str">
        <f t="shared" ref="BL3" si="20">"Average "&amp;BJ2&amp;" ("&amp;BL1&amp;")"</f>
        <v>Average Vehicle Value (PC Annual Direct)</v>
      </c>
      <c r="BM3" s="32" t="str">
        <f t="shared" ref="BM3" si="21">"Average "&amp;BJ2&amp;" - 7 Day Avg ("&amp;BL1&amp;")"</f>
        <v>Average Vehicle Value - 7 Day Avg (PC Annual Direct)</v>
      </c>
      <c r="BN3" s="32" t="str">
        <f t="shared" ref="BN3" si="22">"Average "&amp;BJ2&amp;" ("&amp;BN1&amp;")"</f>
        <v>Average Vehicle Value (Boom Annual)</v>
      </c>
      <c r="BO3" s="32" t="str">
        <f t="shared" ref="BO3" si="23">"Average "&amp;BJ2&amp;" - 7 Day Avg ("&amp;BN1&amp;")"</f>
        <v>Average Vehicle Value - 7 Day Avg (Boom Annual)</v>
      </c>
      <c r="BP3" s="32" t="str">
        <f>"Average "&amp;BJ2&amp;" ("&amp;BP1&amp;")"</f>
        <v>Average Vehicle Value (Boom Premium Finance)</v>
      </c>
      <c r="BQ3" s="32" t="str">
        <f>"Average "&amp;BJ2&amp;" - 7 Day Avg ("&amp;BP1&amp;")"</f>
        <v>Average Vehicle Value - 7 Day Avg (Boom Premium Finance)</v>
      </c>
      <c r="BR3" s="32" t="str">
        <f t="shared" ref="BR3" si="24">"Average "&amp;BJ2&amp;" ("&amp;BR1&amp;")"</f>
        <v>Average Vehicle Value (Boom Subscription)</v>
      </c>
      <c r="BS3" s="54" t="str">
        <f t="shared" ref="BS3" si="25">"Average "&amp;BJ2&amp;" - 7 Day Avg ("&amp;BR1&amp;")"</f>
        <v>Average Vehicle Value - 7 Day Avg (Boom Subscription)</v>
      </c>
      <c r="BT3" s="32" t="str">
        <f t="shared" ref="BT3" si="26">"Average "&amp;BT2&amp;" ("&amp;BT1&amp;")"</f>
        <v>Average Proportion Over £25k (Overall)</v>
      </c>
      <c r="BU3" s="32" t="str">
        <f t="shared" ref="BU3" si="27">"Average "&amp;BT2&amp;" - 7 Day Avg ("&amp;BT1&amp;")"</f>
        <v>Average Proportion Over £25k - 7 Day Avg (Overall)</v>
      </c>
      <c r="BV3" s="32" t="str">
        <f t="shared" ref="BV3" si="28">"Average "&amp;BT2&amp;" ("&amp;BV1&amp;")"</f>
        <v>Average Proportion Over £25k (PC Annual Direct)</v>
      </c>
      <c r="BW3" s="32" t="str">
        <f t="shared" ref="BW3" si="29">"Average "&amp;BT2&amp;" - 7 Day Avg ("&amp;BV1&amp;")"</f>
        <v>Average Proportion Over £25k - 7 Day Avg (PC Annual Direct)</v>
      </c>
      <c r="BX3" s="32" t="str">
        <f t="shared" ref="BX3" si="30">"Average "&amp;BT2&amp;" ("&amp;BX1&amp;")"</f>
        <v>Average Proportion Over £25k (Boom Annual)</v>
      </c>
      <c r="BY3" s="32" t="str">
        <f t="shared" ref="BY3" si="31">"Average "&amp;BT2&amp;" - 7 Day Avg ("&amp;BX1&amp;")"</f>
        <v>Average Proportion Over £25k - 7 Day Avg (Boom Annual)</v>
      </c>
      <c r="BZ3" s="32" t="str">
        <f>"Average "&amp;BT2&amp;" ("&amp;BZ1&amp;")"</f>
        <v>Average Proportion Over £25k (Boom Premium Finance)</v>
      </c>
      <c r="CA3" s="32" t="str">
        <f>"Average "&amp;BT2&amp;" - 7 Day Avg ("&amp;BZ1&amp;")"</f>
        <v>Average Proportion Over £25k - 7 Day Avg (Boom Premium Finance)</v>
      </c>
      <c r="CB3" s="32" t="str">
        <f t="shared" ref="CB3" si="32">"Average "&amp;BT2&amp;" ("&amp;CB1&amp;")"</f>
        <v>Average Proportion Over £25k (Boom Subscription)</v>
      </c>
      <c r="CC3" s="54" t="str">
        <f t="shared" ref="CC3" si="33">"Average "&amp;BT2&amp;" - 7 Day Avg ("&amp;CB1&amp;")"</f>
        <v>Average Proportion Over £25k - 7 Day Avg (Boom Subscription)</v>
      </c>
      <c r="CD3" s="32" t="str">
        <f t="shared" ref="CD3" si="34">"Average "&amp;CD2&amp;" ("&amp;CD1&amp;")"</f>
        <v>Average Area Rating (Overall)</v>
      </c>
      <c r="CE3" s="32" t="str">
        <f t="shared" ref="CE3" si="35">"Average "&amp;CD2&amp;" - 7 Day Avg ("&amp;CD1&amp;")"</f>
        <v>Average Area Rating - 7 Day Avg (Overall)</v>
      </c>
      <c r="CF3" s="32" t="str">
        <f t="shared" ref="CF3" si="36">"Average "&amp;CD2&amp;" ("&amp;CF1&amp;")"</f>
        <v>Average Area Rating (PC Annual Direct)</v>
      </c>
      <c r="CG3" s="32" t="str">
        <f t="shared" ref="CG3" si="37">"Average "&amp;CD2&amp;" - 7 Day Avg ("&amp;CF1&amp;")"</f>
        <v>Average Area Rating - 7 Day Avg (PC Annual Direct)</v>
      </c>
      <c r="CH3" s="32" t="str">
        <f t="shared" ref="CH3" si="38">"Average "&amp;CD2&amp;" ("&amp;CH1&amp;")"</f>
        <v>Average Area Rating (Boom Annual)</v>
      </c>
      <c r="CI3" s="32" t="str">
        <f t="shared" ref="CI3" si="39">"Average "&amp;CD2&amp;" - 7 Day Avg ("&amp;CH1&amp;")"</f>
        <v>Average Area Rating - 7 Day Avg (Boom Annual)</v>
      </c>
      <c r="CJ3" s="32" t="str">
        <f>"Average "&amp;CD2&amp;" ("&amp;CJ1&amp;")"</f>
        <v>Average Area Rating (Boom Premium Finance)</v>
      </c>
      <c r="CK3" s="32" t="str">
        <f>"Average "&amp;CD2&amp;" - 7 Day Avg ("&amp;CJ1&amp;")"</f>
        <v>Average Area Rating - 7 Day Avg (Boom Premium Finance)</v>
      </c>
      <c r="CL3" t="str">
        <f t="shared" ref="CL3" si="40">"Average "&amp;CD2&amp;" ("&amp;CL1&amp;")"</f>
        <v>Average Area Rating (Boom Subscription)</v>
      </c>
      <c r="CM3" s="56" t="str">
        <f t="shared" ref="CM3" si="41">"Average "&amp;CD2&amp;" - 7 Day Avg ("&amp;CL1&amp;")"</f>
        <v>Average Area Rating - 7 Day Avg (Boom Subscription)</v>
      </c>
    </row>
    <row r="4" spans="1:93" x14ac:dyDescent="0.25">
      <c r="A4" s="37" t="s">
        <v>94</v>
      </c>
      <c r="B4" s="32" t="s">
        <v>366</v>
      </c>
      <c r="C4" s="32" t="s">
        <v>367</v>
      </c>
      <c r="D4" s="32" t="s">
        <v>368</v>
      </c>
      <c r="E4" s="32" t="s">
        <v>369</v>
      </c>
      <c r="F4" s="32" t="s">
        <v>508</v>
      </c>
      <c r="G4" s="32" t="s">
        <v>509</v>
      </c>
      <c r="H4" s="32" t="s">
        <v>476</v>
      </c>
      <c r="I4" s="32" t="s">
        <v>477</v>
      </c>
      <c r="J4" s="32" t="s">
        <v>510</v>
      </c>
      <c r="K4" s="54" t="s">
        <v>511</v>
      </c>
      <c r="L4" s="32" t="s">
        <v>370</v>
      </c>
      <c r="M4" s="32" t="s">
        <v>371</v>
      </c>
      <c r="N4" s="32" t="s">
        <v>372</v>
      </c>
      <c r="O4" s="32" t="s">
        <v>373</v>
      </c>
      <c r="P4" s="32" t="s">
        <v>512</v>
      </c>
      <c r="Q4" s="32" t="s">
        <v>513</v>
      </c>
      <c r="R4" s="32" t="s">
        <v>478</v>
      </c>
      <c r="S4" s="32" t="s">
        <v>479</v>
      </c>
      <c r="T4" s="32" t="s">
        <v>514</v>
      </c>
      <c r="U4" s="54" t="s">
        <v>515</v>
      </c>
      <c r="V4" s="32" t="s">
        <v>374</v>
      </c>
      <c r="W4" s="32" t="s">
        <v>375</v>
      </c>
      <c r="X4" s="32" t="s">
        <v>376</v>
      </c>
      <c r="Y4" s="32" t="s">
        <v>377</v>
      </c>
      <c r="Z4" s="32" t="s">
        <v>516</v>
      </c>
      <c r="AA4" s="32" t="s">
        <v>517</v>
      </c>
      <c r="AB4" s="32" t="s">
        <v>480</v>
      </c>
      <c r="AC4" s="32" t="s">
        <v>481</v>
      </c>
      <c r="AD4" s="32" t="s">
        <v>494</v>
      </c>
      <c r="AE4" s="32" t="s">
        <v>495</v>
      </c>
      <c r="AF4" s="32" t="s">
        <v>378</v>
      </c>
      <c r="AG4" s="32" t="s">
        <v>379</v>
      </c>
      <c r="AH4" s="32" t="s">
        <v>380</v>
      </c>
      <c r="AI4" s="32" t="s">
        <v>381</v>
      </c>
      <c r="AJ4" s="32" t="s">
        <v>518</v>
      </c>
      <c r="AK4" s="32" t="s">
        <v>519</v>
      </c>
      <c r="AL4" s="32" t="s">
        <v>482</v>
      </c>
      <c r="AM4" s="32" t="s">
        <v>483</v>
      </c>
      <c r="AN4" s="32" t="s">
        <v>496</v>
      </c>
      <c r="AO4" s="54" t="s">
        <v>497</v>
      </c>
      <c r="AP4" s="32" t="s">
        <v>382</v>
      </c>
      <c r="AQ4" s="32" t="s">
        <v>383</v>
      </c>
      <c r="AR4" s="32" t="s">
        <v>400</v>
      </c>
      <c r="AS4" s="32" t="s">
        <v>401</v>
      </c>
      <c r="AT4" s="32" t="s">
        <v>520</v>
      </c>
      <c r="AU4" s="32" t="s">
        <v>521</v>
      </c>
      <c r="AV4" s="32" t="s">
        <v>484</v>
      </c>
      <c r="AW4" s="32" t="s">
        <v>485</v>
      </c>
      <c r="AX4" s="32" t="s">
        <v>498</v>
      </c>
      <c r="AY4" s="54" t="s">
        <v>499</v>
      </c>
      <c r="AZ4" t="s">
        <v>384</v>
      </c>
      <c r="BA4" t="s">
        <v>385</v>
      </c>
      <c r="BB4" t="s">
        <v>386</v>
      </c>
      <c r="BC4" t="s">
        <v>387</v>
      </c>
      <c r="BD4" t="s">
        <v>522</v>
      </c>
      <c r="BE4" t="s">
        <v>523</v>
      </c>
      <c r="BF4" t="s">
        <v>486</v>
      </c>
      <c r="BG4" t="s">
        <v>487</v>
      </c>
      <c r="BH4" t="s">
        <v>500</v>
      </c>
      <c r="BI4" s="56" t="s">
        <v>501</v>
      </c>
      <c r="BJ4" s="32" t="s">
        <v>388</v>
      </c>
      <c r="BK4" s="32" t="s">
        <v>389</v>
      </c>
      <c r="BL4" s="32" t="s">
        <v>390</v>
      </c>
      <c r="BM4" s="32" t="s">
        <v>391</v>
      </c>
      <c r="BN4" s="32" t="s">
        <v>524</v>
      </c>
      <c r="BO4" s="32" t="s">
        <v>525</v>
      </c>
      <c r="BP4" s="32" t="s">
        <v>488</v>
      </c>
      <c r="BQ4" s="32" t="s">
        <v>489</v>
      </c>
      <c r="BR4" s="32" t="s">
        <v>502</v>
      </c>
      <c r="BS4" s="54" t="s">
        <v>503</v>
      </c>
      <c r="BT4" s="32" t="s">
        <v>392</v>
      </c>
      <c r="BU4" s="32" t="s">
        <v>393</v>
      </c>
      <c r="BV4" s="32" t="s">
        <v>394</v>
      </c>
      <c r="BW4" s="32" t="s">
        <v>395</v>
      </c>
      <c r="BX4" s="32" t="s">
        <v>526</v>
      </c>
      <c r="BY4" s="32" t="s">
        <v>527</v>
      </c>
      <c r="BZ4" s="32" t="s">
        <v>490</v>
      </c>
      <c r="CA4" s="32" t="s">
        <v>491</v>
      </c>
      <c r="CB4" s="32" t="s">
        <v>504</v>
      </c>
      <c r="CC4" s="54" t="s">
        <v>505</v>
      </c>
      <c r="CD4" s="32" t="s">
        <v>396</v>
      </c>
      <c r="CE4" s="32" t="s">
        <v>397</v>
      </c>
      <c r="CF4" s="32" t="s">
        <v>398</v>
      </c>
      <c r="CG4" s="32" t="s">
        <v>399</v>
      </c>
      <c r="CH4" s="32" t="s">
        <v>528</v>
      </c>
      <c r="CI4" s="32" t="s">
        <v>529</v>
      </c>
      <c r="CJ4" s="32" t="s">
        <v>492</v>
      </c>
      <c r="CK4" s="32" t="s">
        <v>493</v>
      </c>
      <c r="CL4" t="s">
        <v>506</v>
      </c>
      <c r="CM4" s="56" t="s">
        <v>507</v>
      </c>
      <c r="CN4" s="37" t="s">
        <v>560</v>
      </c>
      <c r="CO4" s="37" t="s">
        <v>561</v>
      </c>
    </row>
    <row r="5" spans="1:93" x14ac:dyDescent="0.25">
      <c r="A5" s="107">
        <v>45764</v>
      </c>
      <c r="B5" s="31">
        <v>37.889849601755238</v>
      </c>
      <c r="C5" s="38"/>
      <c r="D5" s="31">
        <v>38.296296296296291</v>
      </c>
      <c r="E5" s="38"/>
      <c r="F5" s="31">
        <v>41.687500000000007</v>
      </c>
      <c r="G5" s="38"/>
      <c r="H5" s="31">
        <v>37.840336134453779</v>
      </c>
      <c r="I5" s="38"/>
      <c r="J5" s="31">
        <v>0</v>
      </c>
      <c r="K5" s="57"/>
      <c r="L5" s="108">
        <v>2.7152742395804494E-2</v>
      </c>
      <c r="M5" s="109"/>
      <c r="N5" s="108">
        <v>2.9629629629629627E-2</v>
      </c>
      <c r="O5" s="109"/>
      <c r="P5" s="108">
        <v>0</v>
      </c>
      <c r="Q5" s="109"/>
      <c r="R5" s="108">
        <v>3.3613445378151259E-2</v>
      </c>
      <c r="S5" s="109"/>
      <c r="T5" s="108">
        <v>0</v>
      </c>
      <c r="U5" s="110"/>
      <c r="V5" s="108">
        <v>4.6200304133543486E-2</v>
      </c>
      <c r="W5" s="109"/>
      <c r="X5" s="108">
        <v>4.9858928844964977E-2</v>
      </c>
      <c r="Y5" s="109"/>
      <c r="Z5" s="108">
        <v>0</v>
      </c>
      <c r="AA5" s="109"/>
      <c r="AB5" s="108">
        <v>5.5091495867122052E-2</v>
      </c>
      <c r="AC5" s="109"/>
      <c r="AD5" s="108">
        <v>0</v>
      </c>
      <c r="AE5" s="110"/>
      <c r="AF5" s="31">
        <v>7787.5473015811322</v>
      </c>
      <c r="AG5" s="38"/>
      <c r="AH5" s="31">
        <v>7248.0444444444438</v>
      </c>
      <c r="AI5" s="38"/>
      <c r="AJ5" s="31">
        <v>6062.5000000000009</v>
      </c>
      <c r="AK5" s="38"/>
      <c r="AL5" s="31">
        <v>7407.4453781512593</v>
      </c>
      <c r="AM5" s="38"/>
      <c r="AN5" s="31">
        <v>0</v>
      </c>
      <c r="AO5" s="57"/>
      <c r="AP5" s="63">
        <v>3.2960940874950273</v>
      </c>
      <c r="AQ5" s="64"/>
      <c r="AR5" s="63">
        <v>3.6518518518518515</v>
      </c>
      <c r="AS5" s="63"/>
      <c r="AT5" s="63">
        <v>6.8125</v>
      </c>
      <c r="AU5" s="63"/>
      <c r="AV5" s="63">
        <v>3.2268907563025206</v>
      </c>
      <c r="AW5" s="63"/>
      <c r="AX5" s="63">
        <v>0</v>
      </c>
      <c r="AY5" s="65"/>
      <c r="AZ5" s="111">
        <v>0.64478862783074409</v>
      </c>
      <c r="BA5" s="112"/>
      <c r="BB5" s="111">
        <v>0.88148148148148142</v>
      </c>
      <c r="BC5" s="112"/>
      <c r="BD5" s="111">
        <v>0</v>
      </c>
      <c r="BE5" s="112"/>
      <c r="BF5" s="111">
        <v>1</v>
      </c>
      <c r="BG5" s="112"/>
      <c r="BH5" s="111">
        <v>0</v>
      </c>
      <c r="BI5" s="113"/>
      <c r="BJ5" s="31">
        <v>4678.3841017146269</v>
      </c>
      <c r="BK5" s="38"/>
      <c r="BL5" s="31">
        <v>5440.3333333333321</v>
      </c>
      <c r="BM5" s="38"/>
      <c r="BN5" s="31">
        <v>10048.125000000002</v>
      </c>
      <c r="BO5" s="38"/>
      <c r="BP5" s="31">
        <v>4820.7983193277305</v>
      </c>
      <c r="BQ5" s="38"/>
      <c r="BR5" s="31">
        <v>0</v>
      </c>
      <c r="BS5" s="57"/>
      <c r="BT5" s="108">
        <v>2.1733110089356328E-2</v>
      </c>
      <c r="BU5" s="109"/>
      <c r="BV5" s="108">
        <v>2.9629629629629627E-2</v>
      </c>
      <c r="BW5" s="108"/>
      <c r="BX5" s="108">
        <v>0.125</v>
      </c>
      <c r="BY5" s="108"/>
      <c r="BZ5" s="108">
        <v>1.680672268907563E-2</v>
      </c>
      <c r="CA5" s="108"/>
      <c r="CB5" s="108">
        <v>0</v>
      </c>
      <c r="CC5" s="110"/>
      <c r="CD5" s="63">
        <v>38.909298688574516</v>
      </c>
      <c r="CE5" s="64"/>
      <c r="CF5" s="63">
        <v>41.599999999999994</v>
      </c>
      <c r="CG5" s="64"/>
      <c r="CH5" s="63">
        <v>58.250000000000007</v>
      </c>
      <c r="CI5" s="64"/>
      <c r="CJ5" s="63">
        <v>39.361344537815128</v>
      </c>
      <c r="CK5" s="64"/>
      <c r="CL5" s="63">
        <v>0</v>
      </c>
      <c r="CM5" s="65"/>
      <c r="CN5" s="134">
        <f>'Plan Figures'!$B$74</f>
        <v>7.6707847839770166E-2</v>
      </c>
      <c r="CO5" s="134">
        <f>'Plan Figures'!$B$75</f>
        <v>0.14955977288801073</v>
      </c>
    </row>
    <row r="6" spans="1:93" x14ac:dyDescent="0.25">
      <c r="A6" s="107">
        <f>A5+1</f>
        <v>45765</v>
      </c>
      <c r="B6" s="31">
        <v>39.297091813117994</v>
      </c>
      <c r="C6" s="38"/>
      <c r="D6" s="31">
        <v>39.988505747126439</v>
      </c>
      <c r="E6" s="38"/>
      <c r="F6" s="31">
        <v>45.264705882352942</v>
      </c>
      <c r="G6" s="38"/>
      <c r="H6" s="31">
        <v>38.707142857142856</v>
      </c>
      <c r="I6" s="38"/>
      <c r="J6" s="31">
        <v>0</v>
      </c>
      <c r="K6" s="57"/>
      <c r="L6" s="108">
        <v>5.2206156901220546E-2</v>
      </c>
      <c r="M6" s="109"/>
      <c r="N6" s="108">
        <v>6.3218390804597693E-2</v>
      </c>
      <c r="O6" s="109"/>
      <c r="P6" s="108">
        <v>2.9411764705882353E-2</v>
      </c>
      <c r="Q6" s="109"/>
      <c r="R6" s="108">
        <v>7.1428571428571425E-2</v>
      </c>
      <c r="S6" s="109"/>
      <c r="T6" s="108">
        <v>0</v>
      </c>
      <c r="U6" s="110"/>
      <c r="V6" s="108">
        <v>8.4543538429831616E-2</v>
      </c>
      <c r="W6" s="109"/>
      <c r="X6" s="108">
        <v>0.10117339597563864</v>
      </c>
      <c r="Y6" s="109"/>
      <c r="Z6" s="108">
        <v>5.0453364332662218E-2</v>
      </c>
      <c r="AA6" s="109"/>
      <c r="AB6" s="108">
        <v>0.10849722032469493</v>
      </c>
      <c r="AC6" s="109"/>
      <c r="AD6" s="108">
        <v>0</v>
      </c>
      <c r="AE6" s="110"/>
      <c r="AF6" s="31">
        <v>7359.8259738834849</v>
      </c>
      <c r="AG6" s="38"/>
      <c r="AH6" s="31">
        <v>7204.0114942528735</v>
      </c>
      <c r="AI6" s="38"/>
      <c r="AJ6" s="31">
        <v>7838.2352941176468</v>
      </c>
      <c r="AK6" s="38"/>
      <c r="AL6" s="31">
        <v>7049.9857142857154</v>
      </c>
      <c r="AM6" s="38"/>
      <c r="AN6" s="31">
        <v>0</v>
      </c>
      <c r="AO6" s="57"/>
      <c r="AP6" s="63">
        <v>4.0487110101801136</v>
      </c>
      <c r="AQ6" s="64"/>
      <c r="AR6" s="63">
        <v>4.195402298850575</v>
      </c>
      <c r="AS6" s="63"/>
      <c r="AT6" s="63">
        <v>6.1470588235294121</v>
      </c>
      <c r="AU6" s="63"/>
      <c r="AV6" s="63">
        <v>3.7214285714285715</v>
      </c>
      <c r="AW6" s="63"/>
      <c r="AX6" s="63">
        <v>0</v>
      </c>
      <c r="AY6" s="65"/>
      <c r="AZ6" s="111">
        <v>0.66423808598940104</v>
      </c>
      <c r="BA6" s="112"/>
      <c r="BB6" s="111">
        <v>0.80459770114942519</v>
      </c>
      <c r="BC6" s="112"/>
      <c r="BD6" s="111">
        <v>0</v>
      </c>
      <c r="BE6" s="112"/>
      <c r="BF6" s="111">
        <v>1</v>
      </c>
      <c r="BG6" s="112"/>
      <c r="BH6" s="111">
        <v>0</v>
      </c>
      <c r="BI6" s="113"/>
      <c r="BJ6" s="31">
        <v>4940.5836373871498</v>
      </c>
      <c r="BK6" s="38"/>
      <c r="BL6" s="31">
        <v>5471.8793103448279</v>
      </c>
      <c r="BM6" s="38"/>
      <c r="BN6" s="31">
        <v>4768.1470588235297</v>
      </c>
      <c r="BO6" s="38"/>
      <c r="BP6" s="31">
        <v>5642.7857142857147</v>
      </c>
      <c r="BQ6" s="38"/>
      <c r="BR6" s="31">
        <v>0</v>
      </c>
      <c r="BS6" s="57"/>
      <c r="BT6" s="108">
        <v>1.4298845767686707E-2</v>
      </c>
      <c r="BU6" s="109"/>
      <c r="BV6" s="108">
        <v>1.7241379310344827E-2</v>
      </c>
      <c r="BW6" s="108"/>
      <c r="BX6" s="108">
        <v>0</v>
      </c>
      <c r="BY6" s="108"/>
      <c r="BZ6" s="108">
        <v>2.1428571428571429E-2</v>
      </c>
      <c r="CA6" s="108"/>
      <c r="CB6" s="108">
        <v>0</v>
      </c>
      <c r="CC6" s="110"/>
      <c r="CD6" s="63">
        <v>43.160824812220518</v>
      </c>
      <c r="CE6" s="64"/>
      <c r="CF6" s="63">
        <v>46.02873563218391</v>
      </c>
      <c r="CG6" s="64"/>
      <c r="CH6" s="63">
        <v>50.558823529411768</v>
      </c>
      <c r="CI6" s="64"/>
      <c r="CJ6" s="63">
        <v>44.928571428571431</v>
      </c>
      <c r="CK6" s="64"/>
      <c r="CL6" s="63">
        <v>0</v>
      </c>
      <c r="CM6" s="65"/>
      <c r="CN6" s="134">
        <f>'Plan Figures'!$B$74</f>
        <v>7.6707847839770166E-2</v>
      </c>
      <c r="CO6" s="134">
        <f>'Plan Figures'!$B$75</f>
        <v>0.14955977288801073</v>
      </c>
    </row>
    <row r="7" spans="1:93" x14ac:dyDescent="0.25">
      <c r="A7" s="107">
        <f t="shared" ref="A7:A70" si="42">A6+1</f>
        <v>45766</v>
      </c>
      <c r="B7" s="31">
        <v>38.872817756298808</v>
      </c>
      <c r="C7" s="38"/>
      <c r="D7" s="31">
        <v>39.620437956204377</v>
      </c>
      <c r="E7" s="38"/>
      <c r="F7" s="31">
        <v>46.366666666666667</v>
      </c>
      <c r="G7" s="38"/>
      <c r="H7" s="31">
        <v>37.728971962616825</v>
      </c>
      <c r="I7" s="38"/>
      <c r="J7" s="31">
        <v>0</v>
      </c>
      <c r="K7" s="57"/>
      <c r="L7" s="108">
        <v>5.3436793280903318E-2</v>
      </c>
      <c r="M7" s="109"/>
      <c r="N7" s="108">
        <v>6.5693430656934296E-2</v>
      </c>
      <c r="O7" s="109"/>
      <c r="P7" s="108">
        <v>3.3333333333333333E-2</v>
      </c>
      <c r="Q7" s="109"/>
      <c r="R7" s="108">
        <v>7.476635514018691E-2</v>
      </c>
      <c r="S7" s="109"/>
      <c r="T7" s="108">
        <v>0</v>
      </c>
      <c r="U7" s="110"/>
      <c r="V7" s="108">
        <v>0.10369744987721592</v>
      </c>
      <c r="W7" s="109"/>
      <c r="X7" s="108">
        <v>0.12753747666056767</v>
      </c>
      <c r="Y7" s="109"/>
      <c r="Z7" s="108">
        <v>3.8754455350191723E-2</v>
      </c>
      <c r="AA7" s="109"/>
      <c r="AB7" s="108">
        <v>0.1446743407724842</v>
      </c>
      <c r="AC7" s="109"/>
      <c r="AD7" s="108">
        <v>0</v>
      </c>
      <c r="AE7" s="110"/>
      <c r="AF7" s="31">
        <v>7503.2799355999932</v>
      </c>
      <c r="AG7" s="38"/>
      <c r="AH7" s="31">
        <v>7003.649635036496</v>
      </c>
      <c r="AI7" s="38"/>
      <c r="AJ7" s="31">
        <v>7466.6666666666661</v>
      </c>
      <c r="AK7" s="38"/>
      <c r="AL7" s="31">
        <v>6873.8317757009354</v>
      </c>
      <c r="AM7" s="38"/>
      <c r="AN7" s="31">
        <v>0</v>
      </c>
      <c r="AO7" s="57"/>
      <c r="AP7" s="63">
        <v>3.7749196377148486</v>
      </c>
      <c r="AQ7" s="64"/>
      <c r="AR7" s="63">
        <v>4.2335766423357661</v>
      </c>
      <c r="AS7" s="63"/>
      <c r="AT7" s="63">
        <v>6.8999999999999995</v>
      </c>
      <c r="AU7" s="63"/>
      <c r="AV7" s="63">
        <v>3.485981308411215</v>
      </c>
      <c r="AW7" s="63"/>
      <c r="AX7" s="63">
        <v>0</v>
      </c>
      <c r="AY7" s="65"/>
      <c r="AZ7" s="111">
        <v>0.57102852723738273</v>
      </c>
      <c r="BA7" s="112"/>
      <c r="BB7" s="111">
        <v>0.78102189781021891</v>
      </c>
      <c r="BC7" s="112"/>
      <c r="BD7" s="111">
        <v>0</v>
      </c>
      <c r="BE7" s="112"/>
      <c r="BF7" s="111">
        <v>1</v>
      </c>
      <c r="BG7" s="112"/>
      <c r="BH7" s="111">
        <v>0</v>
      </c>
      <c r="BI7" s="113"/>
      <c r="BJ7" s="31">
        <v>5632.5689478458762</v>
      </c>
      <c r="BK7" s="38"/>
      <c r="BL7" s="31">
        <v>6568.3284671532847</v>
      </c>
      <c r="BM7" s="38"/>
      <c r="BN7" s="31">
        <v>7686.166666666667</v>
      </c>
      <c r="BO7" s="38"/>
      <c r="BP7" s="31">
        <v>6254.9158878504677</v>
      </c>
      <c r="BQ7" s="38"/>
      <c r="BR7" s="31">
        <v>0</v>
      </c>
      <c r="BS7" s="57"/>
      <c r="BT7" s="108">
        <v>2.6683881482858104E-2</v>
      </c>
      <c r="BU7" s="109"/>
      <c r="BV7" s="108">
        <v>3.6496350364963501E-2</v>
      </c>
      <c r="BW7" s="108"/>
      <c r="BX7" s="108">
        <v>6.6666666666666666E-2</v>
      </c>
      <c r="BY7" s="108"/>
      <c r="BZ7" s="108">
        <v>2.8037383177570093E-2</v>
      </c>
      <c r="CA7" s="108"/>
      <c r="CB7" s="108">
        <v>0</v>
      </c>
      <c r="CC7" s="110"/>
      <c r="CD7" s="63">
        <v>40.05770750943627</v>
      </c>
      <c r="CE7" s="64"/>
      <c r="CF7" s="63">
        <v>42.824817518248175</v>
      </c>
      <c r="CG7" s="64"/>
      <c r="CH7" s="63">
        <v>46.4</v>
      </c>
      <c r="CI7" s="64"/>
      <c r="CJ7" s="63">
        <v>41.822429906542055</v>
      </c>
      <c r="CK7" s="64"/>
      <c r="CL7" s="63">
        <v>0</v>
      </c>
      <c r="CM7" s="65"/>
      <c r="CN7" s="134">
        <f>'Plan Figures'!$B$74</f>
        <v>7.6707847839770166E-2</v>
      </c>
      <c r="CO7" s="134">
        <f>'Plan Figures'!$B$75</f>
        <v>0.14955977288801073</v>
      </c>
    </row>
    <row r="8" spans="1:93" x14ac:dyDescent="0.25">
      <c r="A8" s="107">
        <f t="shared" si="42"/>
        <v>45767</v>
      </c>
      <c r="B8" s="31">
        <v>39.634520380256475</v>
      </c>
      <c r="C8" s="38"/>
      <c r="D8" s="31">
        <v>42.035398230088532</v>
      </c>
      <c r="E8" s="38"/>
      <c r="F8" s="31">
        <v>49.96153846153846</v>
      </c>
      <c r="G8" s="38"/>
      <c r="H8" s="31">
        <v>39.666666666666714</v>
      </c>
      <c r="I8" s="38"/>
      <c r="J8" s="31">
        <v>0</v>
      </c>
      <c r="K8" s="57"/>
      <c r="L8" s="108">
        <v>5.558463140287731E-2</v>
      </c>
      <c r="M8" s="109"/>
      <c r="N8" s="108">
        <v>6.1946902654867304E-2</v>
      </c>
      <c r="O8" s="109"/>
      <c r="P8" s="108">
        <v>7.6923076923076913E-2</v>
      </c>
      <c r="Q8" s="109"/>
      <c r="R8" s="108">
        <v>5.7471264367816154E-2</v>
      </c>
      <c r="S8" s="109"/>
      <c r="T8" s="108">
        <v>0</v>
      </c>
      <c r="U8" s="110"/>
      <c r="V8" s="108">
        <v>8.6064101083741032E-2</v>
      </c>
      <c r="W8" s="109"/>
      <c r="X8" s="108">
        <v>7.6524228629647598E-2</v>
      </c>
      <c r="Y8" s="109"/>
      <c r="Z8" s="108">
        <v>5.9731898653497428E-2</v>
      </c>
      <c r="AA8" s="109"/>
      <c r="AB8" s="108">
        <v>8.071063407729348E-2</v>
      </c>
      <c r="AC8" s="109"/>
      <c r="AD8" s="108">
        <v>0</v>
      </c>
      <c r="AE8" s="110"/>
      <c r="AF8" s="31">
        <v>7749.5058557834345</v>
      </c>
      <c r="AG8" s="38"/>
      <c r="AH8" s="31">
        <v>7354.7168141592983</v>
      </c>
      <c r="AI8" s="38"/>
      <c r="AJ8" s="31">
        <v>7653.8461538461543</v>
      </c>
      <c r="AK8" s="38"/>
      <c r="AL8" s="31">
        <v>7265.3218390804677</v>
      </c>
      <c r="AM8" s="38"/>
      <c r="AN8" s="31">
        <v>0</v>
      </c>
      <c r="AO8" s="57"/>
      <c r="AP8" s="63">
        <v>4.4392487240573422</v>
      </c>
      <c r="AQ8" s="64"/>
      <c r="AR8" s="63">
        <v>4.9646017699115088</v>
      </c>
      <c r="AS8" s="63"/>
      <c r="AT8" s="63">
        <v>8.884615384615385</v>
      </c>
      <c r="AU8" s="63"/>
      <c r="AV8" s="63">
        <v>3.7931034482758665</v>
      </c>
      <c r="AW8" s="63"/>
      <c r="AX8" s="63">
        <v>0</v>
      </c>
      <c r="AY8" s="65"/>
      <c r="AZ8" s="111">
        <v>0.53608398672318947</v>
      </c>
      <c r="BA8" s="112"/>
      <c r="BB8" s="111">
        <v>0.76991150442477851</v>
      </c>
      <c r="BC8" s="112"/>
      <c r="BD8" s="111">
        <v>0</v>
      </c>
      <c r="BE8" s="112"/>
      <c r="BF8" s="111">
        <v>1</v>
      </c>
      <c r="BG8" s="112"/>
      <c r="BH8" s="111">
        <v>0</v>
      </c>
      <c r="BI8" s="113"/>
      <c r="BJ8" s="31">
        <v>4867.5652213963831</v>
      </c>
      <c r="BK8" s="38"/>
      <c r="BL8" s="31">
        <v>6065.0619469026606</v>
      </c>
      <c r="BM8" s="38"/>
      <c r="BN8" s="31">
        <v>8706.1538461538457</v>
      </c>
      <c r="BO8" s="38"/>
      <c r="BP8" s="31">
        <v>5275.7701149425347</v>
      </c>
      <c r="BQ8" s="38"/>
      <c r="BR8" s="31">
        <v>0</v>
      </c>
      <c r="BS8" s="57"/>
      <c r="BT8" s="108">
        <v>1.8502582969656158E-2</v>
      </c>
      <c r="BU8" s="109"/>
      <c r="BV8" s="108">
        <v>2.6548672566371705E-2</v>
      </c>
      <c r="BW8" s="108"/>
      <c r="BX8" s="108">
        <v>7.6923076923076913E-2</v>
      </c>
      <c r="BY8" s="108"/>
      <c r="BZ8" s="108">
        <v>1.1494252873563232E-2</v>
      </c>
      <c r="CA8" s="108"/>
      <c r="CB8" s="108">
        <v>0</v>
      </c>
      <c r="CC8" s="110"/>
      <c r="CD8" s="63">
        <v>42.387760730554689</v>
      </c>
      <c r="CE8" s="64"/>
      <c r="CF8" s="63">
        <v>44.168141592920392</v>
      </c>
      <c r="CG8" s="64"/>
      <c r="CH8" s="63">
        <v>51.307692307692314</v>
      </c>
      <c r="CI8" s="64"/>
      <c r="CJ8" s="63">
        <v>42.03448275862074</v>
      </c>
      <c r="CK8" s="64"/>
      <c r="CL8" s="63">
        <v>0</v>
      </c>
      <c r="CM8" s="65"/>
      <c r="CN8" s="134">
        <f>'Plan Figures'!$B$74</f>
        <v>7.6707847839770166E-2</v>
      </c>
      <c r="CO8" s="134">
        <f>'Plan Figures'!$B$75</f>
        <v>0.14955977288801073</v>
      </c>
    </row>
    <row r="9" spans="1:93" x14ac:dyDescent="0.25">
      <c r="A9" s="107">
        <f t="shared" si="42"/>
        <v>45768</v>
      </c>
      <c r="B9" s="31">
        <v>39.719980421030328</v>
      </c>
      <c r="C9" s="38"/>
      <c r="D9" s="31">
        <v>40.355371900826484</v>
      </c>
      <c r="E9" s="38"/>
      <c r="F9" s="31">
        <v>48.875</v>
      </c>
      <c r="G9" s="38"/>
      <c r="H9" s="31">
        <v>38.247422680412413</v>
      </c>
      <c r="I9" s="38"/>
      <c r="J9" s="31">
        <v>0</v>
      </c>
      <c r="K9" s="57"/>
      <c r="L9" s="108">
        <v>3.5504684849017913E-2</v>
      </c>
      <c r="M9" s="109"/>
      <c r="N9" s="108">
        <v>4.1322314049586813E-2</v>
      </c>
      <c r="O9" s="109"/>
      <c r="P9" s="108">
        <v>0</v>
      </c>
      <c r="Q9" s="109"/>
      <c r="R9" s="108">
        <v>5.1546391752577372E-2</v>
      </c>
      <c r="S9" s="109"/>
      <c r="T9" s="108">
        <v>0</v>
      </c>
      <c r="U9" s="110"/>
      <c r="V9" s="108">
        <v>5.8570623493637314E-2</v>
      </c>
      <c r="W9" s="109"/>
      <c r="X9" s="108">
        <v>6.2913365860605697E-2</v>
      </c>
      <c r="Y9" s="109"/>
      <c r="Z9" s="108">
        <v>0</v>
      </c>
      <c r="AA9" s="109"/>
      <c r="AB9" s="108">
        <v>7.1857081412204329E-2</v>
      </c>
      <c r="AC9" s="109"/>
      <c r="AD9" s="108">
        <v>0</v>
      </c>
      <c r="AE9" s="110"/>
      <c r="AF9" s="31">
        <v>7245.9354915527174</v>
      </c>
      <c r="AG9" s="38"/>
      <c r="AH9" s="31">
        <v>6938.0082644628164</v>
      </c>
      <c r="AI9" s="38"/>
      <c r="AJ9" s="31">
        <v>6729.166666666667</v>
      </c>
      <c r="AK9" s="38"/>
      <c r="AL9" s="31">
        <v>6989.6804123711418</v>
      </c>
      <c r="AM9" s="38"/>
      <c r="AN9" s="31">
        <v>0</v>
      </c>
      <c r="AO9" s="57"/>
      <c r="AP9" s="63">
        <v>4.2133003992055587</v>
      </c>
      <c r="AQ9" s="64"/>
      <c r="AR9" s="63">
        <v>4.504132231404963</v>
      </c>
      <c r="AS9" s="63"/>
      <c r="AT9" s="63">
        <v>6.333333333333333</v>
      </c>
      <c r="AU9" s="63"/>
      <c r="AV9" s="63">
        <v>4.0515463917525816</v>
      </c>
      <c r="AW9" s="63"/>
      <c r="AX9" s="63">
        <v>0</v>
      </c>
      <c r="AY9" s="65"/>
      <c r="AZ9" s="111">
        <v>0.6867156464732217</v>
      </c>
      <c r="BA9" s="112"/>
      <c r="BB9" s="111">
        <v>0.80165289256198335</v>
      </c>
      <c r="BC9" s="112"/>
      <c r="BD9" s="111">
        <v>0</v>
      </c>
      <c r="BE9" s="112"/>
      <c r="BF9" s="111">
        <v>1</v>
      </c>
      <c r="BG9" s="112"/>
      <c r="BH9" s="111">
        <v>0</v>
      </c>
      <c r="BI9" s="113"/>
      <c r="BJ9" s="31">
        <v>4495.7645047102451</v>
      </c>
      <c r="BK9" s="38"/>
      <c r="BL9" s="31">
        <v>4866.2396694214922</v>
      </c>
      <c r="BM9" s="38"/>
      <c r="BN9" s="31">
        <v>6147.083333333333</v>
      </c>
      <c r="BO9" s="38"/>
      <c r="BP9" s="31">
        <v>4549.3298969072212</v>
      </c>
      <c r="BQ9" s="38"/>
      <c r="BR9" s="31">
        <v>0</v>
      </c>
      <c r="BS9" s="57"/>
      <c r="BT9" s="108">
        <v>2.1238628241439867E-2</v>
      </c>
      <c r="BU9" s="109"/>
      <c r="BV9" s="108">
        <v>2.4793388429752088E-2</v>
      </c>
      <c r="BW9" s="108"/>
      <c r="BX9" s="108">
        <v>4.1666666666666664E-2</v>
      </c>
      <c r="BY9" s="108"/>
      <c r="BZ9" s="108">
        <v>2.0618556701030948E-2</v>
      </c>
      <c r="CA9" s="108"/>
      <c r="CB9" s="108">
        <v>0</v>
      </c>
      <c r="CC9" s="110"/>
      <c r="CD9" s="63">
        <v>41.850718165202657</v>
      </c>
      <c r="CE9" s="64"/>
      <c r="CF9" s="63">
        <v>43.892561983471118</v>
      </c>
      <c r="CG9" s="64"/>
      <c r="CH9" s="63">
        <v>47.333333333333329</v>
      </c>
      <c r="CI9" s="64"/>
      <c r="CJ9" s="63">
        <v>43.041237113402104</v>
      </c>
      <c r="CK9" s="64"/>
      <c r="CL9" s="63">
        <v>0</v>
      </c>
      <c r="CM9" s="65"/>
      <c r="CN9" s="134">
        <f>'Plan Figures'!$B$74</f>
        <v>7.6707847839770166E-2</v>
      </c>
      <c r="CO9" s="134">
        <f>'Plan Figures'!$B$75</f>
        <v>0.14955977288801073</v>
      </c>
    </row>
    <row r="10" spans="1:93" x14ac:dyDescent="0.25">
      <c r="A10" s="107">
        <f t="shared" si="42"/>
        <v>45769</v>
      </c>
      <c r="B10" s="31">
        <v>39.691779303766985</v>
      </c>
      <c r="C10" s="38"/>
      <c r="D10" s="31">
        <v>40.465116279069761</v>
      </c>
      <c r="E10" s="38"/>
      <c r="F10" s="31">
        <v>42.428571428571423</v>
      </c>
      <c r="G10" s="38"/>
      <c r="H10" s="31">
        <v>39.920792079207921</v>
      </c>
      <c r="I10" s="38"/>
      <c r="J10" s="31">
        <v>0</v>
      </c>
      <c r="K10" s="57"/>
      <c r="L10" s="108">
        <v>3.5329045460547652E-2</v>
      </c>
      <c r="M10" s="109"/>
      <c r="N10" s="108">
        <v>3.1007751937984489E-2</v>
      </c>
      <c r="O10" s="109"/>
      <c r="P10" s="108">
        <v>0</v>
      </c>
      <c r="Q10" s="109"/>
      <c r="R10" s="108">
        <v>3.9603960396039598E-2</v>
      </c>
      <c r="S10" s="109"/>
      <c r="T10" s="108">
        <v>0</v>
      </c>
      <c r="U10" s="110"/>
      <c r="V10" s="108">
        <v>6.9190986222828418E-2</v>
      </c>
      <c r="W10" s="109"/>
      <c r="X10" s="108">
        <v>4.8774114657685844E-2</v>
      </c>
      <c r="Y10" s="109"/>
      <c r="Z10" s="108">
        <v>0</v>
      </c>
      <c r="AA10" s="109"/>
      <c r="AB10" s="108">
        <v>5.8355689473706222E-2</v>
      </c>
      <c r="AC10" s="109"/>
      <c r="AD10" s="108">
        <v>0</v>
      </c>
      <c r="AE10" s="110"/>
      <c r="AF10" s="31">
        <v>7559.974782289737</v>
      </c>
      <c r="AG10" s="38"/>
      <c r="AH10" s="31">
        <v>7220.9302325581384</v>
      </c>
      <c r="AI10" s="38"/>
      <c r="AJ10" s="31">
        <v>8285.7142857142844</v>
      </c>
      <c r="AK10" s="38"/>
      <c r="AL10" s="31">
        <v>6925.742574257426</v>
      </c>
      <c r="AM10" s="38"/>
      <c r="AN10" s="31">
        <v>0</v>
      </c>
      <c r="AO10" s="57"/>
      <c r="AP10" s="63">
        <v>4.6619487278168688</v>
      </c>
      <c r="AQ10" s="64"/>
      <c r="AR10" s="63">
        <v>5.2480620155038755</v>
      </c>
      <c r="AS10" s="63"/>
      <c r="AT10" s="63">
        <v>6</v>
      </c>
      <c r="AU10" s="63"/>
      <c r="AV10" s="63">
        <v>5.0396039603960396</v>
      </c>
      <c r="AW10" s="63"/>
      <c r="AX10" s="63">
        <v>0</v>
      </c>
      <c r="AY10" s="65"/>
      <c r="AZ10" s="111">
        <v>0.59352796372918659</v>
      </c>
      <c r="BA10" s="112"/>
      <c r="BB10" s="111">
        <v>0.78294573643410847</v>
      </c>
      <c r="BC10" s="112"/>
      <c r="BD10" s="111">
        <v>0</v>
      </c>
      <c r="BE10" s="112"/>
      <c r="BF10" s="111">
        <v>1</v>
      </c>
      <c r="BG10" s="112"/>
      <c r="BH10" s="111">
        <v>0</v>
      </c>
      <c r="BI10" s="113"/>
      <c r="BJ10" s="31">
        <v>4558.8083123576007</v>
      </c>
      <c r="BK10" s="38"/>
      <c r="BL10" s="31">
        <v>5298.9379844961231</v>
      </c>
      <c r="BM10" s="38"/>
      <c r="BN10" s="31">
        <v>6894.9642857142862</v>
      </c>
      <c r="BO10" s="38"/>
      <c r="BP10" s="31">
        <v>4856.4752475247524</v>
      </c>
      <c r="BQ10" s="38"/>
      <c r="BR10" s="31">
        <v>0</v>
      </c>
      <c r="BS10" s="57"/>
      <c r="BT10" s="108">
        <v>2.3506057969472735E-2</v>
      </c>
      <c r="BU10" s="109"/>
      <c r="BV10" s="108">
        <v>3.1007751937984489E-2</v>
      </c>
      <c r="BW10" s="108"/>
      <c r="BX10" s="108">
        <v>7.1428571428571425E-2</v>
      </c>
      <c r="BY10" s="108"/>
      <c r="BZ10" s="108">
        <v>1.9801980198019799E-2</v>
      </c>
      <c r="CA10" s="108"/>
      <c r="CB10" s="108">
        <v>0</v>
      </c>
      <c r="CC10" s="110"/>
      <c r="CD10" s="63">
        <v>43.22186398389907</v>
      </c>
      <c r="CE10" s="64"/>
      <c r="CF10" s="63">
        <v>45.930232558139529</v>
      </c>
      <c r="CG10" s="64"/>
      <c r="CH10" s="63">
        <v>52.357142857142854</v>
      </c>
      <c r="CI10" s="64"/>
      <c r="CJ10" s="63">
        <v>44.148514851485146</v>
      </c>
      <c r="CK10" s="64"/>
      <c r="CL10" s="63">
        <v>0</v>
      </c>
      <c r="CM10" s="65"/>
      <c r="CN10" s="134">
        <f>'Plan Figures'!$B$74</f>
        <v>7.6707847839770166E-2</v>
      </c>
      <c r="CO10" s="134">
        <f>'Plan Figures'!$B$75</f>
        <v>0.14955977288801073</v>
      </c>
    </row>
    <row r="11" spans="1:93" x14ac:dyDescent="0.25">
      <c r="A11" s="107">
        <f t="shared" si="42"/>
        <v>45770</v>
      </c>
      <c r="B11" s="31">
        <v>39.729605705461516</v>
      </c>
      <c r="C11" s="38">
        <f>AVERAGE(B5:B11)</f>
        <v>39.262234997383906</v>
      </c>
      <c r="D11" s="31">
        <v>40.208000000000034</v>
      </c>
      <c r="E11" s="38">
        <f>AVERAGE(D5:D11)</f>
        <v>40.138446629944561</v>
      </c>
      <c r="F11" s="31">
        <v>45.642857142857146</v>
      </c>
      <c r="G11" s="38">
        <f>AVERAGE(F5:F11)</f>
        <v>45.746691368855238</v>
      </c>
      <c r="H11" s="31">
        <v>38.639175257731999</v>
      </c>
      <c r="I11" s="38">
        <f>AVERAGE(H5:H11)</f>
        <v>38.678643948318928</v>
      </c>
      <c r="J11" s="31">
        <v>0</v>
      </c>
      <c r="K11" s="57">
        <f>AVERAGE(J5:J11)</f>
        <v>0</v>
      </c>
      <c r="L11" s="108">
        <v>3.9484758292235751E-2</v>
      </c>
      <c r="M11" s="109">
        <f>AVERAGE(L5:L11)</f>
        <v>4.2671258940372429E-2</v>
      </c>
      <c r="N11" s="108">
        <v>4.0000000000000029E-2</v>
      </c>
      <c r="O11" s="109">
        <f>AVERAGE(N5:N11)</f>
        <v>4.7545488533371469E-2</v>
      </c>
      <c r="P11" s="108">
        <v>7.1428571428571425E-2</v>
      </c>
      <c r="Q11" s="109">
        <f t="shared" ref="Q11:Q26" si="43">AVERAGE(P5:P11)</f>
        <v>3.0156678055837719E-2</v>
      </c>
      <c r="R11" s="108">
        <v>3.0927835051546424E-2</v>
      </c>
      <c r="S11" s="109">
        <f t="shared" ref="S11:S74" si="44">AVERAGE(R5:R11)</f>
        <v>5.1336831930698448E-2</v>
      </c>
      <c r="T11" s="108">
        <v>0</v>
      </c>
      <c r="U11" s="110">
        <f t="shared" ref="U11:U74" si="45">AVERAGE(T5:T11)</f>
        <v>0</v>
      </c>
      <c r="V11" s="108">
        <v>6.5583342049868043E-2</v>
      </c>
      <c r="W11" s="109">
        <f>AVERAGE(V5:V11)</f>
        <v>7.3407192184380826E-2</v>
      </c>
      <c r="X11" s="108">
        <v>5.9589204326503199E-2</v>
      </c>
      <c r="Y11" s="109">
        <f>AVERAGE(X5:X11)</f>
        <v>7.5195816422230513E-2</v>
      </c>
      <c r="Z11" s="108">
        <v>0.13077060725986031</v>
      </c>
      <c r="AA11" s="109">
        <f t="shared" ref="AA11:AA26" si="46">AVERAGE(Z5:Z11)</f>
        <v>3.9958617942315956E-2</v>
      </c>
      <c r="AB11" s="108">
        <v>4.2416606754211786E-2</v>
      </c>
      <c r="AC11" s="109">
        <f t="shared" ref="AC11:AC74" si="47">AVERAGE(AB5:AB11)</f>
        <v>8.0229009811673843E-2</v>
      </c>
      <c r="AD11" s="108">
        <v>0</v>
      </c>
      <c r="AE11" s="110">
        <f t="shared" ref="AE11:AE74" si="48">AVERAGE(AD5:AD11)</f>
        <v>0</v>
      </c>
      <c r="AF11" s="31">
        <v>7847.6375568558678</v>
      </c>
      <c r="AG11" s="38">
        <f>AVERAGE(AF5:AF11)</f>
        <v>7579.100985363767</v>
      </c>
      <c r="AH11" s="31">
        <v>7501.1920000000055</v>
      </c>
      <c r="AI11" s="38">
        <f>AVERAGE(AH5:AH11)</f>
        <v>7210.078983559154</v>
      </c>
      <c r="AJ11" s="31">
        <v>7517.8571428571422</v>
      </c>
      <c r="AK11" s="38">
        <f t="shared" ref="AK11:AK26" si="49">AVERAGE(AJ5:AJ11)</f>
        <v>7364.8551728383663</v>
      </c>
      <c r="AL11" s="31">
        <v>7496.3814432989775</v>
      </c>
      <c r="AM11" s="38">
        <f t="shared" ref="AM11:AM74" si="50">AVERAGE(AL5:AL11)</f>
        <v>7144.0555910208468</v>
      </c>
      <c r="AN11" s="31">
        <v>0</v>
      </c>
      <c r="AO11" s="57">
        <f t="shared" ref="AO11:AO74" si="51">AVERAGE(AN5:AN11)</f>
        <v>0</v>
      </c>
      <c r="AP11" s="63">
        <v>4.208460922890664</v>
      </c>
      <c r="AQ11" s="64">
        <f>AVERAGE(AP5:AP11)</f>
        <v>4.0918119299086317</v>
      </c>
      <c r="AR11" s="63">
        <v>4.496000000000004</v>
      </c>
      <c r="AS11" s="63">
        <f>AVERAGE(AR5:AR11)</f>
        <v>4.4705181156940776</v>
      </c>
      <c r="AT11" s="63">
        <v>7.8214285714285712</v>
      </c>
      <c r="AU11" s="63">
        <f t="shared" ref="AU11:AU26" si="52">AVERAGE(AT5:AT11)</f>
        <v>6.9855623018438147</v>
      </c>
      <c r="AV11" s="63">
        <v>3.536082474226808</v>
      </c>
      <c r="AW11" s="63">
        <f t="shared" ref="AW11:AW74" si="53">AVERAGE(AV5:AV11)</f>
        <v>3.8363767015419437</v>
      </c>
      <c r="AX11" s="63">
        <v>0</v>
      </c>
      <c r="AY11" s="65">
        <f t="shared" ref="AY11:AY74" si="54">AVERAGE(AX5:AX11)</f>
        <v>0</v>
      </c>
      <c r="AZ11" s="111">
        <v>0.63763136598289594</v>
      </c>
      <c r="BA11" s="112">
        <f>AVERAGE(AZ5:AZ11)</f>
        <v>0.61914488628086028</v>
      </c>
      <c r="BB11" s="111">
        <v>0.7759999999999998</v>
      </c>
      <c r="BC11" s="112">
        <f>AVERAGE(BB5:BB11)</f>
        <v>0.79965874483742794</v>
      </c>
      <c r="BD11" s="111">
        <v>0</v>
      </c>
      <c r="BE11" s="112">
        <f t="shared" ref="BE11:BE26" si="55">AVERAGE(BD5:BD11)</f>
        <v>0</v>
      </c>
      <c r="BF11" s="111">
        <v>1</v>
      </c>
      <c r="BG11" s="112">
        <f t="shared" ref="BG11:BG74" si="56">AVERAGE(BF5:BF11)</f>
        <v>1</v>
      </c>
      <c r="BH11" s="111">
        <v>0</v>
      </c>
      <c r="BI11" s="113">
        <f t="shared" ref="BI11:BI74" si="57">AVERAGE(BH5:BH11)</f>
        <v>0</v>
      </c>
      <c r="BJ11" s="31">
        <v>4852.9914079968794</v>
      </c>
      <c r="BK11" s="38">
        <f>AVERAGE(BJ5:BJ11)</f>
        <v>4860.9523047726807</v>
      </c>
      <c r="BL11" s="31">
        <v>5254.1200000000035</v>
      </c>
      <c r="BM11" s="38">
        <f>AVERAGE(BL5:BL11)</f>
        <v>5566.414387378818</v>
      </c>
      <c r="BN11" s="31">
        <v>6871.0714285714284</v>
      </c>
      <c r="BO11" s="38">
        <f t="shared" ref="BO11:BO26" si="58">AVERAGE(BN5:BN11)</f>
        <v>7303.101659894729</v>
      </c>
      <c r="BP11" s="31">
        <v>4787.3711340206237</v>
      </c>
      <c r="BQ11" s="38">
        <f t="shared" ref="BQ11:BQ74" si="59">AVERAGE(BP5:BP11)</f>
        <v>5169.635187837006</v>
      </c>
      <c r="BR11" s="31">
        <v>0</v>
      </c>
      <c r="BS11" s="57">
        <f t="shared" ref="BS11:BS74" si="60">AVERAGE(BR5:BR11)</f>
        <v>0</v>
      </c>
      <c r="BT11" s="108">
        <v>6.5735192369370784E-3</v>
      </c>
      <c r="BU11" s="109">
        <f>AVERAGE(BT5:BT11)</f>
        <v>1.893380367962957E-2</v>
      </c>
      <c r="BV11" s="108">
        <v>8.0000000000000054E-3</v>
      </c>
      <c r="BW11" s="108">
        <f>AVERAGE(BV5:BV11)</f>
        <v>2.4816738891292323E-2</v>
      </c>
      <c r="BX11" s="108">
        <v>0</v>
      </c>
      <c r="BY11" s="108">
        <f t="shared" ref="BY11:BY26" si="61">AVERAGE(BX5:BX11)</f>
        <v>5.4526425954997383E-2</v>
      </c>
      <c r="BZ11" s="108">
        <v>1.0309278350515474E-2</v>
      </c>
      <c r="CA11" s="108">
        <f t="shared" ref="CA11:CA74" si="62">AVERAGE(BZ5:BZ11)</f>
        <v>1.835667791690666E-2</v>
      </c>
      <c r="CB11" s="108">
        <v>0</v>
      </c>
      <c r="CC11" s="110">
        <f t="shared" ref="CC11:CC74" si="63">AVERAGE(CB5:CB11)</f>
        <v>0</v>
      </c>
      <c r="CD11" s="63">
        <v>41.82024479893645</v>
      </c>
      <c r="CE11" s="64">
        <f>AVERAGE(CD5:CD11)</f>
        <v>41.629774098403459</v>
      </c>
      <c r="CF11" s="63">
        <v>43.944000000000031</v>
      </c>
      <c r="CG11" s="64">
        <f>AVERAGE(CF5:CF11)</f>
        <v>44.055498469280451</v>
      </c>
      <c r="CH11" s="63">
        <v>48.928571428571423</v>
      </c>
      <c r="CI11" s="64">
        <f t="shared" ref="CI11:CI26" si="64">AVERAGE(CH5:CH11)</f>
        <v>50.733651922307388</v>
      </c>
      <c r="CJ11" s="63">
        <v>42.505154639175302</v>
      </c>
      <c r="CK11" s="64">
        <f t="shared" ref="CK11:CK74" si="65">AVERAGE(CJ5:CJ11)</f>
        <v>42.548819319373131</v>
      </c>
      <c r="CL11" s="63">
        <v>0</v>
      </c>
      <c r="CM11" s="65">
        <f t="shared" ref="CM11:CM74" si="66">AVERAGE(CL5:CL11)</f>
        <v>0</v>
      </c>
      <c r="CN11" s="134">
        <f>'Plan Figures'!$B$74</f>
        <v>7.6707847839770166E-2</v>
      </c>
      <c r="CO11" s="134">
        <f>'Plan Figures'!$B$75</f>
        <v>0.14955977288801073</v>
      </c>
    </row>
    <row r="12" spans="1:93" x14ac:dyDescent="0.25">
      <c r="A12" s="107">
        <f t="shared" si="42"/>
        <v>45771</v>
      </c>
      <c r="B12" s="31">
        <v>40.497438844322708</v>
      </c>
      <c r="C12" s="38">
        <f t="shared" ref="C12:M75" si="67">AVERAGE(B6:B12)</f>
        <v>39.634747746322113</v>
      </c>
      <c r="D12" s="31">
        <v>40.801324503311257</v>
      </c>
      <c r="E12" s="38">
        <f t="shared" si="67"/>
        <v>40.49630780237527</v>
      </c>
      <c r="F12" s="31">
        <v>40.900000000000006</v>
      </c>
      <c r="G12" s="38">
        <f t="shared" ref="G12:G75" si="68">AVERAGE(F6:F12)</f>
        <v>45.634191368855227</v>
      </c>
      <c r="H12" s="31">
        <v>40.765765765765764</v>
      </c>
      <c r="I12" s="38">
        <f t="shared" ref="I12:I75" si="69">AVERAGE(H6:H12)</f>
        <v>39.096562467077788</v>
      </c>
      <c r="J12" s="31">
        <v>0</v>
      </c>
      <c r="K12" s="57">
        <f t="shared" ref="K12:K75" si="70">AVERAGE(J6:J12)</f>
        <v>0</v>
      </c>
      <c r="L12" s="108">
        <v>2.791110253701197E-2</v>
      </c>
      <c r="M12" s="109">
        <f t="shared" si="67"/>
        <v>4.2779596103402061E-2</v>
      </c>
      <c r="N12" s="108">
        <v>3.3112582781456949E-2</v>
      </c>
      <c r="O12" s="109">
        <f t="shared" ref="O12:O75" si="71">AVERAGE(N6:N12)</f>
        <v>4.804305326934679E-2</v>
      </c>
      <c r="P12" s="108">
        <v>7.5000000000000011E-2</v>
      </c>
      <c r="Q12" s="109">
        <f t="shared" si="43"/>
        <v>4.0870963770123434E-2</v>
      </c>
      <c r="R12" s="108">
        <v>1.8018018018018018E-2</v>
      </c>
      <c r="S12" s="109">
        <f t="shared" si="44"/>
        <v>4.91089137363937E-2</v>
      </c>
      <c r="T12" s="108">
        <v>0</v>
      </c>
      <c r="U12" s="110">
        <f t="shared" si="45"/>
        <v>0</v>
      </c>
      <c r="V12" s="108">
        <v>6.0526528291970652E-2</v>
      </c>
      <c r="W12" s="109">
        <f t="shared" ref="W12:W75" si="72">AVERAGE(V6:V12)</f>
        <v>7.5453795635584714E-2</v>
      </c>
      <c r="X12" s="108">
        <v>6.9972928987768232E-2</v>
      </c>
      <c r="Y12" s="109">
        <f t="shared" ref="Y12:Y75" si="73">AVERAGE(X6:X12)</f>
        <v>7.8069245014059555E-2</v>
      </c>
      <c r="Z12" s="108">
        <v>0.19776187937800938</v>
      </c>
      <c r="AA12" s="109">
        <f t="shared" si="46"/>
        <v>6.8210314996317287E-2</v>
      </c>
      <c r="AB12" s="108">
        <v>2.765596516763888E-2</v>
      </c>
      <c r="AC12" s="109">
        <f t="shared" si="47"/>
        <v>7.6309648283176254E-2</v>
      </c>
      <c r="AD12" s="108">
        <v>0</v>
      </c>
      <c r="AE12" s="110">
        <f t="shared" si="48"/>
        <v>0</v>
      </c>
      <c r="AF12" s="31">
        <v>7569.0069813508217</v>
      </c>
      <c r="AG12" s="38">
        <f t="shared" ref="AG12:AG75" si="74">AVERAGE(AF6:AF12)</f>
        <v>7547.8809396165798</v>
      </c>
      <c r="AH12" s="31">
        <v>7381.0993377483437</v>
      </c>
      <c r="AI12" s="38">
        <f t="shared" ref="AI12:AI75" si="75">AVERAGE(AH6:AH12)</f>
        <v>7229.0868254597099</v>
      </c>
      <c r="AJ12" s="31">
        <v>7550.0000000000009</v>
      </c>
      <c r="AK12" s="38">
        <f t="shared" si="49"/>
        <v>7577.3551728383663</v>
      </c>
      <c r="AL12" s="31">
        <v>7320.2342342342336</v>
      </c>
      <c r="AM12" s="38">
        <f t="shared" si="50"/>
        <v>7131.5968561755562</v>
      </c>
      <c r="AN12" s="31">
        <v>0</v>
      </c>
      <c r="AO12" s="57">
        <f t="shared" si="51"/>
        <v>0</v>
      </c>
      <c r="AP12" s="63">
        <v>4.2596880232559924</v>
      </c>
      <c r="AQ12" s="64">
        <f t="shared" ref="AQ12:AQ75" si="76">AVERAGE(AP6:AP12)</f>
        <v>4.2294682064459126</v>
      </c>
      <c r="AR12" s="63">
        <v>4.4569536423841063</v>
      </c>
      <c r="AS12" s="63">
        <f t="shared" ref="AS12:AS75" si="77">AVERAGE(AR6:AR12)</f>
        <v>4.5855326571986854</v>
      </c>
      <c r="AT12" s="63">
        <v>5.7</v>
      </c>
      <c r="AU12" s="63">
        <f t="shared" si="52"/>
        <v>6.8266337304152431</v>
      </c>
      <c r="AV12" s="63">
        <v>4.0090090090090085</v>
      </c>
      <c r="AW12" s="63">
        <f t="shared" si="53"/>
        <v>3.9481078805000136</v>
      </c>
      <c r="AX12" s="63">
        <v>0</v>
      </c>
      <c r="AY12" s="65">
        <f t="shared" si="54"/>
        <v>0</v>
      </c>
      <c r="AZ12" s="111">
        <v>0.61949174252648875</v>
      </c>
      <c r="BA12" s="112">
        <f t="shared" ref="BA12:BA75" si="78">AVERAGE(AZ6:AZ12)</f>
        <v>0.61553104552310944</v>
      </c>
      <c r="BB12" s="111">
        <v>0.73509933774834435</v>
      </c>
      <c r="BC12" s="112">
        <f t="shared" ref="BC12:BC75" si="79">AVERAGE(BB6:BB12)</f>
        <v>0.7787470100184084</v>
      </c>
      <c r="BD12" s="111">
        <v>0</v>
      </c>
      <c r="BE12" s="112">
        <f t="shared" si="55"/>
        <v>0</v>
      </c>
      <c r="BF12" s="111">
        <v>1</v>
      </c>
      <c r="BG12" s="112">
        <f t="shared" si="56"/>
        <v>1</v>
      </c>
      <c r="BH12" s="111">
        <v>0</v>
      </c>
      <c r="BI12" s="113">
        <f t="shared" si="57"/>
        <v>0</v>
      </c>
      <c r="BJ12" s="31">
        <v>4890.543616633533</v>
      </c>
      <c r="BK12" s="38">
        <f t="shared" ref="BK12:BU75" si="80">AVERAGE(BJ6:BJ12)</f>
        <v>4891.2608069039534</v>
      </c>
      <c r="BL12" s="31">
        <v>5393.7682119205301</v>
      </c>
      <c r="BM12" s="38">
        <f t="shared" ref="BM12:BM75" si="81">AVERAGE(BL6:BL12)</f>
        <v>5559.7622271769878</v>
      </c>
      <c r="BN12" s="31">
        <v>7661.0750000000007</v>
      </c>
      <c r="BO12" s="38">
        <f t="shared" si="58"/>
        <v>6962.0945170375844</v>
      </c>
      <c r="BP12" s="31">
        <v>4576.7207207207211</v>
      </c>
      <c r="BQ12" s="38">
        <f t="shared" si="59"/>
        <v>5134.7669594645768</v>
      </c>
      <c r="BR12" s="31">
        <v>0</v>
      </c>
      <c r="BS12" s="57">
        <f t="shared" si="60"/>
        <v>0</v>
      </c>
      <c r="BT12" s="108">
        <v>1.1162013378855654E-2</v>
      </c>
      <c r="BU12" s="109">
        <f t="shared" si="80"/>
        <v>1.7423647006700901E-2</v>
      </c>
      <c r="BV12" s="108">
        <v>1.324503311258278E-2</v>
      </c>
      <c r="BW12" s="108">
        <f t="shared" ref="BW12:BW75" si="82">AVERAGE(BV6:BV12)</f>
        <v>2.2476082245999913E-2</v>
      </c>
      <c r="BX12" s="108">
        <v>2.5000000000000001E-2</v>
      </c>
      <c r="BY12" s="108">
        <f t="shared" si="61"/>
        <v>4.02407116692831E-2</v>
      </c>
      <c r="BZ12" s="108">
        <v>9.0090090090090089E-3</v>
      </c>
      <c r="CA12" s="108">
        <f t="shared" si="62"/>
        <v>1.7242718819754282E-2</v>
      </c>
      <c r="CB12" s="108">
        <v>0</v>
      </c>
      <c r="CC12" s="110">
        <f t="shared" si="63"/>
        <v>0</v>
      </c>
      <c r="CD12" s="63">
        <v>42.469031034815494</v>
      </c>
      <c r="CE12" s="64">
        <f t="shared" ref="CE12:CE75" si="83">AVERAGE(CD6:CD12)</f>
        <v>42.138307290723596</v>
      </c>
      <c r="CF12" s="63">
        <v>44.05298013245033</v>
      </c>
      <c r="CG12" s="64">
        <f t="shared" ref="CG12:CG75" si="84">AVERAGE(CF6:CF12)</f>
        <v>44.40592420248764</v>
      </c>
      <c r="CH12" s="63">
        <v>51.350000000000009</v>
      </c>
      <c r="CI12" s="64">
        <f t="shared" si="64"/>
        <v>49.747937636593107</v>
      </c>
      <c r="CJ12" s="63">
        <v>41.423423423423422</v>
      </c>
      <c r="CK12" s="64">
        <f t="shared" si="65"/>
        <v>42.843402017317167</v>
      </c>
      <c r="CL12" s="63">
        <v>0</v>
      </c>
      <c r="CM12" s="65">
        <f t="shared" si="66"/>
        <v>0</v>
      </c>
      <c r="CN12" s="134">
        <f>'Plan Figures'!$B$74</f>
        <v>7.6707847839770166E-2</v>
      </c>
      <c r="CO12" s="134">
        <f>'Plan Figures'!$B$75</f>
        <v>0.14955977288801073</v>
      </c>
    </row>
    <row r="13" spans="1:93" x14ac:dyDescent="0.25">
      <c r="A13" s="107">
        <f t="shared" si="42"/>
        <v>45772</v>
      </c>
      <c r="B13" s="31">
        <v>39.167086787727584</v>
      </c>
      <c r="C13" s="38">
        <f t="shared" si="67"/>
        <v>39.616175599837774</v>
      </c>
      <c r="D13" s="31">
        <v>40.69948186528498</v>
      </c>
      <c r="E13" s="38">
        <f t="shared" si="67"/>
        <v>40.597875819255059</v>
      </c>
      <c r="F13" s="31">
        <v>42.071428571428569</v>
      </c>
      <c r="G13" s="38">
        <f t="shared" si="68"/>
        <v>45.178008895866029</v>
      </c>
      <c r="H13" s="31">
        <v>40.466666666666669</v>
      </c>
      <c r="I13" s="38">
        <f t="shared" si="69"/>
        <v>39.347923011295471</v>
      </c>
      <c r="J13" s="31">
        <v>0</v>
      </c>
      <c r="K13" s="57">
        <f t="shared" si="70"/>
        <v>0</v>
      </c>
      <c r="L13" s="108">
        <v>3.630288264401324E-2</v>
      </c>
      <c r="M13" s="109">
        <f t="shared" si="67"/>
        <v>4.050769978094388E-2</v>
      </c>
      <c r="N13" s="108">
        <v>2.5906735751295339E-2</v>
      </c>
      <c r="O13" s="109">
        <f t="shared" si="71"/>
        <v>4.2712816833160742E-2</v>
      </c>
      <c r="P13" s="108">
        <v>0</v>
      </c>
      <c r="Q13" s="109">
        <f t="shared" si="43"/>
        <v>3.666928309785452E-2</v>
      </c>
      <c r="R13" s="108">
        <v>3.03030303030303E-2</v>
      </c>
      <c r="S13" s="109">
        <f t="shared" si="44"/>
        <v>4.3233836432744963E-2</v>
      </c>
      <c r="T13" s="108">
        <v>0</v>
      </c>
      <c r="U13" s="110">
        <f t="shared" si="45"/>
        <v>0</v>
      </c>
      <c r="V13" s="108">
        <v>7.4410513562411212E-2</v>
      </c>
      <c r="W13" s="109">
        <f t="shared" si="72"/>
        <v>7.4006220654524654E-2</v>
      </c>
      <c r="X13" s="108">
        <v>4.0105505655715468E-2</v>
      </c>
      <c r="Y13" s="109">
        <f t="shared" si="73"/>
        <v>6.9345260682641963E-2</v>
      </c>
      <c r="Z13" s="108">
        <v>0</v>
      </c>
      <c r="AA13" s="109">
        <f t="shared" si="46"/>
        <v>6.1002691520222689E-2</v>
      </c>
      <c r="AB13" s="108">
        <v>4.7072476958208244E-2</v>
      </c>
      <c r="AC13" s="109">
        <f t="shared" si="47"/>
        <v>6.753468494510674E-2</v>
      </c>
      <c r="AD13" s="108">
        <v>0</v>
      </c>
      <c r="AE13" s="110">
        <f t="shared" si="48"/>
        <v>0</v>
      </c>
      <c r="AF13" s="31">
        <v>7520.4881346687234</v>
      </c>
      <c r="AG13" s="38">
        <f t="shared" si="74"/>
        <v>7570.8326768716142</v>
      </c>
      <c r="AH13" s="31">
        <v>7375.3886010362703</v>
      </c>
      <c r="AI13" s="38">
        <f t="shared" si="75"/>
        <v>7253.5692692859093</v>
      </c>
      <c r="AJ13" s="31">
        <v>7392.8571428571431</v>
      </c>
      <c r="AK13" s="38">
        <f t="shared" si="49"/>
        <v>7513.729722658295</v>
      </c>
      <c r="AL13" s="31">
        <v>7372.424242424242</v>
      </c>
      <c r="AM13" s="38">
        <f t="shared" si="50"/>
        <v>7177.6595030524886</v>
      </c>
      <c r="AN13" s="31">
        <v>0</v>
      </c>
      <c r="AO13" s="57">
        <f t="shared" si="51"/>
        <v>0</v>
      </c>
      <c r="AP13" s="63">
        <v>4.0000322667658317</v>
      </c>
      <c r="AQ13" s="64">
        <f t="shared" si="76"/>
        <v>4.2225141002438722</v>
      </c>
      <c r="AR13" s="63">
        <v>4.5233160621761659</v>
      </c>
      <c r="AS13" s="63">
        <f t="shared" si="77"/>
        <v>4.6323774805309128</v>
      </c>
      <c r="AT13" s="63">
        <v>6.5</v>
      </c>
      <c r="AU13" s="63">
        <f t="shared" si="52"/>
        <v>6.8770538984824707</v>
      </c>
      <c r="AV13" s="63">
        <v>4.1878787878787884</v>
      </c>
      <c r="AW13" s="63">
        <f t="shared" si="53"/>
        <v>4.0147436257071876</v>
      </c>
      <c r="AX13" s="63">
        <v>0</v>
      </c>
      <c r="AY13" s="65">
        <f t="shared" si="54"/>
        <v>0</v>
      </c>
      <c r="AZ13" s="111">
        <v>0.66443734012245237</v>
      </c>
      <c r="BA13" s="112">
        <f t="shared" si="78"/>
        <v>0.61555951039925971</v>
      </c>
      <c r="BB13" s="111">
        <v>0.85492227979274615</v>
      </c>
      <c r="BC13" s="112">
        <f t="shared" si="79"/>
        <v>0.78593623553888281</v>
      </c>
      <c r="BD13" s="111">
        <v>0</v>
      </c>
      <c r="BE13" s="112">
        <f t="shared" si="55"/>
        <v>0</v>
      </c>
      <c r="BF13" s="111">
        <v>1</v>
      </c>
      <c r="BG13" s="112">
        <f t="shared" si="56"/>
        <v>1</v>
      </c>
      <c r="BH13" s="111">
        <v>0</v>
      </c>
      <c r="BI13" s="113">
        <f t="shared" si="57"/>
        <v>0</v>
      </c>
      <c r="BJ13" s="31">
        <v>5048.3212251685927</v>
      </c>
      <c r="BK13" s="38">
        <f t="shared" si="80"/>
        <v>4906.6518908727303</v>
      </c>
      <c r="BL13" s="31">
        <v>5930.4145077720214</v>
      </c>
      <c r="BM13" s="38">
        <f t="shared" si="81"/>
        <v>5625.2672553808734</v>
      </c>
      <c r="BN13" s="31">
        <v>8430.5357142857138</v>
      </c>
      <c r="BO13" s="38">
        <f t="shared" si="58"/>
        <v>7485.2928963893255</v>
      </c>
      <c r="BP13" s="31">
        <v>5506.151515151515</v>
      </c>
      <c r="BQ13" s="38">
        <f t="shared" si="59"/>
        <v>5115.2477881596906</v>
      </c>
      <c r="BR13" s="31">
        <v>0</v>
      </c>
      <c r="BS13" s="57">
        <f t="shared" si="60"/>
        <v>0</v>
      </c>
      <c r="BT13" s="108">
        <v>1.6107571881756419E-2</v>
      </c>
      <c r="BU13" s="109">
        <f t="shared" si="80"/>
        <v>1.7682036451568E-2</v>
      </c>
      <c r="BV13" s="108">
        <v>2.072538860103627E-2</v>
      </c>
      <c r="BW13" s="108">
        <f t="shared" si="82"/>
        <v>2.2973797858955834E-2</v>
      </c>
      <c r="BX13" s="108">
        <v>3.5714285714285712E-2</v>
      </c>
      <c r="BY13" s="108">
        <f t="shared" si="61"/>
        <v>4.5342752485609629E-2</v>
      </c>
      <c r="BZ13" s="108">
        <v>1.8181818181818181E-2</v>
      </c>
      <c r="CA13" s="108">
        <f t="shared" si="62"/>
        <v>1.6778896927360964E-2</v>
      </c>
      <c r="CB13" s="108">
        <v>0</v>
      </c>
      <c r="CC13" s="110">
        <f t="shared" si="63"/>
        <v>0</v>
      </c>
      <c r="CD13" s="63">
        <v>40.598671669213353</v>
      </c>
      <c r="CE13" s="64">
        <f t="shared" si="83"/>
        <v>41.772285413151145</v>
      </c>
      <c r="CF13" s="63">
        <v>42.186528497409334</v>
      </c>
      <c r="CG13" s="64">
        <f t="shared" si="84"/>
        <v>43.857037468948413</v>
      </c>
      <c r="CH13" s="63">
        <v>53.5</v>
      </c>
      <c r="CI13" s="64">
        <f t="shared" si="64"/>
        <v>50.16810570381999</v>
      </c>
      <c r="CJ13" s="63">
        <v>40.266666666666666</v>
      </c>
      <c r="CK13" s="64">
        <f t="shared" si="65"/>
        <v>42.177415622759348</v>
      </c>
      <c r="CL13" s="63">
        <v>0</v>
      </c>
      <c r="CM13" s="65">
        <f t="shared" si="66"/>
        <v>0</v>
      </c>
      <c r="CN13" s="134">
        <f>'Plan Figures'!$B$74</f>
        <v>7.6707847839770166E-2</v>
      </c>
      <c r="CO13" s="134">
        <f>'Plan Figures'!$B$75</f>
        <v>0.14955977288801073</v>
      </c>
    </row>
    <row r="14" spans="1:93" x14ac:dyDescent="0.25">
      <c r="A14" s="107">
        <f t="shared" si="42"/>
        <v>45773</v>
      </c>
      <c r="B14" s="31">
        <v>39.300660753008806</v>
      </c>
      <c r="C14" s="38">
        <f t="shared" si="67"/>
        <v>39.6772960279392</v>
      </c>
      <c r="D14" s="31">
        <v>39.863309352517987</v>
      </c>
      <c r="E14" s="38">
        <f t="shared" si="67"/>
        <v>40.632571733014153</v>
      </c>
      <c r="F14" s="31">
        <v>37.652173913043477</v>
      </c>
      <c r="G14" s="38">
        <f t="shared" si="68"/>
        <v>43.933081359634159</v>
      </c>
      <c r="H14" s="31">
        <v>40.301724137931039</v>
      </c>
      <c r="I14" s="38">
        <f t="shared" si="69"/>
        <v>39.715459036340356</v>
      </c>
      <c r="J14" s="31">
        <v>0</v>
      </c>
      <c r="K14" s="57">
        <f t="shared" si="70"/>
        <v>0</v>
      </c>
      <c r="L14" s="108">
        <v>6.8740797691766234E-2</v>
      </c>
      <c r="M14" s="109">
        <f t="shared" si="67"/>
        <v>4.269398612535287E-2</v>
      </c>
      <c r="N14" s="108">
        <v>8.6330935251798552E-2</v>
      </c>
      <c r="O14" s="109">
        <f t="shared" si="71"/>
        <v>4.566103177528421E-2</v>
      </c>
      <c r="P14" s="108">
        <v>0.13043478260869565</v>
      </c>
      <c r="Q14" s="109">
        <f t="shared" si="43"/>
        <v>5.0540918708620576E-2</v>
      </c>
      <c r="R14" s="108">
        <v>7.7586206896551727E-2</v>
      </c>
      <c r="S14" s="109">
        <f t="shared" si="44"/>
        <v>4.3636672397939946E-2</v>
      </c>
      <c r="T14" s="108">
        <v>0</v>
      </c>
      <c r="U14" s="110">
        <f t="shared" si="45"/>
        <v>0</v>
      </c>
      <c r="V14" s="108">
        <v>0.11269804390813139</v>
      </c>
      <c r="W14" s="109">
        <f t="shared" si="72"/>
        <v>7.529201980179831E-2</v>
      </c>
      <c r="X14" s="108">
        <v>0.1245486820089528</v>
      </c>
      <c r="Y14" s="109">
        <f t="shared" si="73"/>
        <v>6.8918290018125536E-2</v>
      </c>
      <c r="Z14" s="108">
        <v>0.14869364585013334</v>
      </c>
      <c r="AA14" s="109">
        <f t="shared" si="46"/>
        <v>7.6708290163071485E-2</v>
      </c>
      <c r="AB14" s="108">
        <v>0.1201794676669886</v>
      </c>
      <c r="AC14" s="109">
        <f t="shared" si="47"/>
        <v>6.4035417358607377E-2</v>
      </c>
      <c r="AD14" s="108">
        <v>0</v>
      </c>
      <c r="AE14" s="110">
        <f t="shared" si="48"/>
        <v>0</v>
      </c>
      <c r="AF14" s="31">
        <v>7908.0409434725489</v>
      </c>
      <c r="AG14" s="38">
        <f t="shared" si="74"/>
        <v>7628.6556779962648</v>
      </c>
      <c r="AH14" s="31">
        <v>7524</v>
      </c>
      <c r="AI14" s="38">
        <f t="shared" si="75"/>
        <v>7327.9050357092683</v>
      </c>
      <c r="AJ14" s="31">
        <v>6934.782608695652</v>
      </c>
      <c r="AK14" s="38">
        <f t="shared" si="49"/>
        <v>7437.7462858052913</v>
      </c>
      <c r="AL14" s="31">
        <v>7640.8275862068967</v>
      </c>
      <c r="AM14" s="38">
        <f t="shared" si="50"/>
        <v>7287.2303331247695</v>
      </c>
      <c r="AN14" s="31">
        <v>0</v>
      </c>
      <c r="AO14" s="57">
        <f t="shared" si="51"/>
        <v>0</v>
      </c>
      <c r="AP14" s="63">
        <v>3.9519267731970928</v>
      </c>
      <c r="AQ14" s="64">
        <f t="shared" si="76"/>
        <v>4.2478008338841935</v>
      </c>
      <c r="AR14" s="63">
        <v>4.230215827338129</v>
      </c>
      <c r="AS14" s="63">
        <f t="shared" si="77"/>
        <v>4.6318973641026782</v>
      </c>
      <c r="AT14" s="63">
        <v>5.0434782608695645</v>
      </c>
      <c r="AU14" s="63">
        <f t="shared" si="52"/>
        <v>6.6118365071781229</v>
      </c>
      <c r="AV14" s="63">
        <v>4.068965517241379</v>
      </c>
      <c r="AW14" s="63">
        <f t="shared" si="53"/>
        <v>4.0980270841114956</v>
      </c>
      <c r="AX14" s="63">
        <v>0</v>
      </c>
      <c r="AY14" s="65">
        <f t="shared" si="54"/>
        <v>0</v>
      </c>
      <c r="AZ14" s="111">
        <v>0.61250571178296509</v>
      </c>
      <c r="BA14" s="112">
        <f t="shared" si="78"/>
        <v>0.62148482247719994</v>
      </c>
      <c r="BB14" s="111">
        <v>0.83453237410071934</v>
      </c>
      <c r="BC14" s="112">
        <f t="shared" si="79"/>
        <v>0.79358058929466857</v>
      </c>
      <c r="BD14" s="111">
        <v>0</v>
      </c>
      <c r="BE14" s="112">
        <f t="shared" si="55"/>
        <v>0</v>
      </c>
      <c r="BF14" s="111">
        <v>1</v>
      </c>
      <c r="BG14" s="112">
        <f t="shared" si="56"/>
        <v>1</v>
      </c>
      <c r="BH14" s="111">
        <v>0</v>
      </c>
      <c r="BI14" s="113">
        <f t="shared" si="57"/>
        <v>0</v>
      </c>
      <c r="BJ14" s="31">
        <v>5161.8752816719907</v>
      </c>
      <c r="BK14" s="38">
        <f t="shared" si="80"/>
        <v>4839.4099385621748</v>
      </c>
      <c r="BL14" s="31">
        <v>6057.7338129496402</v>
      </c>
      <c r="BM14" s="38">
        <f t="shared" si="81"/>
        <v>5552.3251619232105</v>
      </c>
      <c r="BN14" s="31">
        <v>8293.0434782608681</v>
      </c>
      <c r="BO14" s="38">
        <f t="shared" si="58"/>
        <v>7571.9895837599242</v>
      </c>
      <c r="BP14" s="31">
        <v>5614.5258620689656</v>
      </c>
      <c r="BQ14" s="38">
        <f t="shared" si="59"/>
        <v>5023.7634987623333</v>
      </c>
      <c r="BR14" s="31">
        <v>0</v>
      </c>
      <c r="BS14" s="57">
        <f t="shared" si="60"/>
        <v>0</v>
      </c>
      <c r="BT14" s="108">
        <v>2.6401712687742589E-2</v>
      </c>
      <c r="BU14" s="109">
        <f t="shared" si="80"/>
        <v>1.764172662369436E-2</v>
      </c>
      <c r="BV14" s="108">
        <v>3.5971223021582732E-2</v>
      </c>
      <c r="BW14" s="108">
        <f t="shared" si="82"/>
        <v>2.2898779667044296E-2</v>
      </c>
      <c r="BX14" s="108">
        <v>8.6956521739130432E-2</v>
      </c>
      <c r="BY14" s="108">
        <f t="shared" si="61"/>
        <v>4.8241303210247312E-2</v>
      </c>
      <c r="BZ14" s="108">
        <v>2.5862068965517241E-2</v>
      </c>
      <c r="CA14" s="108">
        <f t="shared" si="62"/>
        <v>1.6468137754210556E-2</v>
      </c>
      <c r="CB14" s="108">
        <v>0</v>
      </c>
      <c r="CC14" s="110">
        <f t="shared" si="63"/>
        <v>0</v>
      </c>
      <c r="CD14" s="63">
        <v>42.801972648815664</v>
      </c>
      <c r="CE14" s="64">
        <f t="shared" si="83"/>
        <v>42.164323290205338</v>
      </c>
      <c r="CF14" s="63">
        <v>45.697841726618705</v>
      </c>
      <c r="CG14" s="64">
        <f t="shared" si="84"/>
        <v>44.267469498715634</v>
      </c>
      <c r="CH14" s="63">
        <v>53.434782608695649</v>
      </c>
      <c r="CI14" s="64">
        <f t="shared" si="64"/>
        <v>51.173074647919364</v>
      </c>
      <c r="CJ14" s="63">
        <v>44.163793103448278</v>
      </c>
      <c r="CK14" s="64">
        <f t="shared" si="65"/>
        <v>42.511896079460243</v>
      </c>
      <c r="CL14" s="63">
        <v>0</v>
      </c>
      <c r="CM14" s="65">
        <f t="shared" si="66"/>
        <v>0</v>
      </c>
      <c r="CN14" s="134">
        <f>'Plan Figures'!$B$74</f>
        <v>7.6707847839770166E-2</v>
      </c>
      <c r="CO14" s="134">
        <f>'Plan Figures'!$B$75</f>
        <v>0.14955977288801073</v>
      </c>
    </row>
    <row r="15" spans="1:93" x14ac:dyDescent="0.25">
      <c r="A15" s="107">
        <f t="shared" si="42"/>
        <v>45774</v>
      </c>
      <c r="B15" s="31">
        <v>39.260716836991186</v>
      </c>
      <c r="C15" s="38">
        <f t="shared" si="67"/>
        <v>39.623895521758449</v>
      </c>
      <c r="D15" s="31">
        <v>40.025000000000027</v>
      </c>
      <c r="E15" s="38">
        <f t="shared" si="67"/>
        <v>40.345371985858648</v>
      </c>
      <c r="F15" s="31">
        <v>42.857142857142861</v>
      </c>
      <c r="G15" s="38">
        <f t="shared" si="68"/>
        <v>42.918167701863354</v>
      </c>
      <c r="H15" s="31">
        <v>38.858823529411808</v>
      </c>
      <c r="I15" s="38">
        <f t="shared" si="69"/>
        <v>39.60005287387537</v>
      </c>
      <c r="J15" s="31">
        <v>0</v>
      </c>
      <c r="K15" s="57">
        <f t="shared" si="70"/>
        <v>0</v>
      </c>
      <c r="L15" s="108">
        <v>5.9189705367933498E-2</v>
      </c>
      <c r="M15" s="109">
        <f t="shared" si="67"/>
        <v>4.3208996691789466E-2</v>
      </c>
      <c r="N15" s="108">
        <v>7.5000000000000053E-2</v>
      </c>
      <c r="O15" s="109">
        <f t="shared" si="71"/>
        <v>4.7525759967446034E-2</v>
      </c>
      <c r="P15" s="108">
        <v>0.11428571428571428</v>
      </c>
      <c r="Q15" s="109">
        <f t="shared" si="43"/>
        <v>5.5878438331854477E-2</v>
      </c>
      <c r="R15" s="108">
        <v>5.8823529411764768E-2</v>
      </c>
      <c r="S15" s="109">
        <f t="shared" si="44"/>
        <v>4.3829853118504028E-2</v>
      </c>
      <c r="T15" s="108">
        <v>0</v>
      </c>
      <c r="U15" s="110">
        <f t="shared" si="45"/>
        <v>0</v>
      </c>
      <c r="V15" s="108">
        <v>9.0671279741572977E-2</v>
      </c>
      <c r="W15" s="109">
        <f t="shared" si="72"/>
        <v>7.5950188181488576E-2</v>
      </c>
      <c r="X15" s="108">
        <v>0.11506452693535424</v>
      </c>
      <c r="Y15" s="109">
        <f t="shared" si="73"/>
        <v>7.4424046918940778E-2</v>
      </c>
      <c r="Z15" s="108">
        <v>0.16317621579187686</v>
      </c>
      <c r="AA15" s="109">
        <f t="shared" si="46"/>
        <v>9.1486049754268564E-2</v>
      </c>
      <c r="AB15" s="108">
        <v>9.7704372057437996E-2</v>
      </c>
      <c r="AC15" s="109">
        <f t="shared" si="47"/>
        <v>6.6463094212913715E-2</v>
      </c>
      <c r="AD15" s="108">
        <v>0</v>
      </c>
      <c r="AE15" s="110">
        <f t="shared" si="48"/>
        <v>0</v>
      </c>
      <c r="AF15" s="31">
        <v>7511.0077409711203</v>
      </c>
      <c r="AG15" s="38">
        <f t="shared" si="74"/>
        <v>7594.5845187373634</v>
      </c>
      <c r="AH15" s="31">
        <v>7149.9916666666722</v>
      </c>
      <c r="AI15" s="38">
        <f t="shared" si="75"/>
        <v>7298.6585860674631</v>
      </c>
      <c r="AJ15" s="31">
        <v>7485.6857142857152</v>
      </c>
      <c r="AK15" s="38">
        <f t="shared" si="49"/>
        <v>7413.7233658680861</v>
      </c>
      <c r="AL15" s="31">
        <v>7011.7647058823613</v>
      </c>
      <c r="AM15" s="38">
        <f t="shared" si="50"/>
        <v>7251.0078855250404</v>
      </c>
      <c r="AN15" s="31">
        <v>0</v>
      </c>
      <c r="AO15" s="57">
        <f t="shared" si="51"/>
        <v>0</v>
      </c>
      <c r="AP15" s="63">
        <v>3.9320998962888263</v>
      </c>
      <c r="AQ15" s="64">
        <f t="shared" si="76"/>
        <v>4.1753510013458337</v>
      </c>
      <c r="AR15" s="63">
        <v>4.2000000000000037</v>
      </c>
      <c r="AS15" s="63">
        <f t="shared" si="77"/>
        <v>4.5226685398296071</v>
      </c>
      <c r="AT15" s="63">
        <v>4.7142857142857144</v>
      </c>
      <c r="AU15" s="63">
        <f t="shared" si="52"/>
        <v>6.0160751257024545</v>
      </c>
      <c r="AV15" s="63">
        <v>3.988235294117652</v>
      </c>
      <c r="AW15" s="63">
        <f t="shared" si="53"/>
        <v>4.1259030620888932</v>
      </c>
      <c r="AX15" s="63">
        <v>0</v>
      </c>
      <c r="AY15" s="65">
        <f t="shared" si="54"/>
        <v>0</v>
      </c>
      <c r="AZ15" s="111">
        <v>0.55866926329960931</v>
      </c>
      <c r="BA15" s="112">
        <f t="shared" si="78"/>
        <v>0.62471129055954566</v>
      </c>
      <c r="BB15" s="111">
        <v>0.70833333333333304</v>
      </c>
      <c r="BC15" s="112">
        <f t="shared" si="79"/>
        <v>0.78478370771017636</v>
      </c>
      <c r="BD15" s="111">
        <v>0</v>
      </c>
      <c r="BE15" s="112">
        <f t="shared" si="55"/>
        <v>0</v>
      </c>
      <c r="BF15" s="111">
        <v>1</v>
      </c>
      <c r="BG15" s="112">
        <f t="shared" si="56"/>
        <v>1</v>
      </c>
      <c r="BH15" s="111">
        <v>0</v>
      </c>
      <c r="BI15" s="113">
        <f t="shared" si="57"/>
        <v>0</v>
      </c>
      <c r="BJ15" s="31">
        <v>4419.6742860247396</v>
      </c>
      <c r="BK15" s="38">
        <f t="shared" si="80"/>
        <v>4775.4255192233686</v>
      </c>
      <c r="BL15" s="31">
        <v>4739.1166666666704</v>
      </c>
      <c r="BM15" s="38">
        <f t="shared" si="81"/>
        <v>5362.9044076037826</v>
      </c>
      <c r="BN15" s="31">
        <v>5874.5714285714294</v>
      </c>
      <c r="BO15" s="38">
        <f t="shared" si="58"/>
        <v>7167.4778098195793</v>
      </c>
      <c r="BP15" s="31">
        <v>4271.5764705882402</v>
      </c>
      <c r="BQ15" s="38">
        <f t="shared" si="59"/>
        <v>4880.3072638545773</v>
      </c>
      <c r="BR15" s="31">
        <v>0</v>
      </c>
      <c r="BS15" s="57">
        <f t="shared" si="60"/>
        <v>0</v>
      </c>
      <c r="BT15" s="108">
        <v>6.5725795682307049E-3</v>
      </c>
      <c r="BU15" s="109">
        <f t="shared" si="80"/>
        <v>1.5937440423490722E-2</v>
      </c>
      <c r="BV15" s="108">
        <v>8.3333333333333402E-3</v>
      </c>
      <c r="BW15" s="108">
        <f t="shared" si="82"/>
        <v>2.0296588348038814E-2</v>
      </c>
      <c r="BX15" s="108">
        <v>2.8571428571428571E-2</v>
      </c>
      <c r="BY15" s="108">
        <f t="shared" si="61"/>
        <v>4.1333924874297545E-2</v>
      </c>
      <c r="BZ15" s="108">
        <v>0</v>
      </c>
      <c r="CA15" s="108">
        <f t="shared" si="62"/>
        <v>1.4826101629415805E-2</v>
      </c>
      <c r="CB15" s="108">
        <v>0</v>
      </c>
      <c r="CC15" s="110">
        <f t="shared" si="63"/>
        <v>0</v>
      </c>
      <c r="CD15" s="63">
        <v>42.580730590173573</v>
      </c>
      <c r="CE15" s="64">
        <f t="shared" si="83"/>
        <v>42.191890413008032</v>
      </c>
      <c r="CF15" s="63">
        <v>45.6666666666667</v>
      </c>
      <c r="CG15" s="64">
        <f t="shared" si="84"/>
        <v>44.481544509250817</v>
      </c>
      <c r="CH15" s="63">
        <v>50.885714285714286</v>
      </c>
      <c r="CI15" s="64">
        <f t="shared" si="64"/>
        <v>51.112792073351081</v>
      </c>
      <c r="CJ15" s="63">
        <v>43.517647058823577</v>
      </c>
      <c r="CK15" s="64">
        <f t="shared" si="65"/>
        <v>42.723776693774937</v>
      </c>
      <c r="CL15" s="63">
        <v>0</v>
      </c>
      <c r="CM15" s="65">
        <f t="shared" si="66"/>
        <v>0</v>
      </c>
      <c r="CN15" s="134">
        <f>'Plan Figures'!$B$74</f>
        <v>7.6707847839770166E-2</v>
      </c>
      <c r="CO15" s="134">
        <f>'Plan Figures'!$B$75</f>
        <v>0.14955977288801073</v>
      </c>
    </row>
    <row r="16" spans="1:93" x14ac:dyDescent="0.25">
      <c r="A16" s="107">
        <f t="shared" si="42"/>
        <v>45775</v>
      </c>
      <c r="B16" s="31">
        <v>38.696817740313413</v>
      </c>
      <c r="C16" s="38">
        <f t="shared" si="67"/>
        <v>39.477729424513164</v>
      </c>
      <c r="D16" s="31">
        <v>39.5</v>
      </c>
      <c r="E16" s="38">
        <f t="shared" si="67"/>
        <v>40.223176000026292</v>
      </c>
      <c r="F16" s="31">
        <v>45.9</v>
      </c>
      <c r="G16" s="38">
        <f t="shared" si="68"/>
        <v>42.493167701863349</v>
      </c>
      <c r="H16" s="31">
        <v>38.236842105263158</v>
      </c>
      <c r="I16" s="38">
        <f t="shared" si="69"/>
        <v>39.598541363139766</v>
      </c>
      <c r="J16" s="31">
        <v>0</v>
      </c>
      <c r="K16" s="57">
        <f t="shared" si="70"/>
        <v>0</v>
      </c>
      <c r="L16" s="108">
        <v>6.1140405204977856E-2</v>
      </c>
      <c r="M16" s="109">
        <f t="shared" si="67"/>
        <v>4.6871242456926601E-2</v>
      </c>
      <c r="N16" s="108">
        <v>5.4945054945054944E-2</v>
      </c>
      <c r="O16" s="109">
        <f t="shared" si="71"/>
        <v>4.9471865809655756E-2</v>
      </c>
      <c r="P16" s="108">
        <v>3.3333333333333333E-2</v>
      </c>
      <c r="Q16" s="109">
        <f t="shared" si="43"/>
        <v>6.0640343093759243E-2</v>
      </c>
      <c r="R16" s="108">
        <v>5.9210526315789477E-2</v>
      </c>
      <c r="S16" s="109">
        <f t="shared" si="44"/>
        <v>4.4924729484677191E-2</v>
      </c>
      <c r="T16" s="108">
        <v>0</v>
      </c>
      <c r="U16" s="110">
        <f t="shared" si="45"/>
        <v>0</v>
      </c>
      <c r="V16" s="108">
        <v>9.9390358351424984E-2</v>
      </c>
      <c r="W16" s="109">
        <f t="shared" si="72"/>
        <v>8.1781578875458241E-2</v>
      </c>
      <c r="X16" s="108">
        <v>7.4647894391154199E-2</v>
      </c>
      <c r="Y16" s="109">
        <f t="shared" si="73"/>
        <v>7.6100408137590572E-2</v>
      </c>
      <c r="Z16" s="108">
        <v>4.8583759925292055E-2</v>
      </c>
      <c r="AA16" s="109">
        <f t="shared" si="46"/>
        <v>9.8426586886453143E-2</v>
      </c>
      <c r="AB16" s="108">
        <v>7.8388811929719582E-2</v>
      </c>
      <c r="AC16" s="109">
        <f t="shared" si="47"/>
        <v>6.7396198572558755E-2</v>
      </c>
      <c r="AD16" s="108">
        <v>0</v>
      </c>
      <c r="AE16" s="110">
        <f t="shared" si="48"/>
        <v>0</v>
      </c>
      <c r="AF16" s="31">
        <v>7850.8973825424091</v>
      </c>
      <c r="AG16" s="38">
        <f t="shared" si="74"/>
        <v>7681.007646021606</v>
      </c>
      <c r="AH16" s="31">
        <v>7584.5219780219668</v>
      </c>
      <c r="AI16" s="38">
        <f t="shared" si="75"/>
        <v>7391.0176880044846</v>
      </c>
      <c r="AJ16" s="31">
        <v>7589.9999999999991</v>
      </c>
      <c r="AK16" s="38">
        <f t="shared" si="49"/>
        <v>7536.6995563442779</v>
      </c>
      <c r="AL16" s="31">
        <v>7583.4407894736705</v>
      </c>
      <c r="AM16" s="38">
        <f t="shared" si="50"/>
        <v>7335.830796539688</v>
      </c>
      <c r="AN16" s="31">
        <v>0</v>
      </c>
      <c r="AO16" s="57">
        <f t="shared" si="51"/>
        <v>0</v>
      </c>
      <c r="AP16" s="63">
        <v>3.9009517647247272</v>
      </c>
      <c r="AQ16" s="64">
        <f t="shared" si="76"/>
        <v>4.1307297678485719</v>
      </c>
      <c r="AR16" s="63">
        <v>4.115384615384615</v>
      </c>
      <c r="AS16" s="63">
        <f t="shared" si="77"/>
        <v>4.4671331661124132</v>
      </c>
      <c r="AT16" s="63">
        <v>6.2333333333333325</v>
      </c>
      <c r="AU16" s="63">
        <f t="shared" si="52"/>
        <v>6.0017894114167403</v>
      </c>
      <c r="AV16" s="63">
        <v>3.6973684210526319</v>
      </c>
      <c r="AW16" s="63">
        <f t="shared" si="53"/>
        <v>4.0753062091317576</v>
      </c>
      <c r="AX16" s="63">
        <v>0</v>
      </c>
      <c r="AY16" s="65">
        <f t="shared" si="54"/>
        <v>0</v>
      </c>
      <c r="AZ16" s="111">
        <v>0.66295366840516412</v>
      </c>
      <c r="BA16" s="112">
        <f t="shared" si="78"/>
        <v>0.62131672226410894</v>
      </c>
      <c r="BB16" s="111">
        <v>0.83516483516483508</v>
      </c>
      <c r="BC16" s="112">
        <f t="shared" si="79"/>
        <v>0.78957112808201224</v>
      </c>
      <c r="BD16" s="111">
        <v>0</v>
      </c>
      <c r="BE16" s="112">
        <f t="shared" si="55"/>
        <v>0</v>
      </c>
      <c r="BF16" s="111">
        <v>1</v>
      </c>
      <c r="BG16" s="112">
        <f t="shared" si="56"/>
        <v>1</v>
      </c>
      <c r="BH16" s="111">
        <v>0</v>
      </c>
      <c r="BI16" s="113">
        <f t="shared" si="57"/>
        <v>0</v>
      </c>
      <c r="BJ16" s="31">
        <v>4990.9008941062848</v>
      </c>
      <c r="BK16" s="38">
        <f t="shared" si="80"/>
        <v>4846.1592891370883</v>
      </c>
      <c r="BL16" s="31">
        <v>5579.5879120879126</v>
      </c>
      <c r="BM16" s="38">
        <f t="shared" si="81"/>
        <v>5464.8112994132707</v>
      </c>
      <c r="BN16" s="31">
        <v>9350.5</v>
      </c>
      <c r="BO16" s="38">
        <f t="shared" si="58"/>
        <v>7625.1087622005316</v>
      </c>
      <c r="BP16" s="31">
        <v>4835.3289473684208</v>
      </c>
      <c r="BQ16" s="38">
        <f t="shared" si="59"/>
        <v>4921.1642710633196</v>
      </c>
      <c r="BR16" s="31">
        <v>0</v>
      </c>
      <c r="BS16" s="57">
        <f t="shared" si="60"/>
        <v>0</v>
      </c>
      <c r="BT16" s="108">
        <v>2.1807686460696186E-2</v>
      </c>
      <c r="BU16" s="109">
        <f t="shared" si="80"/>
        <v>1.6018734454813052E-2</v>
      </c>
      <c r="BV16" s="108">
        <v>2.7472527472527469E-2</v>
      </c>
      <c r="BW16" s="108">
        <f t="shared" si="82"/>
        <v>2.0679322497006724E-2</v>
      </c>
      <c r="BX16" s="108">
        <v>9.9999999999999992E-2</v>
      </c>
      <c r="BY16" s="108">
        <f t="shared" si="61"/>
        <v>4.966725820763087E-2</v>
      </c>
      <c r="BZ16" s="108">
        <v>1.3157894736842105E-2</v>
      </c>
      <c r="CA16" s="108">
        <f t="shared" si="62"/>
        <v>1.3760292777388829E-2</v>
      </c>
      <c r="CB16" s="108">
        <v>0</v>
      </c>
      <c r="CC16" s="110">
        <f t="shared" si="63"/>
        <v>0</v>
      </c>
      <c r="CD16" s="63">
        <v>44.665289707054775</v>
      </c>
      <c r="CE16" s="64">
        <f t="shared" si="83"/>
        <v>42.593972061844056</v>
      </c>
      <c r="CF16" s="63">
        <v>47.214285714285715</v>
      </c>
      <c r="CG16" s="64">
        <f t="shared" si="84"/>
        <v>44.956076470795765</v>
      </c>
      <c r="CH16" s="63">
        <v>52.633333333333333</v>
      </c>
      <c r="CI16" s="64">
        <f t="shared" si="64"/>
        <v>51.869934930493933</v>
      </c>
      <c r="CJ16" s="63">
        <v>46.144736842105267</v>
      </c>
      <c r="CK16" s="64">
        <f t="shared" si="65"/>
        <v>43.167133797875387</v>
      </c>
      <c r="CL16" s="63">
        <v>0</v>
      </c>
      <c r="CM16" s="65">
        <f t="shared" si="66"/>
        <v>0</v>
      </c>
      <c r="CN16" s="134">
        <f>'Plan Figures'!$B$74</f>
        <v>7.6707847839770166E-2</v>
      </c>
      <c r="CO16" s="134">
        <f>'Plan Figures'!$B$75</f>
        <v>0.14955977288801073</v>
      </c>
    </row>
    <row r="17" spans="1:93" x14ac:dyDescent="0.25">
      <c r="A17" s="107">
        <f t="shared" si="42"/>
        <v>45776</v>
      </c>
      <c r="B17" s="31">
        <v>38.971392502894787</v>
      </c>
      <c r="C17" s="38">
        <f t="shared" si="67"/>
        <v>39.37481702438857</v>
      </c>
      <c r="D17" s="31">
        <v>40.020270270270274</v>
      </c>
      <c r="E17" s="38">
        <f t="shared" si="67"/>
        <v>40.159626570197794</v>
      </c>
      <c r="F17" s="31">
        <v>42.964285714285715</v>
      </c>
      <c r="G17" s="38">
        <f t="shared" si="68"/>
        <v>42.569698314108244</v>
      </c>
      <c r="H17" s="31">
        <v>39.333333333333336</v>
      </c>
      <c r="I17" s="38">
        <f t="shared" si="69"/>
        <v>39.514618685157686</v>
      </c>
      <c r="J17" s="31">
        <v>0</v>
      </c>
      <c r="K17" s="57">
        <f t="shared" si="70"/>
        <v>0</v>
      </c>
      <c r="L17" s="108">
        <v>4.6368915809073298E-2</v>
      </c>
      <c r="M17" s="109">
        <f t="shared" si="67"/>
        <v>4.8448366792430267E-2</v>
      </c>
      <c r="N17" s="108">
        <v>6.0810810810810814E-2</v>
      </c>
      <c r="O17" s="109">
        <f t="shared" si="71"/>
        <v>5.3729445648630955E-2</v>
      </c>
      <c r="P17" s="108">
        <v>7.1428571428571425E-2</v>
      </c>
      <c r="Q17" s="109">
        <f t="shared" si="43"/>
        <v>7.0844424726412294E-2</v>
      </c>
      <c r="R17" s="108">
        <v>5.8333333333333334E-2</v>
      </c>
      <c r="S17" s="109">
        <f t="shared" si="44"/>
        <v>4.7600354190004864E-2</v>
      </c>
      <c r="T17" s="108">
        <v>0</v>
      </c>
      <c r="U17" s="110">
        <f t="shared" si="45"/>
        <v>0</v>
      </c>
      <c r="V17" s="108">
        <v>7.431650961390672E-2</v>
      </c>
      <c r="W17" s="109">
        <f t="shared" si="72"/>
        <v>8.251379650275513E-2</v>
      </c>
      <c r="X17" s="108">
        <v>9.3451527588207531E-2</v>
      </c>
      <c r="Y17" s="109">
        <f t="shared" si="73"/>
        <v>8.2482895699093658E-2</v>
      </c>
      <c r="Z17" s="108">
        <v>0.13921353734582725</v>
      </c>
      <c r="AA17" s="109">
        <f t="shared" si="46"/>
        <v>0.11831423507871418</v>
      </c>
      <c r="AB17" s="108">
        <v>8.512155797627223E-2</v>
      </c>
      <c r="AC17" s="109">
        <f t="shared" si="47"/>
        <v>7.1219894072925324E-2</v>
      </c>
      <c r="AD17" s="108">
        <v>0</v>
      </c>
      <c r="AE17" s="110">
        <f t="shared" si="48"/>
        <v>0</v>
      </c>
      <c r="AF17" s="31">
        <v>8224.5871003487318</v>
      </c>
      <c r="AG17" s="38">
        <f t="shared" si="74"/>
        <v>7775.9522628871755</v>
      </c>
      <c r="AH17" s="31">
        <v>8025.6418918918916</v>
      </c>
      <c r="AI17" s="38">
        <f t="shared" si="75"/>
        <v>7505.9764964807355</v>
      </c>
      <c r="AJ17" s="31">
        <v>8392.8571428571431</v>
      </c>
      <c r="AK17" s="38">
        <f t="shared" si="49"/>
        <v>7552.0056787932572</v>
      </c>
      <c r="AL17" s="31">
        <v>7939.958333333333</v>
      </c>
      <c r="AM17" s="38">
        <f t="shared" si="50"/>
        <v>7480.7187621219609</v>
      </c>
      <c r="AN17" s="31">
        <v>0</v>
      </c>
      <c r="AO17" s="57">
        <f t="shared" si="51"/>
        <v>0</v>
      </c>
      <c r="AP17" s="63">
        <v>3.7867085285202782</v>
      </c>
      <c r="AQ17" s="64">
        <f t="shared" si="76"/>
        <v>4.0056954536633445</v>
      </c>
      <c r="AR17" s="63">
        <v>4.2027027027027026</v>
      </c>
      <c r="AS17" s="63">
        <f t="shared" si="77"/>
        <v>4.3177961214265324</v>
      </c>
      <c r="AT17" s="63">
        <v>5.2142857142857144</v>
      </c>
      <c r="AU17" s="63">
        <f t="shared" si="52"/>
        <v>5.8895445134575573</v>
      </c>
      <c r="AV17" s="63">
        <v>3.9666666666666668</v>
      </c>
      <c r="AW17" s="63">
        <f t="shared" si="53"/>
        <v>3.9220294528847055</v>
      </c>
      <c r="AX17" s="63">
        <v>0</v>
      </c>
      <c r="AY17" s="65">
        <f t="shared" si="54"/>
        <v>0</v>
      </c>
      <c r="AZ17" s="111">
        <v>0.61797711412338363</v>
      </c>
      <c r="BA17" s="112">
        <f t="shared" si="78"/>
        <v>0.62480945803470844</v>
      </c>
      <c r="BB17" s="111">
        <v>0.81081081081081086</v>
      </c>
      <c r="BC17" s="112">
        <f t="shared" si="79"/>
        <v>0.79355185299296971</v>
      </c>
      <c r="BD17" s="111">
        <v>0</v>
      </c>
      <c r="BE17" s="112">
        <f t="shared" si="55"/>
        <v>0</v>
      </c>
      <c r="BF17" s="111">
        <v>1</v>
      </c>
      <c r="BG17" s="112">
        <f t="shared" si="56"/>
        <v>1</v>
      </c>
      <c r="BH17" s="111">
        <v>0</v>
      </c>
      <c r="BI17" s="113">
        <f t="shared" si="57"/>
        <v>0</v>
      </c>
      <c r="BJ17" s="31">
        <v>4797.6870742231749</v>
      </c>
      <c r="BK17" s="38">
        <f t="shared" si="80"/>
        <v>4880.2848265464563</v>
      </c>
      <c r="BL17" s="31">
        <v>5319.3243243243242</v>
      </c>
      <c r="BM17" s="38">
        <f t="shared" si="81"/>
        <v>5467.7236336744436</v>
      </c>
      <c r="BN17" s="31">
        <v>8065.1785714285706</v>
      </c>
      <c r="BO17" s="38">
        <f t="shared" si="58"/>
        <v>7792.2822315882877</v>
      </c>
      <c r="BP17" s="31">
        <v>4678.625</v>
      </c>
      <c r="BQ17" s="38">
        <f t="shared" si="59"/>
        <v>4895.7570928454979</v>
      </c>
      <c r="BR17" s="31">
        <v>0</v>
      </c>
      <c r="BS17" s="57">
        <f t="shared" si="60"/>
        <v>0</v>
      </c>
      <c r="BT17" s="108">
        <v>1.5449427853084589E-2</v>
      </c>
      <c r="BU17" s="109">
        <f t="shared" si="80"/>
        <v>1.4867787295329032E-2</v>
      </c>
      <c r="BV17" s="108">
        <v>2.0270270270270268E-2</v>
      </c>
      <c r="BW17" s="108">
        <f t="shared" si="82"/>
        <v>1.9145396544476122E-2</v>
      </c>
      <c r="BX17" s="108">
        <v>7.1428571428571425E-2</v>
      </c>
      <c r="BY17" s="108">
        <f t="shared" si="61"/>
        <v>4.9667258207630884E-2</v>
      </c>
      <c r="BZ17" s="108">
        <v>8.3333333333333332E-3</v>
      </c>
      <c r="CA17" s="108">
        <f t="shared" si="62"/>
        <v>1.2121914653862193E-2</v>
      </c>
      <c r="CB17" s="108">
        <v>0</v>
      </c>
      <c r="CC17" s="110">
        <f t="shared" si="63"/>
        <v>0</v>
      </c>
      <c r="CD17" s="63">
        <v>43.464034600903624</v>
      </c>
      <c r="CE17" s="64">
        <f t="shared" si="83"/>
        <v>42.628567864273272</v>
      </c>
      <c r="CF17" s="63">
        <v>46.554054054054056</v>
      </c>
      <c r="CG17" s="64">
        <f t="shared" si="84"/>
        <v>45.045193827354979</v>
      </c>
      <c r="CH17" s="63">
        <v>49.964285714285708</v>
      </c>
      <c r="CI17" s="64">
        <f t="shared" si="64"/>
        <v>51.528098195800062</v>
      </c>
      <c r="CJ17" s="63">
        <v>45.758333333333333</v>
      </c>
      <c r="CK17" s="64">
        <f t="shared" si="65"/>
        <v>43.397107866710833</v>
      </c>
      <c r="CL17" s="63">
        <v>0</v>
      </c>
      <c r="CM17" s="65">
        <f t="shared" si="66"/>
        <v>0</v>
      </c>
      <c r="CN17" s="134">
        <f>'Plan Figures'!$B$74</f>
        <v>7.6707847839770166E-2</v>
      </c>
      <c r="CO17" s="134">
        <f>'Plan Figures'!$B$75</f>
        <v>0.14955977288801073</v>
      </c>
    </row>
    <row r="18" spans="1:93" x14ac:dyDescent="0.25">
      <c r="A18" s="107">
        <f t="shared" si="42"/>
        <v>45777</v>
      </c>
      <c r="B18" s="31">
        <v>39.774547701248423</v>
      </c>
      <c r="C18" s="38">
        <f t="shared" si="67"/>
        <v>39.381237309500989</v>
      </c>
      <c r="D18" s="31">
        <v>40.078947368421048</v>
      </c>
      <c r="E18" s="38">
        <f t="shared" si="67"/>
        <v>40.141190479972224</v>
      </c>
      <c r="F18" s="31">
        <v>40.857142857142861</v>
      </c>
      <c r="G18" s="38">
        <f t="shared" si="68"/>
        <v>41.886024844720502</v>
      </c>
      <c r="H18" s="31">
        <v>39.903225806451609</v>
      </c>
      <c r="I18" s="38">
        <f t="shared" si="69"/>
        <v>39.695197334974765</v>
      </c>
      <c r="J18" s="31">
        <v>0</v>
      </c>
      <c r="K18" s="57">
        <f t="shared" si="70"/>
        <v>0</v>
      </c>
      <c r="L18" s="108">
        <v>5.5038513606496385E-2</v>
      </c>
      <c r="M18" s="109">
        <f t="shared" si="67"/>
        <v>5.0670331837324646E-2</v>
      </c>
      <c r="N18" s="108">
        <v>5.7894736842105263E-2</v>
      </c>
      <c r="O18" s="109">
        <f t="shared" si="71"/>
        <v>5.6285836626074559E-2</v>
      </c>
      <c r="P18" s="108">
        <v>2.8571428571428571E-2</v>
      </c>
      <c r="Q18" s="109">
        <f t="shared" si="43"/>
        <v>6.4721975746820468E-2</v>
      </c>
      <c r="R18" s="108">
        <v>6.4516129032258049E-2</v>
      </c>
      <c r="S18" s="109">
        <f t="shared" si="44"/>
        <v>5.2398681901535106E-2</v>
      </c>
      <c r="T18" s="108">
        <v>0</v>
      </c>
      <c r="U18" s="110">
        <f t="shared" si="45"/>
        <v>0</v>
      </c>
      <c r="V18" s="108">
        <v>9.0596675467483498E-2</v>
      </c>
      <c r="W18" s="109">
        <f t="shared" si="72"/>
        <v>8.608712984812876E-2</v>
      </c>
      <c r="X18" s="108">
        <v>8.7944262952753816E-2</v>
      </c>
      <c r="Y18" s="109">
        <f t="shared" si="73"/>
        <v>8.6533618359986617E-2</v>
      </c>
      <c r="Z18" s="108">
        <v>3.2857536661539538E-2</v>
      </c>
      <c r="AA18" s="109">
        <f t="shared" si="46"/>
        <v>0.10432665356466833</v>
      </c>
      <c r="AB18" s="108">
        <v>9.7819797819623577E-2</v>
      </c>
      <c r="AC18" s="109">
        <f t="shared" si="47"/>
        <v>7.9134635653698451E-2</v>
      </c>
      <c r="AD18" s="108">
        <v>0</v>
      </c>
      <c r="AE18" s="110">
        <f t="shared" si="48"/>
        <v>0</v>
      </c>
      <c r="AF18" s="31">
        <v>8081.7149468273101</v>
      </c>
      <c r="AG18" s="38">
        <f t="shared" si="74"/>
        <v>7809.3918900259523</v>
      </c>
      <c r="AH18" s="31">
        <v>7880.8157894736632</v>
      </c>
      <c r="AI18" s="38">
        <f t="shared" si="75"/>
        <v>7560.2084664055446</v>
      </c>
      <c r="AJ18" s="31">
        <v>7442.8285714285721</v>
      </c>
      <c r="AK18" s="38">
        <f t="shared" si="49"/>
        <v>7541.2873114463191</v>
      </c>
      <c r="AL18" s="31">
        <v>7979.7161290322319</v>
      </c>
      <c r="AM18" s="38">
        <f t="shared" si="50"/>
        <v>7549.766574369567</v>
      </c>
      <c r="AN18" s="31">
        <v>0</v>
      </c>
      <c r="AO18" s="57">
        <f t="shared" si="51"/>
        <v>0</v>
      </c>
      <c r="AP18" s="63">
        <v>3.9387392303521214</v>
      </c>
      <c r="AQ18" s="64">
        <f t="shared" si="76"/>
        <v>3.9671637833006961</v>
      </c>
      <c r="AR18" s="63">
        <v>4.0157894736842099</v>
      </c>
      <c r="AS18" s="63">
        <f t="shared" si="77"/>
        <v>4.2491946176671318</v>
      </c>
      <c r="AT18" s="63">
        <v>4.0571428571428569</v>
      </c>
      <c r="AU18" s="63">
        <f t="shared" si="52"/>
        <v>5.3517894114167408</v>
      </c>
      <c r="AV18" s="63">
        <v>4.0064516129032253</v>
      </c>
      <c r="AW18" s="63">
        <f t="shared" si="53"/>
        <v>3.9892250441241939</v>
      </c>
      <c r="AX18" s="63">
        <v>0</v>
      </c>
      <c r="AY18" s="65">
        <f t="shared" si="54"/>
        <v>0</v>
      </c>
      <c r="AZ18" s="111">
        <v>0.71049731874065025</v>
      </c>
      <c r="BA18" s="112">
        <f t="shared" si="78"/>
        <v>0.63521887985724479</v>
      </c>
      <c r="BB18" s="111">
        <v>0.81578947368421062</v>
      </c>
      <c r="BC18" s="112">
        <f t="shared" si="79"/>
        <v>0.79923606351928556</v>
      </c>
      <c r="BD18" s="111">
        <v>0</v>
      </c>
      <c r="BE18" s="112">
        <f t="shared" si="55"/>
        <v>0</v>
      </c>
      <c r="BF18" s="111">
        <v>1</v>
      </c>
      <c r="BG18" s="112">
        <f t="shared" si="56"/>
        <v>1</v>
      </c>
      <c r="BH18" s="111">
        <v>0</v>
      </c>
      <c r="BI18" s="113">
        <f t="shared" si="57"/>
        <v>0</v>
      </c>
      <c r="BJ18" s="31">
        <v>5483.7248976809906</v>
      </c>
      <c r="BK18" s="38">
        <f t="shared" si="80"/>
        <v>4970.3896107870441</v>
      </c>
      <c r="BL18" s="31">
        <v>5880.2473684210527</v>
      </c>
      <c r="BM18" s="38">
        <f t="shared" si="81"/>
        <v>5557.1704005917354</v>
      </c>
      <c r="BN18" s="31">
        <v>7506.0000000000009</v>
      </c>
      <c r="BO18" s="38">
        <f t="shared" si="58"/>
        <v>7882.9863132209412</v>
      </c>
      <c r="BP18" s="31">
        <v>5513.1419354838708</v>
      </c>
      <c r="BQ18" s="38">
        <f t="shared" si="59"/>
        <v>4999.4386359116761</v>
      </c>
      <c r="BR18" s="31">
        <v>0</v>
      </c>
      <c r="BS18" s="57">
        <f t="shared" si="60"/>
        <v>0</v>
      </c>
      <c r="BT18" s="108">
        <v>4.5838536692945171E-3</v>
      </c>
      <c r="BU18" s="109">
        <f t="shared" si="80"/>
        <v>1.4583549357094381E-2</v>
      </c>
      <c r="BV18" s="108">
        <v>5.263157894736842E-3</v>
      </c>
      <c r="BW18" s="108">
        <f t="shared" si="82"/>
        <v>1.8754419100867097E-2</v>
      </c>
      <c r="BX18" s="108">
        <v>0</v>
      </c>
      <c r="BY18" s="108">
        <f t="shared" si="61"/>
        <v>4.9667258207630884E-2</v>
      </c>
      <c r="BZ18" s="108">
        <v>6.4516129032258056E-3</v>
      </c>
      <c r="CA18" s="108">
        <f t="shared" si="62"/>
        <v>1.1570819589963668E-2</v>
      </c>
      <c r="CB18" s="108">
        <v>0</v>
      </c>
      <c r="CC18" s="110">
        <f t="shared" si="63"/>
        <v>0</v>
      </c>
      <c r="CD18" s="63">
        <v>40.204243317838575</v>
      </c>
      <c r="CE18" s="64">
        <f t="shared" si="83"/>
        <v>42.397710509830723</v>
      </c>
      <c r="CF18" s="63">
        <v>40.873684210526321</v>
      </c>
      <c r="CG18" s="64">
        <f t="shared" si="84"/>
        <v>44.606577286001595</v>
      </c>
      <c r="CH18" s="63">
        <v>36.428571428571431</v>
      </c>
      <c r="CI18" s="64">
        <f t="shared" si="64"/>
        <v>49.742383910085778</v>
      </c>
      <c r="CJ18" s="63">
        <v>41.877419354838707</v>
      </c>
      <c r="CK18" s="64">
        <f t="shared" si="65"/>
        <v>43.307431397519892</v>
      </c>
      <c r="CL18" s="63">
        <v>0</v>
      </c>
      <c r="CM18" s="65">
        <f t="shared" si="66"/>
        <v>0</v>
      </c>
      <c r="CN18" s="134">
        <f>'Plan Figures'!$B$74</f>
        <v>7.6707847839770166E-2</v>
      </c>
      <c r="CO18" s="134">
        <f>'Plan Figures'!$B$75</f>
        <v>0.14955977288801073</v>
      </c>
    </row>
    <row r="19" spans="1:93" x14ac:dyDescent="0.25">
      <c r="A19" s="107">
        <f t="shared" si="42"/>
        <v>45778</v>
      </c>
      <c r="B19" s="31">
        <v>39.537278285390101</v>
      </c>
      <c r="C19" s="38">
        <f t="shared" si="67"/>
        <v>39.24407151536775</v>
      </c>
      <c r="D19" s="31">
        <v>41.080882352941039</v>
      </c>
      <c r="E19" s="38">
        <f t="shared" si="67"/>
        <v>40.181127315633617</v>
      </c>
      <c r="F19" s="31">
        <v>43.82432432432438</v>
      </c>
      <c r="G19" s="38">
        <f t="shared" si="68"/>
        <v>42.303785462481123</v>
      </c>
      <c r="H19" s="31">
        <v>40.055555555555351</v>
      </c>
      <c r="I19" s="38">
        <f t="shared" si="69"/>
        <v>39.59373873351614</v>
      </c>
      <c r="J19" s="31">
        <v>0</v>
      </c>
      <c r="K19" s="57">
        <f t="shared" si="70"/>
        <v>0</v>
      </c>
      <c r="L19" s="108">
        <v>4.1623348870943773E-2</v>
      </c>
      <c r="M19" s="109">
        <f t="shared" si="67"/>
        <v>5.2629224170743463E-2</v>
      </c>
      <c r="N19" s="108">
        <v>5.5147058823529223E-2</v>
      </c>
      <c r="O19" s="109">
        <f t="shared" si="71"/>
        <v>5.9433618917799177E-2</v>
      </c>
      <c r="P19" s="108">
        <v>6.7567567567567655E-2</v>
      </c>
      <c r="Q19" s="109">
        <f t="shared" si="43"/>
        <v>6.3660199685044425E-2</v>
      </c>
      <c r="R19" s="108">
        <v>5.050505050505024E-2</v>
      </c>
      <c r="S19" s="109">
        <f t="shared" si="44"/>
        <v>5.70396865425397E-2</v>
      </c>
      <c r="T19" s="108">
        <v>0</v>
      </c>
      <c r="U19" s="110">
        <f t="shared" si="45"/>
        <v>0</v>
      </c>
      <c r="V19" s="108">
        <v>6.1902215446229758E-2</v>
      </c>
      <c r="W19" s="109">
        <f t="shared" si="72"/>
        <v>8.6283656584451501E-2</v>
      </c>
      <c r="X19" s="108">
        <v>7.9605572855139931E-2</v>
      </c>
      <c r="Y19" s="109">
        <f t="shared" si="73"/>
        <v>8.7909710341039712E-2</v>
      </c>
      <c r="Z19" s="108">
        <v>9.1602141930863371E-2</v>
      </c>
      <c r="AA19" s="109">
        <f t="shared" si="46"/>
        <v>8.9160976786504628E-2</v>
      </c>
      <c r="AB19" s="108">
        <v>7.6041456798459028E-2</v>
      </c>
      <c r="AC19" s="109">
        <f t="shared" si="47"/>
        <v>8.6046848743815615E-2</v>
      </c>
      <c r="AD19" s="108">
        <v>0</v>
      </c>
      <c r="AE19" s="110">
        <f t="shared" si="48"/>
        <v>0</v>
      </c>
      <c r="AF19" s="31">
        <v>7583.9719084571507</v>
      </c>
      <c r="AG19" s="38">
        <f t="shared" si="74"/>
        <v>7811.5297367554285</v>
      </c>
      <c r="AH19" s="31">
        <v>7209.3713235294017</v>
      </c>
      <c r="AI19" s="38">
        <f t="shared" si="75"/>
        <v>7535.6758929456946</v>
      </c>
      <c r="AJ19" s="31">
        <v>7097.9729729729825</v>
      </c>
      <c r="AK19" s="38">
        <f t="shared" si="49"/>
        <v>7476.7120218710306</v>
      </c>
      <c r="AL19" s="31">
        <v>7251.0050505050331</v>
      </c>
      <c r="AM19" s="38">
        <f t="shared" si="50"/>
        <v>7539.8766909796814</v>
      </c>
      <c r="AN19" s="31">
        <v>0</v>
      </c>
      <c r="AO19" s="57">
        <f t="shared" si="51"/>
        <v>0</v>
      </c>
      <c r="AP19" s="63">
        <v>4.0325898020058331</v>
      </c>
      <c r="AQ19" s="64">
        <f t="shared" si="76"/>
        <v>3.9347211802649587</v>
      </c>
      <c r="AR19" s="63">
        <v>4.5257352941176325</v>
      </c>
      <c r="AS19" s="63">
        <f t="shared" si="77"/>
        <v>4.2590205679147797</v>
      </c>
      <c r="AT19" s="63">
        <v>6.6891891891891984</v>
      </c>
      <c r="AU19" s="63">
        <f t="shared" si="52"/>
        <v>5.4931021527294837</v>
      </c>
      <c r="AV19" s="63">
        <v>3.7171717171716985</v>
      </c>
      <c r="AW19" s="63">
        <f t="shared" si="53"/>
        <v>3.9475340024331489</v>
      </c>
      <c r="AX19" s="63">
        <v>0</v>
      </c>
      <c r="AY19" s="65">
        <f t="shared" si="54"/>
        <v>0</v>
      </c>
      <c r="AZ19" s="111">
        <v>0.54925844800544554</v>
      </c>
      <c r="BA19" s="112">
        <f t="shared" si="78"/>
        <v>0.62518555206852422</v>
      </c>
      <c r="BB19" s="111">
        <v>0.72794117647058953</v>
      </c>
      <c r="BC19" s="112">
        <f t="shared" si="79"/>
        <v>0.79821346905103496</v>
      </c>
      <c r="BD19" s="111">
        <v>0</v>
      </c>
      <c r="BE19" s="112">
        <f t="shared" si="55"/>
        <v>0</v>
      </c>
      <c r="BF19" s="111">
        <v>1</v>
      </c>
      <c r="BG19" s="112">
        <f t="shared" si="56"/>
        <v>1</v>
      </c>
      <c r="BH19" s="111">
        <v>0</v>
      </c>
      <c r="BI19" s="113">
        <f t="shared" si="57"/>
        <v>0</v>
      </c>
      <c r="BJ19" s="31">
        <v>5167.1968569277196</v>
      </c>
      <c r="BK19" s="38">
        <f t="shared" si="80"/>
        <v>5009.9115022576425</v>
      </c>
      <c r="BL19" s="31">
        <v>5955.4595588235015</v>
      </c>
      <c r="BM19" s="38">
        <f t="shared" si="81"/>
        <v>5637.4120215778748</v>
      </c>
      <c r="BN19" s="31">
        <v>7251.7837837837942</v>
      </c>
      <c r="BO19" s="38">
        <f t="shared" si="58"/>
        <v>7824.5161394757679</v>
      </c>
      <c r="BP19" s="31">
        <v>5470.9747474747091</v>
      </c>
      <c r="BQ19" s="38">
        <f t="shared" si="59"/>
        <v>5127.1892111622456</v>
      </c>
      <c r="BR19" s="31">
        <v>0</v>
      </c>
      <c r="BS19" s="57">
        <f t="shared" si="60"/>
        <v>0</v>
      </c>
      <c r="BT19" s="108">
        <v>8.3220976970521613E-3</v>
      </c>
      <c r="BU19" s="109">
        <f t="shared" si="80"/>
        <v>1.417784711683674E-2</v>
      </c>
      <c r="BV19" s="108">
        <v>1.1029411764705845E-2</v>
      </c>
      <c r="BW19" s="108">
        <f t="shared" si="82"/>
        <v>1.8437901765456115E-2</v>
      </c>
      <c r="BX19" s="108">
        <v>2.702702702702706E-2</v>
      </c>
      <c r="BY19" s="108">
        <f t="shared" si="61"/>
        <v>4.9956833497206178E-2</v>
      </c>
      <c r="BZ19" s="108">
        <v>5.050505050505024E-3</v>
      </c>
      <c r="CA19" s="108">
        <f t="shared" si="62"/>
        <v>1.1005319024463099E-2</v>
      </c>
      <c r="CB19" s="108">
        <v>0</v>
      </c>
      <c r="CC19" s="110">
        <f t="shared" si="63"/>
        <v>0</v>
      </c>
      <c r="CD19" s="63">
        <v>40.820723382374524</v>
      </c>
      <c r="CE19" s="64">
        <f t="shared" si="83"/>
        <v>42.162237988053441</v>
      </c>
      <c r="CF19" s="63">
        <v>43.551470588235155</v>
      </c>
      <c r="CG19" s="64">
        <f t="shared" si="84"/>
        <v>44.534933065399422</v>
      </c>
      <c r="CH19" s="63">
        <v>47.310810810810878</v>
      </c>
      <c r="CI19" s="64">
        <f t="shared" si="64"/>
        <v>49.165356883058756</v>
      </c>
      <c r="CJ19" s="63">
        <v>42.14646464646443</v>
      </c>
      <c r="CK19" s="64">
        <f t="shared" si="65"/>
        <v>43.410723000811458</v>
      </c>
      <c r="CL19" s="63">
        <v>0</v>
      </c>
      <c r="CM19" s="65">
        <f t="shared" si="66"/>
        <v>0</v>
      </c>
      <c r="CN19" s="134">
        <f>'Plan Figures'!$B$74</f>
        <v>7.6707847839770166E-2</v>
      </c>
      <c r="CO19" s="134">
        <f>'Plan Figures'!$B$75</f>
        <v>0.14955977288801073</v>
      </c>
    </row>
    <row r="20" spans="1:93" x14ac:dyDescent="0.25">
      <c r="A20" s="107">
        <f t="shared" si="42"/>
        <v>45779</v>
      </c>
      <c r="B20" s="31">
        <v>39.075714220204361</v>
      </c>
      <c r="C20" s="38">
        <f t="shared" si="67"/>
        <v>39.231018291435866</v>
      </c>
      <c r="D20" s="31">
        <v>40.146341463414643</v>
      </c>
      <c r="E20" s="38">
        <f t="shared" si="67"/>
        <v>40.102107258223569</v>
      </c>
      <c r="F20" s="31">
        <v>42.392857142857146</v>
      </c>
      <c r="G20" s="38">
        <f t="shared" si="68"/>
        <v>42.349703829828066</v>
      </c>
      <c r="H20" s="31">
        <v>39.683823529411768</v>
      </c>
      <c r="I20" s="38">
        <f t="shared" si="69"/>
        <v>39.481903999622581</v>
      </c>
      <c r="J20" s="31">
        <v>0</v>
      </c>
      <c r="K20" s="57">
        <f t="shared" si="70"/>
        <v>0</v>
      </c>
      <c r="L20" s="108">
        <v>4.5895566864856151E-2</v>
      </c>
      <c r="M20" s="109">
        <f t="shared" si="67"/>
        <v>5.3999607630863873E-2</v>
      </c>
      <c r="N20" s="108">
        <v>4.2682926829268296E-2</v>
      </c>
      <c r="O20" s="109">
        <f t="shared" si="71"/>
        <v>6.1830217643223877E-2</v>
      </c>
      <c r="P20" s="108">
        <v>3.5714285714285712E-2</v>
      </c>
      <c r="Q20" s="109">
        <f t="shared" si="43"/>
        <v>6.8762240501370947E-2</v>
      </c>
      <c r="R20" s="108">
        <v>4.4117647058823532E-2</v>
      </c>
      <c r="S20" s="109">
        <f t="shared" si="44"/>
        <v>5.9013203221938738E-2</v>
      </c>
      <c r="T20" s="108">
        <v>0</v>
      </c>
      <c r="U20" s="110">
        <f t="shared" si="45"/>
        <v>0</v>
      </c>
      <c r="V20" s="108">
        <v>0.10429123251665941</v>
      </c>
      <c r="W20" s="109">
        <f t="shared" si="72"/>
        <v>9.0552330720772664E-2</v>
      </c>
      <c r="X20" s="108">
        <v>7.0546568155781517E-2</v>
      </c>
      <c r="Y20" s="109">
        <f t="shared" si="73"/>
        <v>9.2258433555334876E-2</v>
      </c>
      <c r="Z20" s="108">
        <v>0.13261746637177785</v>
      </c>
      <c r="AA20" s="109">
        <f t="shared" si="46"/>
        <v>0.10810632912533004</v>
      </c>
      <c r="AB20" s="108">
        <v>6.0812354912660675E-2</v>
      </c>
      <c r="AC20" s="109">
        <f t="shared" si="47"/>
        <v>8.8009688451594528E-2</v>
      </c>
      <c r="AD20" s="108">
        <v>0</v>
      </c>
      <c r="AE20" s="110">
        <f t="shared" si="48"/>
        <v>0</v>
      </c>
      <c r="AF20" s="31">
        <v>7431.8265744015453</v>
      </c>
      <c r="AG20" s="38">
        <f t="shared" si="74"/>
        <v>7798.863799574402</v>
      </c>
      <c r="AH20" s="31">
        <v>7225.6097560975622</v>
      </c>
      <c r="AI20" s="38">
        <f t="shared" si="75"/>
        <v>7514.2789150973094</v>
      </c>
      <c r="AJ20" s="31">
        <v>6732.1428571428569</v>
      </c>
      <c r="AK20" s="38">
        <f t="shared" si="49"/>
        <v>7382.3242667689892</v>
      </c>
      <c r="AL20" s="31">
        <v>7327.2058823529414</v>
      </c>
      <c r="AM20" s="38">
        <f t="shared" si="50"/>
        <v>7533.4169252552092</v>
      </c>
      <c r="AN20" s="31">
        <v>0</v>
      </c>
      <c r="AO20" s="57">
        <f t="shared" si="51"/>
        <v>0</v>
      </c>
      <c r="AP20" s="63">
        <v>4.5098390867704525</v>
      </c>
      <c r="AQ20" s="64">
        <f t="shared" si="76"/>
        <v>4.0075507259799048</v>
      </c>
      <c r="AR20" s="63">
        <v>5.3231707317073171</v>
      </c>
      <c r="AS20" s="63">
        <f t="shared" si="77"/>
        <v>4.3732855207049441</v>
      </c>
      <c r="AT20" s="63">
        <v>7.6071428571428577</v>
      </c>
      <c r="AU20" s="63">
        <f t="shared" si="52"/>
        <v>5.6512654180356048</v>
      </c>
      <c r="AV20" s="63">
        <v>4.8529411764705879</v>
      </c>
      <c r="AW20" s="63">
        <f t="shared" si="53"/>
        <v>4.0425429150891201</v>
      </c>
      <c r="AX20" s="63">
        <v>0</v>
      </c>
      <c r="AY20" s="65">
        <f t="shared" si="54"/>
        <v>0</v>
      </c>
      <c r="AZ20" s="111">
        <v>0.62248383991218104</v>
      </c>
      <c r="BA20" s="112">
        <f t="shared" si="78"/>
        <v>0.61919219489562838</v>
      </c>
      <c r="BB20" s="111">
        <v>0.8292682926829269</v>
      </c>
      <c r="BC20" s="112">
        <f t="shared" si="79"/>
        <v>0.79454861374963215</v>
      </c>
      <c r="BD20" s="111">
        <v>0</v>
      </c>
      <c r="BE20" s="112">
        <f t="shared" si="55"/>
        <v>0</v>
      </c>
      <c r="BF20" s="111">
        <v>1</v>
      </c>
      <c r="BG20" s="112">
        <f t="shared" si="56"/>
        <v>1</v>
      </c>
      <c r="BH20" s="111">
        <v>0</v>
      </c>
      <c r="BI20" s="113">
        <f t="shared" si="57"/>
        <v>0</v>
      </c>
      <c r="BJ20" s="31">
        <v>4476.2923761266029</v>
      </c>
      <c r="BK20" s="38">
        <f t="shared" si="80"/>
        <v>4928.1930952516432</v>
      </c>
      <c r="BL20" s="31">
        <v>5162.2256097560976</v>
      </c>
      <c r="BM20" s="38">
        <f t="shared" si="81"/>
        <v>5527.6707504327424</v>
      </c>
      <c r="BN20" s="31">
        <v>7238.5714285714284</v>
      </c>
      <c r="BO20" s="38">
        <f t="shared" si="58"/>
        <v>7654.2355272308705</v>
      </c>
      <c r="BP20" s="31">
        <v>4734.7426470588234</v>
      </c>
      <c r="BQ20" s="38">
        <f t="shared" si="59"/>
        <v>5016.9879442918609</v>
      </c>
      <c r="BR20" s="31">
        <v>0</v>
      </c>
      <c r="BS20" s="57">
        <f t="shared" si="60"/>
        <v>0</v>
      </c>
      <c r="BT20" s="108">
        <v>9.1918973614212827E-3</v>
      </c>
      <c r="BU20" s="109">
        <f t="shared" si="80"/>
        <v>1.3189893613931721E-2</v>
      </c>
      <c r="BV20" s="108">
        <v>1.2195121951219513E-2</v>
      </c>
      <c r="BW20" s="108">
        <f t="shared" si="82"/>
        <v>1.7219292244053715E-2</v>
      </c>
      <c r="BX20" s="108">
        <v>3.5714285714285712E-2</v>
      </c>
      <c r="BY20" s="108">
        <f t="shared" si="61"/>
        <v>4.9956833497206178E-2</v>
      </c>
      <c r="BZ20" s="108">
        <v>7.3529411764705881E-3</v>
      </c>
      <c r="CA20" s="108">
        <f t="shared" si="62"/>
        <v>9.4583365951277278E-3</v>
      </c>
      <c r="CB20" s="108">
        <v>0</v>
      </c>
      <c r="CC20" s="110">
        <f t="shared" si="63"/>
        <v>0</v>
      </c>
      <c r="CD20" s="63">
        <v>37.797150847101513</v>
      </c>
      <c r="CE20" s="64">
        <f t="shared" si="83"/>
        <v>41.762020727751754</v>
      </c>
      <c r="CF20" s="63">
        <v>40.371951219512198</v>
      </c>
      <c r="CG20" s="64">
        <f t="shared" si="84"/>
        <v>44.275707739985549</v>
      </c>
      <c r="CH20" s="63">
        <v>40.321428571428569</v>
      </c>
      <c r="CI20" s="64">
        <f t="shared" si="64"/>
        <v>47.282703821834268</v>
      </c>
      <c r="CJ20" s="63">
        <v>40.382352941176471</v>
      </c>
      <c r="CK20" s="64">
        <f t="shared" si="65"/>
        <v>43.427249611455714</v>
      </c>
      <c r="CL20" s="63">
        <v>0</v>
      </c>
      <c r="CM20" s="65">
        <f t="shared" si="66"/>
        <v>0</v>
      </c>
      <c r="CN20" s="134">
        <f>'Plan Figures'!$B$74</f>
        <v>7.6707847839770166E-2</v>
      </c>
      <c r="CO20" s="134">
        <f>'Plan Figures'!$B$75</f>
        <v>0.14955977288801073</v>
      </c>
    </row>
    <row r="21" spans="1:93" x14ac:dyDescent="0.25">
      <c r="A21" s="107">
        <f t="shared" si="42"/>
        <v>45780</v>
      </c>
      <c r="B21" s="31">
        <v>40.581144107298073</v>
      </c>
      <c r="C21" s="38">
        <f t="shared" si="67"/>
        <v>39.413944484905763</v>
      </c>
      <c r="D21" s="31">
        <v>42.183006535947705</v>
      </c>
      <c r="E21" s="38">
        <f t="shared" si="67"/>
        <v>40.433492570142107</v>
      </c>
      <c r="F21" s="31">
        <v>44.575757575757571</v>
      </c>
      <c r="G21" s="38">
        <f t="shared" si="68"/>
        <v>43.338787210215791</v>
      </c>
      <c r="H21" s="31">
        <v>41.524999999999991</v>
      </c>
      <c r="I21" s="38">
        <f t="shared" si="69"/>
        <v>39.656657694203865</v>
      </c>
      <c r="J21" s="31">
        <v>0</v>
      </c>
      <c r="K21" s="57">
        <f t="shared" si="70"/>
        <v>0</v>
      </c>
      <c r="L21" s="108">
        <v>5.5807834920354703E-2</v>
      </c>
      <c r="M21" s="109">
        <f t="shared" si="67"/>
        <v>5.2152041520662232E-2</v>
      </c>
      <c r="N21" s="108">
        <v>5.8823529411764691E-2</v>
      </c>
      <c r="O21" s="109">
        <f t="shared" si="71"/>
        <v>5.7900588237504755E-2</v>
      </c>
      <c r="P21" s="108">
        <v>0.1212121212121212</v>
      </c>
      <c r="Q21" s="109">
        <f t="shared" si="43"/>
        <v>6.7444717444717459E-2</v>
      </c>
      <c r="R21" s="108">
        <v>4.1666666666666664E-2</v>
      </c>
      <c r="S21" s="109">
        <f t="shared" si="44"/>
        <v>5.3881840331955151E-2</v>
      </c>
      <c r="T21" s="108">
        <v>0</v>
      </c>
      <c r="U21" s="110">
        <f t="shared" si="45"/>
        <v>0</v>
      </c>
      <c r="V21" s="108">
        <v>8.4737786522404282E-2</v>
      </c>
      <c r="W21" s="109">
        <f t="shared" si="72"/>
        <v>8.6558008237097375E-2</v>
      </c>
      <c r="X21" s="108">
        <v>9.2912096322613977E-2</v>
      </c>
      <c r="Y21" s="109">
        <f t="shared" si="73"/>
        <v>8.7738921314429313E-2</v>
      </c>
      <c r="Z21" s="108">
        <v>0.10231375021248959</v>
      </c>
      <c r="AA21" s="109">
        <f t="shared" si="46"/>
        <v>0.10148062974852379</v>
      </c>
      <c r="AB21" s="108">
        <v>9.0714050377189909E-2</v>
      </c>
      <c r="AC21" s="109">
        <f t="shared" si="47"/>
        <v>8.3800343124480439E-2</v>
      </c>
      <c r="AD21" s="108">
        <v>0</v>
      </c>
      <c r="AE21" s="110">
        <f t="shared" si="48"/>
        <v>0</v>
      </c>
      <c r="AF21" s="31">
        <v>7726.7769906827671</v>
      </c>
      <c r="AG21" s="38">
        <f t="shared" si="74"/>
        <v>7772.9689491758618</v>
      </c>
      <c r="AH21" s="31">
        <v>7401.9084967320259</v>
      </c>
      <c r="AI21" s="38">
        <f t="shared" si="75"/>
        <v>7496.8372717733128</v>
      </c>
      <c r="AJ21" s="31">
        <v>8212.121212121212</v>
      </c>
      <c r="AK21" s="38">
        <f t="shared" si="49"/>
        <v>7564.8012101154973</v>
      </c>
      <c r="AL21" s="31">
        <v>7179.1</v>
      </c>
      <c r="AM21" s="38">
        <f t="shared" si="50"/>
        <v>7467.455841511367</v>
      </c>
      <c r="AN21" s="31">
        <v>0</v>
      </c>
      <c r="AO21" s="57">
        <f t="shared" si="51"/>
        <v>0</v>
      </c>
      <c r="AP21" s="63">
        <v>4.5503210607138369</v>
      </c>
      <c r="AQ21" s="64">
        <f t="shared" si="76"/>
        <v>4.093035624196582</v>
      </c>
      <c r="AR21" s="63">
        <v>4.8888888888888884</v>
      </c>
      <c r="AS21" s="63">
        <f t="shared" si="77"/>
        <v>4.467381672355053</v>
      </c>
      <c r="AT21" s="63">
        <v>5.9393939393939394</v>
      </c>
      <c r="AU21" s="63">
        <f t="shared" si="52"/>
        <v>5.7792533721105155</v>
      </c>
      <c r="AV21" s="63">
        <v>4.5999999999999996</v>
      </c>
      <c r="AW21" s="63">
        <f t="shared" si="53"/>
        <v>4.1184049840546368</v>
      </c>
      <c r="AX21" s="63">
        <v>0</v>
      </c>
      <c r="AY21" s="65">
        <f t="shared" si="54"/>
        <v>0</v>
      </c>
      <c r="AZ21" s="111">
        <v>0.60778181263919429</v>
      </c>
      <c r="BA21" s="112">
        <f t="shared" si="78"/>
        <v>0.61851735216080406</v>
      </c>
      <c r="BB21" s="111">
        <v>0.78431372549019607</v>
      </c>
      <c r="BC21" s="112">
        <f t="shared" si="79"/>
        <v>0.78737452109098605</v>
      </c>
      <c r="BD21" s="111">
        <v>0</v>
      </c>
      <c r="BE21" s="112">
        <f t="shared" si="55"/>
        <v>0</v>
      </c>
      <c r="BF21" s="111">
        <v>1</v>
      </c>
      <c r="BG21" s="112">
        <f t="shared" si="56"/>
        <v>1</v>
      </c>
      <c r="BH21" s="111">
        <v>0</v>
      </c>
      <c r="BI21" s="113">
        <f t="shared" si="57"/>
        <v>0</v>
      </c>
      <c r="BJ21" s="31">
        <v>4775.4112736936113</v>
      </c>
      <c r="BK21" s="38">
        <f t="shared" si="80"/>
        <v>4872.9839512547323</v>
      </c>
      <c r="BL21" s="31">
        <v>5176.1241830065355</v>
      </c>
      <c r="BM21" s="38">
        <f t="shared" si="81"/>
        <v>5401.7265175837283</v>
      </c>
      <c r="BN21" s="31">
        <v>7033.636363636364</v>
      </c>
      <c r="BO21" s="38">
        <f t="shared" si="58"/>
        <v>7474.320225141656</v>
      </c>
      <c r="BP21" s="31">
        <v>4665.3083333333334</v>
      </c>
      <c r="BQ21" s="38">
        <f t="shared" si="59"/>
        <v>4881.3854401867711</v>
      </c>
      <c r="BR21" s="31">
        <v>0</v>
      </c>
      <c r="BS21" s="57">
        <f t="shared" si="60"/>
        <v>0</v>
      </c>
      <c r="BT21" s="108">
        <v>1.0143611295967905E-2</v>
      </c>
      <c r="BU21" s="109">
        <f t="shared" si="80"/>
        <v>1.0867307700821048E-2</v>
      </c>
      <c r="BV21" s="108">
        <v>1.30718954248366E-2</v>
      </c>
      <c r="BW21" s="108">
        <f t="shared" si="82"/>
        <v>1.3947959730232839E-2</v>
      </c>
      <c r="BX21" s="108">
        <v>6.0606060606060601E-2</v>
      </c>
      <c r="BY21" s="108">
        <f t="shared" si="61"/>
        <v>4.619248190676762E-2</v>
      </c>
      <c r="BZ21" s="108">
        <v>0</v>
      </c>
      <c r="CA21" s="108">
        <f t="shared" si="62"/>
        <v>5.7637553143395507E-3</v>
      </c>
      <c r="CB21" s="108">
        <v>0</v>
      </c>
      <c r="CC21" s="110">
        <f t="shared" si="63"/>
        <v>0</v>
      </c>
      <c r="CD21" s="63">
        <v>42.37754891138789</v>
      </c>
      <c r="CE21" s="64">
        <f t="shared" si="83"/>
        <v>41.70138876526206</v>
      </c>
      <c r="CF21" s="63">
        <v>45.810457516339866</v>
      </c>
      <c r="CG21" s="64">
        <f t="shared" si="84"/>
        <v>44.29179570994571</v>
      </c>
      <c r="CH21" s="63">
        <v>54.393939393939398</v>
      </c>
      <c r="CI21" s="64">
        <f t="shared" si="64"/>
        <v>47.419726219726229</v>
      </c>
      <c r="CJ21" s="63">
        <v>43.449999999999996</v>
      </c>
      <c r="CK21" s="64">
        <f t="shared" si="65"/>
        <v>43.325279168105972</v>
      </c>
      <c r="CL21" s="63">
        <v>0</v>
      </c>
      <c r="CM21" s="65">
        <f t="shared" si="66"/>
        <v>0</v>
      </c>
      <c r="CN21" s="134">
        <f>'Plan Figures'!$B$74</f>
        <v>7.6707847839770166E-2</v>
      </c>
      <c r="CO21" s="134">
        <f>'Plan Figures'!$B$75</f>
        <v>0.14955977288801073</v>
      </c>
    </row>
    <row r="22" spans="1:93" x14ac:dyDescent="0.25">
      <c r="A22" s="107">
        <f t="shared" si="42"/>
        <v>45781</v>
      </c>
      <c r="B22" s="31">
        <v>40.266954062234205</v>
      </c>
      <c r="C22" s="38">
        <f t="shared" si="67"/>
        <v>39.557692659940479</v>
      </c>
      <c r="D22" s="31">
        <v>41.014814814814812</v>
      </c>
      <c r="E22" s="38">
        <f t="shared" si="67"/>
        <v>40.574894686544219</v>
      </c>
      <c r="F22" s="31">
        <v>42.030303030303031</v>
      </c>
      <c r="G22" s="38">
        <f t="shared" si="68"/>
        <v>43.220667234952963</v>
      </c>
      <c r="H22" s="31">
        <v>40.686274509803923</v>
      </c>
      <c r="I22" s="38">
        <f t="shared" si="69"/>
        <v>39.917722119974158</v>
      </c>
      <c r="J22" s="31">
        <v>0</v>
      </c>
      <c r="K22" s="57">
        <f t="shared" si="70"/>
        <v>0</v>
      </c>
      <c r="L22" s="108">
        <v>3.3911514322718023E-2</v>
      </c>
      <c r="M22" s="109">
        <f t="shared" si="67"/>
        <v>4.8540871371345738E-2</v>
      </c>
      <c r="N22" s="108">
        <v>4.4444444444444439E-2</v>
      </c>
      <c r="O22" s="109">
        <f t="shared" si="71"/>
        <v>5.3535508872425377E-2</v>
      </c>
      <c r="P22" s="108">
        <v>3.03030303030303E-2</v>
      </c>
      <c r="Q22" s="109">
        <f t="shared" si="43"/>
        <v>5.5447191161476887E-2</v>
      </c>
      <c r="R22" s="108">
        <v>4.9019607843137247E-2</v>
      </c>
      <c r="S22" s="109">
        <f t="shared" si="44"/>
        <v>5.2481280107865506E-2</v>
      </c>
      <c r="T22" s="108">
        <v>0</v>
      </c>
      <c r="U22" s="110">
        <f t="shared" si="45"/>
        <v>0</v>
      </c>
      <c r="V22" s="108">
        <v>4.4994839461915931E-2</v>
      </c>
      <c r="W22" s="109">
        <f t="shared" si="72"/>
        <v>8.0032802482860668E-2</v>
      </c>
      <c r="X22" s="108">
        <v>5.5663939879058273E-2</v>
      </c>
      <c r="Y22" s="109">
        <f t="shared" si="73"/>
        <v>7.9253123163529907E-2</v>
      </c>
      <c r="Z22" s="108">
        <v>6.9225148906080697E-2</v>
      </c>
      <c r="AA22" s="109">
        <f t="shared" si="46"/>
        <v>8.8059048764838624E-2</v>
      </c>
      <c r="AB22" s="108">
        <v>5.2028916652914425E-2</v>
      </c>
      <c r="AC22" s="109">
        <f t="shared" si="47"/>
        <v>7.727527806669135E-2</v>
      </c>
      <c r="AD22" s="108">
        <v>0</v>
      </c>
      <c r="AE22" s="110">
        <f t="shared" si="48"/>
        <v>0</v>
      </c>
      <c r="AF22" s="31">
        <v>7822.3952702551896</v>
      </c>
      <c r="AG22" s="38">
        <f t="shared" si="74"/>
        <v>7817.4528819307297</v>
      </c>
      <c r="AH22" s="31">
        <v>7394.1185185185177</v>
      </c>
      <c r="AI22" s="38">
        <f t="shared" si="75"/>
        <v>7531.7125363235755</v>
      </c>
      <c r="AJ22" s="31">
        <v>7605.9393939393931</v>
      </c>
      <c r="AK22" s="38">
        <f t="shared" si="49"/>
        <v>7581.9803072088789</v>
      </c>
      <c r="AL22" s="31">
        <v>7325.5882352941171</v>
      </c>
      <c r="AM22" s="38">
        <f t="shared" si="50"/>
        <v>7512.2877742844767</v>
      </c>
      <c r="AN22" s="31">
        <v>0</v>
      </c>
      <c r="AO22" s="57">
        <f t="shared" si="51"/>
        <v>0</v>
      </c>
      <c r="AP22" s="63">
        <v>4.3511701312665965</v>
      </c>
      <c r="AQ22" s="64">
        <f t="shared" si="76"/>
        <v>4.1529028006219777</v>
      </c>
      <c r="AR22" s="63">
        <v>4.674074074074074</v>
      </c>
      <c r="AS22" s="63">
        <f t="shared" si="77"/>
        <v>4.5351065400799202</v>
      </c>
      <c r="AT22" s="63">
        <v>5.6666666666666661</v>
      </c>
      <c r="AU22" s="63">
        <f t="shared" si="52"/>
        <v>5.9153077938792231</v>
      </c>
      <c r="AV22" s="63">
        <v>4.3529411764705879</v>
      </c>
      <c r="AW22" s="63">
        <f t="shared" si="53"/>
        <v>4.1705058243907711</v>
      </c>
      <c r="AX22" s="63">
        <v>0</v>
      </c>
      <c r="AY22" s="65">
        <f t="shared" si="54"/>
        <v>0</v>
      </c>
      <c r="AZ22" s="111">
        <v>0.57535416773916559</v>
      </c>
      <c r="BA22" s="112">
        <f t="shared" si="78"/>
        <v>0.62090090993788338</v>
      </c>
      <c r="BB22" s="111">
        <v>0.75555555555555554</v>
      </c>
      <c r="BC22" s="112">
        <f t="shared" si="79"/>
        <v>0.79412055283701777</v>
      </c>
      <c r="BD22" s="111">
        <v>0</v>
      </c>
      <c r="BE22" s="112">
        <f t="shared" si="55"/>
        <v>0</v>
      </c>
      <c r="BF22" s="111">
        <v>1</v>
      </c>
      <c r="BG22" s="112">
        <f t="shared" si="56"/>
        <v>1</v>
      </c>
      <c r="BH22" s="111">
        <v>0</v>
      </c>
      <c r="BI22" s="113">
        <f t="shared" si="57"/>
        <v>0</v>
      </c>
      <c r="BJ22" s="31">
        <v>5811.003519964569</v>
      </c>
      <c r="BK22" s="38">
        <f t="shared" si="80"/>
        <v>5071.745270388993</v>
      </c>
      <c r="BL22" s="31">
        <v>6719.6444444444433</v>
      </c>
      <c r="BM22" s="38">
        <f t="shared" si="81"/>
        <v>5684.6590572662672</v>
      </c>
      <c r="BN22" s="31">
        <v>8230.2727272727261</v>
      </c>
      <c r="BO22" s="38">
        <f t="shared" si="58"/>
        <v>7810.8489820989835</v>
      </c>
      <c r="BP22" s="31">
        <v>6230.911764705882</v>
      </c>
      <c r="BQ22" s="38">
        <f t="shared" si="59"/>
        <v>5161.2904822035771</v>
      </c>
      <c r="BR22" s="31">
        <v>0</v>
      </c>
      <c r="BS22" s="57">
        <f t="shared" si="60"/>
        <v>0</v>
      </c>
      <c r="BT22" s="108">
        <v>2.8203635673488509E-2</v>
      </c>
      <c r="BU22" s="109">
        <f t="shared" si="80"/>
        <v>1.3957458573000734E-2</v>
      </c>
      <c r="BV22" s="108">
        <v>3.7037037037037028E-2</v>
      </c>
      <c r="BW22" s="108">
        <f t="shared" si="82"/>
        <v>1.8048488830761936E-2</v>
      </c>
      <c r="BX22" s="108">
        <v>9.0909090909090912E-2</v>
      </c>
      <c r="BY22" s="108">
        <f t="shared" si="61"/>
        <v>5.5097862240719393E-2</v>
      </c>
      <c r="BZ22" s="108">
        <v>1.9607843137254902E-2</v>
      </c>
      <c r="CA22" s="108">
        <f t="shared" si="62"/>
        <v>8.564875762518822E-3</v>
      </c>
      <c r="CB22" s="108">
        <v>0</v>
      </c>
      <c r="CC22" s="110">
        <f t="shared" si="63"/>
        <v>0</v>
      </c>
      <c r="CD22" s="63">
        <v>41.960784807582115</v>
      </c>
      <c r="CE22" s="64">
        <f t="shared" si="83"/>
        <v>41.612825082034711</v>
      </c>
      <c r="CF22" s="63">
        <v>45.133333333333333</v>
      </c>
      <c r="CG22" s="64">
        <f t="shared" si="84"/>
        <v>44.215605233755234</v>
      </c>
      <c r="CH22" s="63">
        <v>48.939393939393938</v>
      </c>
      <c r="CI22" s="64">
        <f t="shared" si="64"/>
        <v>47.141680455966181</v>
      </c>
      <c r="CJ22" s="63">
        <v>43.901960784313722</v>
      </c>
      <c r="CK22" s="64">
        <f t="shared" si="65"/>
        <v>43.380181128890271</v>
      </c>
      <c r="CL22" s="63">
        <v>0</v>
      </c>
      <c r="CM22" s="65">
        <f t="shared" si="66"/>
        <v>0</v>
      </c>
      <c r="CN22" s="134">
        <f>'Plan Figures'!$B$74</f>
        <v>7.6707847839770166E-2</v>
      </c>
      <c r="CO22" s="134">
        <f>'Plan Figures'!$B$75</f>
        <v>0.14955977288801073</v>
      </c>
    </row>
    <row r="23" spans="1:93" x14ac:dyDescent="0.25">
      <c r="A23" s="107">
        <f t="shared" si="42"/>
        <v>45782</v>
      </c>
      <c r="B23" s="31">
        <v>40.219561881449408</v>
      </c>
      <c r="C23" s="38">
        <f t="shared" si="67"/>
        <v>39.77522753724562</v>
      </c>
      <c r="D23" s="31">
        <v>40.951612903225836</v>
      </c>
      <c r="E23" s="38">
        <f t="shared" si="67"/>
        <v>40.782267958433629</v>
      </c>
      <c r="F23" s="31">
        <v>42.125</v>
      </c>
      <c r="G23" s="38">
        <f t="shared" si="68"/>
        <v>42.681381520667237</v>
      </c>
      <c r="H23" s="31">
        <v>40.543478260869605</v>
      </c>
      <c r="I23" s="38">
        <f t="shared" si="69"/>
        <v>40.247241570775088</v>
      </c>
      <c r="J23" s="31">
        <v>0</v>
      </c>
      <c r="K23" s="57">
        <f t="shared" si="70"/>
        <v>0</v>
      </c>
      <c r="L23" s="108">
        <v>7.137407142757965E-2</v>
      </c>
      <c r="M23" s="109">
        <f t="shared" si="67"/>
        <v>5.0002823688860283E-2</v>
      </c>
      <c r="N23" s="108">
        <v>8.0645161290322634E-2</v>
      </c>
      <c r="O23" s="109">
        <f t="shared" si="71"/>
        <v>5.7206952636035049E-2</v>
      </c>
      <c r="P23" s="108">
        <v>6.25E-2</v>
      </c>
      <c r="Q23" s="109">
        <f t="shared" si="43"/>
        <v>5.9613857828143546E-2</v>
      </c>
      <c r="R23" s="108">
        <v>8.6956521739130516E-2</v>
      </c>
      <c r="S23" s="109">
        <f t="shared" si="44"/>
        <v>5.6444993739771375E-2</v>
      </c>
      <c r="T23" s="108">
        <v>0</v>
      </c>
      <c r="U23" s="110">
        <f t="shared" si="45"/>
        <v>0</v>
      </c>
      <c r="V23" s="108">
        <v>9.073170915956863E-2</v>
      </c>
      <c r="W23" s="109">
        <f t="shared" si="72"/>
        <v>7.8795852598309749E-2</v>
      </c>
      <c r="X23" s="108">
        <v>0.1014073683614586</v>
      </c>
      <c r="Y23" s="109">
        <f t="shared" si="73"/>
        <v>8.3075905159287658E-2</v>
      </c>
      <c r="Z23" s="108">
        <v>8.6685874931534013E-2</v>
      </c>
      <c r="AA23" s="109">
        <f t="shared" si="46"/>
        <v>9.3502208051444616E-2</v>
      </c>
      <c r="AB23" s="108">
        <v>0.10595425202718052</v>
      </c>
      <c r="AC23" s="109">
        <f t="shared" si="47"/>
        <v>8.1213198080614349E-2</v>
      </c>
      <c r="AD23" s="108">
        <v>0</v>
      </c>
      <c r="AE23" s="110">
        <f t="shared" si="48"/>
        <v>0</v>
      </c>
      <c r="AF23" s="31">
        <v>7311.5712069632464</v>
      </c>
      <c r="AG23" s="38">
        <f t="shared" si="74"/>
        <v>7740.4062854194199</v>
      </c>
      <c r="AH23" s="31">
        <v>7092.7258064516191</v>
      </c>
      <c r="AI23" s="38">
        <f t="shared" si="75"/>
        <v>7461.4559403849544</v>
      </c>
      <c r="AJ23" s="31">
        <v>6306.21875</v>
      </c>
      <c r="AK23" s="38">
        <f t="shared" si="49"/>
        <v>7398.5829857803083</v>
      </c>
      <c r="AL23" s="31">
        <v>7366.2934782608772</v>
      </c>
      <c r="AM23" s="38">
        <f t="shared" si="50"/>
        <v>7481.2667298255055</v>
      </c>
      <c r="AN23" s="31">
        <v>0</v>
      </c>
      <c r="AO23" s="57">
        <f t="shared" si="51"/>
        <v>0</v>
      </c>
      <c r="AP23" s="63">
        <v>4.5703263837511008</v>
      </c>
      <c r="AQ23" s="64">
        <f t="shared" si="76"/>
        <v>4.2485277461971744</v>
      </c>
      <c r="AR23" s="63">
        <v>5.0887096774193594</v>
      </c>
      <c r="AS23" s="63">
        <f t="shared" si="77"/>
        <v>4.6741529775134554</v>
      </c>
      <c r="AT23" s="63">
        <v>6.5312500000000009</v>
      </c>
      <c r="AU23" s="63">
        <f t="shared" si="52"/>
        <v>5.9578673176887467</v>
      </c>
      <c r="AV23" s="63">
        <v>4.5869565217391353</v>
      </c>
      <c r="AW23" s="63">
        <f t="shared" si="53"/>
        <v>4.2975898387745577</v>
      </c>
      <c r="AX23" s="63">
        <v>0</v>
      </c>
      <c r="AY23" s="65">
        <f t="shared" si="54"/>
        <v>0</v>
      </c>
      <c r="AZ23" s="111">
        <v>0.59623945218625729</v>
      </c>
      <c r="BA23" s="112">
        <f t="shared" si="78"/>
        <v>0.61137030762089684</v>
      </c>
      <c r="BB23" s="111">
        <v>0.74193548387096753</v>
      </c>
      <c r="BC23" s="112">
        <f t="shared" si="79"/>
        <v>0.78080207408075097</v>
      </c>
      <c r="BD23" s="111">
        <v>0</v>
      </c>
      <c r="BE23" s="112">
        <f t="shared" si="55"/>
        <v>0</v>
      </c>
      <c r="BF23" s="111">
        <v>1</v>
      </c>
      <c r="BG23" s="112">
        <f t="shared" si="56"/>
        <v>1</v>
      </c>
      <c r="BH23" s="111">
        <v>0</v>
      </c>
      <c r="BI23" s="113">
        <f t="shared" si="57"/>
        <v>0</v>
      </c>
      <c r="BJ23" s="31">
        <v>5598.7530780578054</v>
      </c>
      <c r="BK23" s="38">
        <f t="shared" si="80"/>
        <v>5158.5812966677822</v>
      </c>
      <c r="BL23" s="31">
        <v>6431.9677419354894</v>
      </c>
      <c r="BM23" s="38">
        <f t="shared" si="81"/>
        <v>5806.4276043873488</v>
      </c>
      <c r="BN23" s="31">
        <v>7622.5</v>
      </c>
      <c r="BO23" s="38">
        <f t="shared" si="58"/>
        <v>7563.9918392418404</v>
      </c>
      <c r="BP23" s="31">
        <v>6017.8695652173974</v>
      </c>
      <c r="BQ23" s="38">
        <f t="shared" si="59"/>
        <v>5330.2248561820024</v>
      </c>
      <c r="BR23" s="31">
        <v>0</v>
      </c>
      <c r="BS23" s="57">
        <f t="shared" si="60"/>
        <v>0</v>
      </c>
      <c r="BT23" s="108">
        <v>2.5923454442880776E-2</v>
      </c>
      <c r="BU23" s="109">
        <f t="shared" si="80"/>
        <v>1.4545425427598535E-2</v>
      </c>
      <c r="BV23" s="108">
        <v>3.2258064516129059E-2</v>
      </c>
      <c r="BW23" s="108">
        <f t="shared" si="82"/>
        <v>1.873213697984788E-2</v>
      </c>
      <c r="BX23" s="108">
        <v>3.125E-2</v>
      </c>
      <c r="BY23" s="108">
        <f t="shared" si="61"/>
        <v>4.5276433669290808E-2</v>
      </c>
      <c r="BZ23" s="108">
        <v>3.2608695652173947E-2</v>
      </c>
      <c r="CA23" s="108">
        <f t="shared" si="62"/>
        <v>1.134356160756623E-2</v>
      </c>
      <c r="CB23" s="108">
        <v>0</v>
      </c>
      <c r="CC23" s="110">
        <f t="shared" si="63"/>
        <v>0</v>
      </c>
      <c r="CD23" s="63">
        <v>45.175300090557286</v>
      </c>
      <c r="CE23" s="64">
        <f t="shared" si="83"/>
        <v>41.685683708249364</v>
      </c>
      <c r="CF23" s="63">
        <v>47.064516129032299</v>
      </c>
      <c r="CG23" s="64">
        <f t="shared" si="84"/>
        <v>44.194209578719033</v>
      </c>
      <c r="CH23" s="63">
        <v>47.750000000000007</v>
      </c>
      <c r="CI23" s="64">
        <f t="shared" si="64"/>
        <v>46.444061408347125</v>
      </c>
      <c r="CJ23" s="63">
        <v>46.826086956521792</v>
      </c>
      <c r="CK23" s="64">
        <f t="shared" si="65"/>
        <v>43.477516859521202</v>
      </c>
      <c r="CL23" s="63">
        <v>0</v>
      </c>
      <c r="CM23" s="65">
        <f t="shared" si="66"/>
        <v>0</v>
      </c>
      <c r="CN23" s="134">
        <f>'Plan Figures'!$B$74</f>
        <v>7.6707847839770166E-2</v>
      </c>
      <c r="CO23" s="134">
        <f>'Plan Figures'!$B$75</f>
        <v>0.14955977288801073</v>
      </c>
    </row>
    <row r="24" spans="1:93" x14ac:dyDescent="0.25">
      <c r="A24" s="107">
        <f t="shared" si="42"/>
        <v>45783</v>
      </c>
      <c r="B24" s="31">
        <v>39.690902171799905</v>
      </c>
      <c r="C24" s="38">
        <f t="shared" si="67"/>
        <v>39.878014632803499</v>
      </c>
      <c r="D24" s="31">
        <v>40.836879432624116</v>
      </c>
      <c r="E24" s="38">
        <f t="shared" si="67"/>
        <v>40.898926410198456</v>
      </c>
      <c r="F24" s="31">
        <v>45</v>
      </c>
      <c r="G24" s="38">
        <f t="shared" si="68"/>
        <v>42.972197847197855</v>
      </c>
      <c r="H24" s="31">
        <v>39.805309734513273</v>
      </c>
      <c r="I24" s="38">
        <f t="shared" si="69"/>
        <v>40.314666770943646</v>
      </c>
      <c r="J24" s="31">
        <v>0</v>
      </c>
      <c r="K24" s="57">
        <f t="shared" si="70"/>
        <v>0</v>
      </c>
      <c r="L24" s="108">
        <v>5.696948338467718E-2</v>
      </c>
      <c r="M24" s="109">
        <f t="shared" si="67"/>
        <v>5.1517190485375119E-2</v>
      </c>
      <c r="N24" s="108">
        <v>6.3829787234042562E-2</v>
      </c>
      <c r="O24" s="109">
        <f t="shared" si="71"/>
        <v>5.7638234982211024E-2</v>
      </c>
      <c r="P24" s="108">
        <v>7.1428571428571425E-2</v>
      </c>
      <c r="Q24" s="109">
        <f t="shared" si="43"/>
        <v>5.9613857828143546E-2</v>
      </c>
      <c r="R24" s="108">
        <v>6.1946902654867256E-2</v>
      </c>
      <c r="S24" s="109">
        <f t="shared" si="44"/>
        <v>5.6961217928561923E-2</v>
      </c>
      <c r="T24" s="108">
        <v>0</v>
      </c>
      <c r="U24" s="110">
        <f t="shared" si="45"/>
        <v>0</v>
      </c>
      <c r="V24" s="108">
        <v>0.10195216069927693</v>
      </c>
      <c r="W24" s="109">
        <f t="shared" si="72"/>
        <v>8.2743802753362641E-2</v>
      </c>
      <c r="X24" s="108">
        <v>0.1072884424121216</v>
      </c>
      <c r="Y24" s="109">
        <f t="shared" si="73"/>
        <v>8.5052607276989683E-2</v>
      </c>
      <c r="Z24" s="108">
        <v>0.12514367243012725</v>
      </c>
      <c r="AA24" s="109">
        <f t="shared" si="46"/>
        <v>9.1492227349201746E-2</v>
      </c>
      <c r="AB24" s="108">
        <v>0.10329818016650097</v>
      </c>
      <c r="AC24" s="109">
        <f t="shared" si="47"/>
        <v>8.3809858393504161E-2</v>
      </c>
      <c r="AD24" s="108">
        <v>0</v>
      </c>
      <c r="AE24" s="110">
        <f t="shared" si="48"/>
        <v>0</v>
      </c>
      <c r="AF24" s="31">
        <v>7845.9181395156229</v>
      </c>
      <c r="AG24" s="38">
        <f t="shared" si="74"/>
        <v>7686.3107195861185</v>
      </c>
      <c r="AH24" s="31">
        <v>7588.6524822695037</v>
      </c>
      <c r="AI24" s="38">
        <f t="shared" si="75"/>
        <v>7399.0288818674717</v>
      </c>
      <c r="AJ24" s="31">
        <v>7839.2857142857138</v>
      </c>
      <c r="AK24" s="38">
        <f t="shared" si="49"/>
        <v>7319.501353127248</v>
      </c>
      <c r="AL24" s="31">
        <v>7526.5486725663714</v>
      </c>
      <c r="AM24" s="38">
        <f t="shared" si="50"/>
        <v>7422.208206858797</v>
      </c>
      <c r="AN24" s="31">
        <v>0</v>
      </c>
      <c r="AO24" s="57">
        <f t="shared" si="51"/>
        <v>0</v>
      </c>
      <c r="AP24" s="63">
        <v>3.8726123402081551</v>
      </c>
      <c r="AQ24" s="64">
        <f t="shared" si="76"/>
        <v>4.2607997192954423</v>
      </c>
      <c r="AR24" s="63">
        <v>4.1914893617021276</v>
      </c>
      <c r="AS24" s="63">
        <f t="shared" si="77"/>
        <v>4.6725510716562297</v>
      </c>
      <c r="AT24" s="63">
        <v>5.0714285714285712</v>
      </c>
      <c r="AU24" s="63">
        <f t="shared" si="52"/>
        <v>5.9374591544234407</v>
      </c>
      <c r="AV24" s="63">
        <v>3.9734513274336281</v>
      </c>
      <c r="AW24" s="63">
        <f t="shared" si="53"/>
        <v>4.2985590760269803</v>
      </c>
      <c r="AX24" s="63">
        <v>0</v>
      </c>
      <c r="AY24" s="65">
        <f t="shared" si="54"/>
        <v>0</v>
      </c>
      <c r="AZ24" s="111">
        <v>0.58469652929153038</v>
      </c>
      <c r="BA24" s="112">
        <f t="shared" si="78"/>
        <v>0.60661593835920347</v>
      </c>
      <c r="BB24" s="111">
        <v>0.8014184397163121</v>
      </c>
      <c r="BC24" s="112">
        <f t="shared" si="79"/>
        <v>0.77946030678153699</v>
      </c>
      <c r="BD24" s="111">
        <v>0</v>
      </c>
      <c r="BE24" s="112">
        <f t="shared" si="55"/>
        <v>0</v>
      </c>
      <c r="BF24" s="111">
        <v>1</v>
      </c>
      <c r="BG24" s="112">
        <f t="shared" si="56"/>
        <v>1</v>
      </c>
      <c r="BH24" s="111">
        <v>0</v>
      </c>
      <c r="BI24" s="113">
        <f t="shared" si="57"/>
        <v>0</v>
      </c>
      <c r="BJ24" s="31">
        <v>4436.5443794723597</v>
      </c>
      <c r="BK24" s="38">
        <f t="shared" si="80"/>
        <v>5106.9894831319516</v>
      </c>
      <c r="BL24" s="31">
        <v>5031.8794326241132</v>
      </c>
      <c r="BM24" s="38">
        <f t="shared" si="81"/>
        <v>5765.3640484301768</v>
      </c>
      <c r="BN24" s="31">
        <v>8086.4285714285706</v>
      </c>
      <c r="BO24" s="38">
        <f t="shared" si="58"/>
        <v>7567.027553527555</v>
      </c>
      <c r="BP24" s="31">
        <v>4275</v>
      </c>
      <c r="BQ24" s="38">
        <f t="shared" si="59"/>
        <v>5272.5641418962887</v>
      </c>
      <c r="BR24" s="31">
        <v>0</v>
      </c>
      <c r="BS24" s="57">
        <f t="shared" si="60"/>
        <v>0</v>
      </c>
      <c r="BT24" s="108">
        <v>1.0348611137903193E-2</v>
      </c>
      <c r="BU24" s="109">
        <f t="shared" si="80"/>
        <v>1.3816737325429764E-2</v>
      </c>
      <c r="BV24" s="108">
        <v>1.4184397163120567E-2</v>
      </c>
      <c r="BW24" s="108">
        <f t="shared" si="82"/>
        <v>1.7862726535969351E-2</v>
      </c>
      <c r="BX24" s="108">
        <v>7.1428571428571425E-2</v>
      </c>
      <c r="BY24" s="108">
        <f t="shared" si="61"/>
        <v>4.5276433669290808E-2</v>
      </c>
      <c r="BZ24" s="108">
        <v>0</v>
      </c>
      <c r="CA24" s="108">
        <f t="shared" si="62"/>
        <v>1.0153085417090039E-2</v>
      </c>
      <c r="CB24" s="108">
        <v>0</v>
      </c>
      <c r="CC24" s="110">
        <f t="shared" si="63"/>
        <v>0</v>
      </c>
      <c r="CD24" s="63">
        <v>41.069807518358942</v>
      </c>
      <c r="CE24" s="64">
        <f t="shared" si="83"/>
        <v>41.343651267885839</v>
      </c>
      <c r="CF24" s="63">
        <v>44.177304964539005</v>
      </c>
      <c r="CG24" s="64">
        <f t="shared" si="84"/>
        <v>43.854673994502598</v>
      </c>
      <c r="CH24" s="63">
        <v>46.857142857142861</v>
      </c>
      <c r="CI24" s="64">
        <f t="shared" si="64"/>
        <v>46.000183857326725</v>
      </c>
      <c r="CJ24" s="63">
        <v>43.513274336283182</v>
      </c>
      <c r="CK24" s="64">
        <f t="shared" si="65"/>
        <v>43.156794145656896</v>
      </c>
      <c r="CL24" s="63">
        <v>0</v>
      </c>
      <c r="CM24" s="65">
        <f t="shared" si="66"/>
        <v>0</v>
      </c>
      <c r="CN24" s="134">
        <f>'Plan Figures'!$B$74</f>
        <v>7.6707847839770166E-2</v>
      </c>
      <c r="CO24" s="134">
        <f>'Plan Figures'!$B$75</f>
        <v>0.14955977288801073</v>
      </c>
    </row>
    <row r="25" spans="1:93" x14ac:dyDescent="0.25">
      <c r="A25" s="107">
        <f t="shared" si="42"/>
        <v>45784</v>
      </c>
      <c r="B25" s="31">
        <v>39.780828994670152</v>
      </c>
      <c r="C25" s="38">
        <f t="shared" si="67"/>
        <v>39.878911960435175</v>
      </c>
      <c r="D25" s="31">
        <v>39.015384615384612</v>
      </c>
      <c r="E25" s="38">
        <f t="shared" si="67"/>
        <v>40.746988874050395</v>
      </c>
      <c r="F25" s="31">
        <v>43.035714285714278</v>
      </c>
      <c r="G25" s="38">
        <f t="shared" si="68"/>
        <v>43.283422336993773</v>
      </c>
      <c r="H25" s="31">
        <v>37.911764705882355</v>
      </c>
      <c r="I25" s="38">
        <f t="shared" si="69"/>
        <v>40.030172328005186</v>
      </c>
      <c r="J25" s="31">
        <v>0</v>
      </c>
      <c r="K25" s="57">
        <f t="shared" si="70"/>
        <v>0</v>
      </c>
      <c r="L25" s="108">
        <v>8.147130386375187E-2</v>
      </c>
      <c r="M25" s="109">
        <f t="shared" si="67"/>
        <v>5.5293303379268757E-2</v>
      </c>
      <c r="N25" s="108">
        <v>6.1538461538461535E-2</v>
      </c>
      <c r="O25" s="109">
        <f t="shared" si="71"/>
        <v>5.8158767081690481E-2</v>
      </c>
      <c r="P25" s="108">
        <v>0.10714285714285714</v>
      </c>
      <c r="Q25" s="109">
        <f t="shared" si="43"/>
        <v>7.0838347624061909E-2</v>
      </c>
      <c r="R25" s="108">
        <v>4.9019607843137247E-2</v>
      </c>
      <c r="S25" s="109">
        <f t="shared" si="44"/>
        <v>5.4747429187258952E-2</v>
      </c>
      <c r="T25" s="108">
        <v>0</v>
      </c>
      <c r="U25" s="110">
        <f t="shared" si="45"/>
        <v>0</v>
      </c>
      <c r="V25" s="108">
        <v>0.15672204817277088</v>
      </c>
      <c r="W25" s="109">
        <f t="shared" si="72"/>
        <v>9.2190284568403696E-2</v>
      </c>
      <c r="X25" s="108">
        <v>0.11399943282637648</v>
      </c>
      <c r="Y25" s="109">
        <f t="shared" si="73"/>
        <v>8.8774774401792919E-2</v>
      </c>
      <c r="Z25" s="108">
        <v>0.28424374130046509</v>
      </c>
      <c r="AA25" s="109">
        <f t="shared" si="46"/>
        <v>0.12740454229761969</v>
      </c>
      <c r="AB25" s="108">
        <v>7.701444665072249E-2</v>
      </c>
      <c r="AC25" s="109">
        <f t="shared" si="47"/>
        <v>8.0837665369375422E-2</v>
      </c>
      <c r="AD25" s="108">
        <v>0</v>
      </c>
      <c r="AE25" s="110">
        <f t="shared" si="48"/>
        <v>0</v>
      </c>
      <c r="AF25" s="31">
        <v>7768.1814957946372</v>
      </c>
      <c r="AG25" s="38">
        <f t="shared" si="74"/>
        <v>7641.5202265814505</v>
      </c>
      <c r="AH25" s="31">
        <v>7472.3076923076915</v>
      </c>
      <c r="AI25" s="38">
        <f t="shared" si="75"/>
        <v>7340.6705822723325</v>
      </c>
      <c r="AJ25" s="31">
        <v>7535.7142857142853</v>
      </c>
      <c r="AK25" s="38">
        <f t="shared" si="49"/>
        <v>7332.7707408823489</v>
      </c>
      <c r="AL25" s="31">
        <v>7454.9019607843138</v>
      </c>
      <c r="AM25" s="38">
        <f t="shared" si="50"/>
        <v>7347.234754251951</v>
      </c>
      <c r="AN25" s="31">
        <v>0</v>
      </c>
      <c r="AO25" s="57">
        <f t="shared" si="51"/>
        <v>0</v>
      </c>
      <c r="AP25" s="63">
        <v>3.7193599979820333</v>
      </c>
      <c r="AQ25" s="64">
        <f t="shared" si="76"/>
        <v>4.2294598289568581</v>
      </c>
      <c r="AR25" s="63">
        <v>3.9692307692307689</v>
      </c>
      <c r="AS25" s="63">
        <f t="shared" si="77"/>
        <v>4.665899828162881</v>
      </c>
      <c r="AT25" s="63">
        <v>5.5</v>
      </c>
      <c r="AU25" s="63">
        <f t="shared" si="52"/>
        <v>6.1435816034030335</v>
      </c>
      <c r="AV25" s="63">
        <v>3.5490196078431371</v>
      </c>
      <c r="AW25" s="63">
        <f t="shared" si="53"/>
        <v>4.2332116467326824</v>
      </c>
      <c r="AX25" s="63">
        <v>0</v>
      </c>
      <c r="AY25" s="65">
        <f t="shared" si="54"/>
        <v>0</v>
      </c>
      <c r="AZ25" s="111">
        <v>0.59245764619542141</v>
      </c>
      <c r="BA25" s="112">
        <f t="shared" si="78"/>
        <v>0.58975312799559931</v>
      </c>
      <c r="BB25" s="111">
        <v>0.7846153846153846</v>
      </c>
      <c r="BC25" s="112">
        <f t="shared" si="79"/>
        <v>0.77500686548599018</v>
      </c>
      <c r="BD25" s="111">
        <v>0</v>
      </c>
      <c r="BE25" s="112">
        <f t="shared" si="55"/>
        <v>0</v>
      </c>
      <c r="BF25" s="111">
        <v>1</v>
      </c>
      <c r="BG25" s="112">
        <f t="shared" si="56"/>
        <v>1</v>
      </c>
      <c r="BH25" s="111">
        <v>0</v>
      </c>
      <c r="BI25" s="113">
        <f t="shared" si="57"/>
        <v>0</v>
      </c>
      <c r="BJ25" s="31">
        <v>5706.1247058911358</v>
      </c>
      <c r="BK25" s="38">
        <f t="shared" si="80"/>
        <v>5138.7608843048283</v>
      </c>
      <c r="BL25" s="31">
        <v>4896.7538461538461</v>
      </c>
      <c r="BM25" s="38">
        <f t="shared" si="81"/>
        <v>5624.8649738205759</v>
      </c>
      <c r="BN25" s="31">
        <v>5624.9642857142853</v>
      </c>
      <c r="BO25" s="38">
        <f t="shared" si="58"/>
        <v>7298.3081657724524</v>
      </c>
      <c r="BP25" s="31">
        <v>4696.8529411764703</v>
      </c>
      <c r="BQ25" s="38">
        <f t="shared" si="59"/>
        <v>5155.9514284238021</v>
      </c>
      <c r="BR25" s="31">
        <v>0</v>
      </c>
      <c r="BS25" s="57">
        <f t="shared" si="60"/>
        <v>0</v>
      </c>
      <c r="BT25" s="108">
        <v>2.3265547515111038E-2</v>
      </c>
      <c r="BU25" s="109">
        <f t="shared" si="80"/>
        <v>1.6485550731974979E-2</v>
      </c>
      <c r="BV25" s="108">
        <v>1.5384615384615384E-2</v>
      </c>
      <c r="BW25" s="108">
        <f t="shared" si="82"/>
        <v>1.9308649034523426E-2</v>
      </c>
      <c r="BX25" s="108">
        <v>3.5714285714285712E-2</v>
      </c>
      <c r="BY25" s="108">
        <f t="shared" si="61"/>
        <v>5.0378474485617337E-2</v>
      </c>
      <c r="BZ25" s="108">
        <v>9.8039215686274508E-3</v>
      </c>
      <c r="CA25" s="108">
        <f t="shared" si="62"/>
        <v>1.0631986655004557E-2</v>
      </c>
      <c r="CB25" s="108">
        <v>0</v>
      </c>
      <c r="CC25" s="110">
        <f t="shared" si="63"/>
        <v>0</v>
      </c>
      <c r="CD25" s="63">
        <v>38.260370744843328</v>
      </c>
      <c r="CE25" s="64">
        <f t="shared" si="83"/>
        <v>41.065955186029377</v>
      </c>
      <c r="CF25" s="63">
        <v>40.04615384615385</v>
      </c>
      <c r="CG25" s="64">
        <f t="shared" si="84"/>
        <v>43.736455371020824</v>
      </c>
      <c r="CH25" s="63">
        <v>41.857142857142854</v>
      </c>
      <c r="CI25" s="64">
        <f t="shared" si="64"/>
        <v>46.775694061408352</v>
      </c>
      <c r="CJ25" s="63">
        <v>39.549019607843135</v>
      </c>
      <c r="CK25" s="64">
        <f t="shared" si="65"/>
        <v>42.824165610371821</v>
      </c>
      <c r="CL25" s="63">
        <v>0</v>
      </c>
      <c r="CM25" s="65">
        <f t="shared" si="66"/>
        <v>0</v>
      </c>
      <c r="CN25" s="134">
        <f>'Plan Figures'!$B$74</f>
        <v>7.6707847839770166E-2</v>
      </c>
      <c r="CO25" s="134">
        <f>'Plan Figures'!$B$75</f>
        <v>0.14955977288801073</v>
      </c>
    </row>
    <row r="26" spans="1:93" x14ac:dyDescent="0.25">
      <c r="A26" s="107">
        <f t="shared" si="42"/>
        <v>45785</v>
      </c>
      <c r="B26" s="31">
        <v>39.065297603476921</v>
      </c>
      <c r="C26" s="38">
        <f t="shared" si="67"/>
        <v>39.811486148733287</v>
      </c>
      <c r="D26" s="31">
        <v>40.883928571428605</v>
      </c>
      <c r="E26" s="38">
        <f t="shared" si="67"/>
        <v>40.71885261954862</v>
      </c>
      <c r="F26" s="31">
        <v>45.684210526315788</v>
      </c>
      <c r="G26" s="38">
        <f t="shared" si="68"/>
        <v>43.549120365849681</v>
      </c>
      <c r="H26" s="31">
        <v>39.903225806451651</v>
      </c>
      <c r="I26" s="38">
        <f t="shared" si="69"/>
        <v>40.008410935276082</v>
      </c>
      <c r="J26" s="31">
        <v>0</v>
      </c>
      <c r="K26" s="57">
        <f t="shared" si="70"/>
        <v>0</v>
      </c>
      <c r="L26" s="108">
        <v>6.6693738610037523E-2</v>
      </c>
      <c r="M26" s="109">
        <f t="shared" si="67"/>
        <v>5.8874787627710722E-2</v>
      </c>
      <c r="N26" s="108">
        <v>5.3571428571428617E-2</v>
      </c>
      <c r="O26" s="109">
        <f t="shared" si="71"/>
        <v>5.7933677045676105E-2</v>
      </c>
      <c r="P26" s="108">
        <v>0</v>
      </c>
      <c r="Q26" s="109">
        <f t="shared" si="43"/>
        <v>6.1185837971552255E-2</v>
      </c>
      <c r="R26" s="108">
        <v>6.4516129032258132E-2</v>
      </c>
      <c r="S26" s="109">
        <f t="shared" si="44"/>
        <v>5.6749011834002938E-2</v>
      </c>
      <c r="T26" s="108">
        <v>0</v>
      </c>
      <c r="U26" s="110">
        <f t="shared" si="45"/>
        <v>0</v>
      </c>
      <c r="V26" s="108">
        <v>0.10384131593015075</v>
      </c>
      <c r="W26" s="109">
        <f t="shared" si="72"/>
        <v>9.8181584637535263E-2</v>
      </c>
      <c r="X26" s="108">
        <v>7.4311875248450787E-2</v>
      </c>
      <c r="Y26" s="109">
        <f t="shared" si="73"/>
        <v>8.8018531886551621E-2</v>
      </c>
      <c r="Z26" s="108">
        <v>0</v>
      </c>
      <c r="AA26" s="109">
        <f t="shared" si="46"/>
        <v>0.11431852202178207</v>
      </c>
      <c r="AB26" s="108">
        <v>8.6689287105930074E-2</v>
      </c>
      <c r="AC26" s="109">
        <f t="shared" si="47"/>
        <v>8.2358783984728443E-2</v>
      </c>
      <c r="AD26" s="108">
        <v>0</v>
      </c>
      <c r="AE26" s="110">
        <f t="shared" si="48"/>
        <v>0</v>
      </c>
      <c r="AF26" s="31">
        <v>7670.639688162466</v>
      </c>
      <c r="AG26" s="38">
        <f t="shared" si="74"/>
        <v>7653.9013379679254</v>
      </c>
      <c r="AH26" s="31">
        <v>7026.6428571428632</v>
      </c>
      <c r="AI26" s="38">
        <f t="shared" si="75"/>
        <v>7314.5665156456826</v>
      </c>
      <c r="AJ26" s="31">
        <v>7631.5789473684208</v>
      </c>
      <c r="AK26" s="38">
        <f t="shared" si="49"/>
        <v>7409.000165795982</v>
      </c>
      <c r="AL26" s="31">
        <v>6903.0537634408674</v>
      </c>
      <c r="AM26" s="38">
        <f t="shared" si="50"/>
        <v>7297.5274275284992</v>
      </c>
      <c r="AN26" s="31">
        <v>0</v>
      </c>
      <c r="AO26" s="57">
        <f t="shared" si="51"/>
        <v>0</v>
      </c>
      <c r="AP26" s="63">
        <v>3.9816479651957644</v>
      </c>
      <c r="AQ26" s="64">
        <f t="shared" si="76"/>
        <v>4.2221824236982766</v>
      </c>
      <c r="AR26" s="63">
        <v>4.59821428571429</v>
      </c>
      <c r="AS26" s="63">
        <f t="shared" si="77"/>
        <v>4.6762539698195464</v>
      </c>
      <c r="AT26" s="63">
        <v>5.4736842105263159</v>
      </c>
      <c r="AU26" s="63">
        <f t="shared" si="52"/>
        <v>5.9699380350226212</v>
      </c>
      <c r="AV26" s="63">
        <v>4.4193548387096824</v>
      </c>
      <c r="AW26" s="63">
        <f t="shared" si="53"/>
        <v>4.3335235212381091</v>
      </c>
      <c r="AX26" s="63">
        <v>0</v>
      </c>
      <c r="AY26" s="65">
        <f t="shared" si="54"/>
        <v>0</v>
      </c>
      <c r="AZ26" s="111">
        <v>0.61898347646815011</v>
      </c>
      <c r="BA26" s="112">
        <f t="shared" si="78"/>
        <v>0.59971384634741443</v>
      </c>
      <c r="BB26" s="111">
        <v>0.83035714285714268</v>
      </c>
      <c r="BC26" s="112">
        <f t="shared" si="79"/>
        <v>0.78963771782692649</v>
      </c>
      <c r="BD26" s="111">
        <v>0</v>
      </c>
      <c r="BE26" s="112">
        <f t="shared" si="55"/>
        <v>0</v>
      </c>
      <c r="BF26" s="111">
        <v>1</v>
      </c>
      <c r="BG26" s="112">
        <f t="shared" si="56"/>
        <v>1</v>
      </c>
      <c r="BH26" s="111">
        <v>0</v>
      </c>
      <c r="BI26" s="113">
        <f t="shared" si="57"/>
        <v>0</v>
      </c>
      <c r="BJ26" s="31">
        <v>5005.7248242469777</v>
      </c>
      <c r="BK26" s="38">
        <f t="shared" si="80"/>
        <v>5115.6934510647234</v>
      </c>
      <c r="BL26" s="31">
        <v>5675.5803571428623</v>
      </c>
      <c r="BM26" s="38">
        <f t="shared" si="81"/>
        <v>5584.8822307233404</v>
      </c>
      <c r="BN26" s="31">
        <v>10352.631578947368</v>
      </c>
      <c r="BO26" s="38">
        <f t="shared" si="58"/>
        <v>7741.2864222243907</v>
      </c>
      <c r="BP26" s="31">
        <v>4720.0537634408647</v>
      </c>
      <c r="BQ26" s="38">
        <f t="shared" si="59"/>
        <v>5048.6770021332532</v>
      </c>
      <c r="BR26" s="31">
        <v>0</v>
      </c>
      <c r="BS26" s="57">
        <f t="shared" si="60"/>
        <v>0</v>
      </c>
      <c r="BT26" s="108">
        <v>1.3311472612218295E-2</v>
      </c>
      <c r="BU26" s="109">
        <f t="shared" si="80"/>
        <v>1.7198318576998713E-2</v>
      </c>
      <c r="BV26" s="108">
        <v>1.785714285714287E-2</v>
      </c>
      <c r="BW26" s="108">
        <f t="shared" si="82"/>
        <v>2.028403919058586E-2</v>
      </c>
      <c r="BX26" s="108">
        <v>5.2631578947368418E-2</v>
      </c>
      <c r="BY26" s="108">
        <f t="shared" si="61"/>
        <v>5.403626761709468E-2</v>
      </c>
      <c r="BZ26" s="108">
        <v>1.0752688172043022E-2</v>
      </c>
      <c r="CA26" s="108">
        <f t="shared" si="62"/>
        <v>1.1446584243795703E-2</v>
      </c>
      <c r="CB26" s="108">
        <v>0</v>
      </c>
      <c r="CC26" s="110">
        <f t="shared" si="63"/>
        <v>0</v>
      </c>
      <c r="CD26" s="63">
        <v>39.438375013033848</v>
      </c>
      <c r="CE26" s="64">
        <f t="shared" si="83"/>
        <v>40.868476847552131</v>
      </c>
      <c r="CF26" s="63">
        <v>42.48214285714289</v>
      </c>
      <c r="CG26" s="64">
        <f t="shared" si="84"/>
        <v>43.583694266579066</v>
      </c>
      <c r="CH26" s="63">
        <v>45.789473684210527</v>
      </c>
      <c r="CI26" s="64">
        <f t="shared" si="64"/>
        <v>46.558360186179733</v>
      </c>
      <c r="CJ26" s="63">
        <v>41.806451612903267</v>
      </c>
      <c r="CK26" s="64">
        <f t="shared" si="65"/>
        <v>42.775592319863087</v>
      </c>
      <c r="CL26" s="63">
        <v>0</v>
      </c>
      <c r="CM26" s="65">
        <f t="shared" si="66"/>
        <v>0</v>
      </c>
      <c r="CN26" s="134">
        <f>'Plan Figures'!$B$74</f>
        <v>7.6707847839770166E-2</v>
      </c>
      <c r="CO26" s="134">
        <f>'Plan Figures'!$B$75</f>
        <v>0.14955977288801073</v>
      </c>
    </row>
    <row r="27" spans="1:93" x14ac:dyDescent="0.25">
      <c r="A27" s="107">
        <f t="shared" si="42"/>
        <v>45786</v>
      </c>
      <c r="B27" s="31">
        <v>38.296226113362025</v>
      </c>
      <c r="C27" s="38">
        <f t="shared" si="67"/>
        <v>39.700130704898662</v>
      </c>
      <c r="D27" s="31">
        <v>39.027027027027025</v>
      </c>
      <c r="E27" s="38">
        <f t="shared" si="67"/>
        <v>40.558950557207531</v>
      </c>
      <c r="F27" s="31">
        <v>39.299999999999997</v>
      </c>
      <c r="G27" s="38">
        <f t="shared" si="68"/>
        <v>43.107283631155816</v>
      </c>
      <c r="H27" s="31">
        <v>38.957627118644069</v>
      </c>
      <c r="I27" s="38">
        <f t="shared" si="69"/>
        <v>39.904668590880696</v>
      </c>
      <c r="J27" s="31">
        <v>0</v>
      </c>
      <c r="K27" s="57">
        <f t="shared" si="70"/>
        <v>0</v>
      </c>
      <c r="L27" s="108">
        <v>4.7636510179476954E-2</v>
      </c>
      <c r="M27" s="109">
        <f t="shared" si="67"/>
        <v>5.9123493815513704E-2</v>
      </c>
      <c r="N27" s="108">
        <v>4.0540540540540536E-2</v>
      </c>
      <c r="O27" s="109">
        <f t="shared" si="71"/>
        <v>5.7627621861572144E-2</v>
      </c>
      <c r="P27" s="108">
        <v>3.3333333333333333E-2</v>
      </c>
      <c r="Q27" s="109">
        <f t="shared" ref="Q27:Q90" si="85">AVERAGE(P21:P27)</f>
        <v>6.0845701917130478E-2</v>
      </c>
      <c r="R27" s="108">
        <v>4.2372881355932202E-2</v>
      </c>
      <c r="S27" s="109">
        <f t="shared" si="44"/>
        <v>5.6499759590732744E-2</v>
      </c>
      <c r="T27" s="108">
        <v>0</v>
      </c>
      <c r="U27" s="110">
        <f t="shared" si="45"/>
        <v>0</v>
      </c>
      <c r="V27" s="108">
        <v>8.0370518801037502E-2</v>
      </c>
      <c r="W27" s="109">
        <f t="shared" si="72"/>
        <v>9.4764339821017854E-2</v>
      </c>
      <c r="X27" s="108">
        <v>6.4208077768491092E-2</v>
      </c>
      <c r="Y27" s="109">
        <f t="shared" si="73"/>
        <v>8.711303325979583E-2</v>
      </c>
      <c r="Z27" s="108">
        <v>3.4027429254425999E-2</v>
      </c>
      <c r="AA27" s="109">
        <f t="shared" ref="AA27:AA90" si="86">AVERAGE(Z21:Z27)</f>
        <v>0.10023423100501752</v>
      </c>
      <c r="AB27" s="108">
        <v>6.9736413679355416E-2</v>
      </c>
      <c r="AC27" s="109">
        <f t="shared" si="47"/>
        <v>8.3633649522827702E-2</v>
      </c>
      <c r="AD27" s="108">
        <v>0</v>
      </c>
      <c r="AE27" s="110">
        <f t="shared" si="48"/>
        <v>0</v>
      </c>
      <c r="AF27" s="31">
        <v>7625.377190922828</v>
      </c>
      <c r="AG27" s="38">
        <f t="shared" si="74"/>
        <v>7681.5514260423943</v>
      </c>
      <c r="AH27" s="31">
        <v>7243.9189189189183</v>
      </c>
      <c r="AI27" s="38">
        <f t="shared" si="75"/>
        <v>7317.1821103344482</v>
      </c>
      <c r="AJ27" s="31">
        <v>7266.6666666666661</v>
      </c>
      <c r="AK27" s="38">
        <f t="shared" ref="AK27:AK90" si="87">AVERAGE(AJ21:AJ27)</f>
        <v>7485.3607100136696</v>
      </c>
      <c r="AL27" s="31">
        <v>7238.1355932203387</v>
      </c>
      <c r="AM27" s="38">
        <f t="shared" si="50"/>
        <v>7284.8031005095554</v>
      </c>
      <c r="AN27" s="31">
        <v>0</v>
      </c>
      <c r="AO27" s="57">
        <f t="shared" si="51"/>
        <v>0</v>
      </c>
      <c r="AP27" s="63">
        <v>3.5296667802391153</v>
      </c>
      <c r="AQ27" s="64">
        <f t="shared" si="76"/>
        <v>4.0821578084795149</v>
      </c>
      <c r="AR27" s="63">
        <v>3.9527027027027022</v>
      </c>
      <c r="AS27" s="63">
        <f t="shared" si="77"/>
        <v>4.4804728228188875</v>
      </c>
      <c r="AT27" s="63">
        <v>5.5</v>
      </c>
      <c r="AU27" s="63">
        <f t="shared" ref="AU27:AU90" si="88">AVERAGE(AT21:AT27)</f>
        <v>5.668917626859356</v>
      </c>
      <c r="AV27" s="63">
        <v>3.5593220338983054</v>
      </c>
      <c r="AW27" s="63">
        <f t="shared" si="53"/>
        <v>4.148720786584926</v>
      </c>
      <c r="AX27" s="63">
        <v>0</v>
      </c>
      <c r="AY27" s="65">
        <f t="shared" si="54"/>
        <v>0</v>
      </c>
      <c r="AZ27" s="111">
        <v>0.62329125144551245</v>
      </c>
      <c r="BA27" s="112">
        <f t="shared" si="78"/>
        <v>0.5998291908521759</v>
      </c>
      <c r="BB27" s="111">
        <v>0.79729729729729726</v>
      </c>
      <c r="BC27" s="112">
        <f t="shared" si="79"/>
        <v>0.78507043277183652</v>
      </c>
      <c r="BD27" s="111">
        <v>0</v>
      </c>
      <c r="BE27" s="112">
        <f t="shared" ref="BE27:BE90" si="89">AVERAGE(BD21:BD27)</f>
        <v>0</v>
      </c>
      <c r="BF27" s="111">
        <v>1</v>
      </c>
      <c r="BG27" s="112">
        <f t="shared" si="56"/>
        <v>1</v>
      </c>
      <c r="BH27" s="111">
        <v>0</v>
      </c>
      <c r="BI27" s="113">
        <f t="shared" si="57"/>
        <v>0</v>
      </c>
      <c r="BJ27" s="31">
        <v>5546.9132303281476</v>
      </c>
      <c r="BK27" s="38">
        <f t="shared" si="80"/>
        <v>5268.6392873792292</v>
      </c>
      <c r="BL27" s="31">
        <v>6345.9391891891883</v>
      </c>
      <c r="BM27" s="38">
        <f t="shared" si="81"/>
        <v>5753.9841706423531</v>
      </c>
      <c r="BN27" s="31">
        <v>10119.133333333333</v>
      </c>
      <c r="BO27" s="38">
        <f t="shared" ref="BO27:BO90" si="90">AVERAGE(BN21:BN27)</f>
        <v>8152.7952657618061</v>
      </c>
      <c r="BP27" s="31">
        <v>5386.6525423728817</v>
      </c>
      <c r="BQ27" s="38">
        <f t="shared" si="59"/>
        <v>5141.806987178119</v>
      </c>
      <c r="BR27" s="31">
        <v>0</v>
      </c>
      <c r="BS27" s="57">
        <f t="shared" si="60"/>
        <v>0</v>
      </c>
      <c r="BT27" s="108">
        <v>3.1721798185122704E-2</v>
      </c>
      <c r="BU27" s="109">
        <f t="shared" si="80"/>
        <v>2.0416875837527489E-2</v>
      </c>
      <c r="BV27" s="108">
        <v>4.0540540540540536E-2</v>
      </c>
      <c r="BW27" s="108">
        <f t="shared" si="82"/>
        <v>2.4333384703346009E-2</v>
      </c>
      <c r="BX27" s="108">
        <v>9.9999999999999992E-2</v>
      </c>
      <c r="BY27" s="108">
        <f t="shared" ref="BY27:BY90" si="91">AVERAGE(BX21:BX27)</f>
        <v>6.3219941086482434E-2</v>
      </c>
      <c r="BZ27" s="108">
        <v>2.5423728813559324E-2</v>
      </c>
      <c r="CA27" s="108">
        <f t="shared" si="62"/>
        <v>1.4028125334808378E-2</v>
      </c>
      <c r="CB27" s="108">
        <v>0</v>
      </c>
      <c r="CC27" s="110">
        <f t="shared" si="63"/>
        <v>0</v>
      </c>
      <c r="CD27" s="63">
        <v>40.548064443765711</v>
      </c>
      <c r="CE27" s="64">
        <f t="shared" si="83"/>
        <v>41.261464504218445</v>
      </c>
      <c r="CF27" s="63">
        <v>43.189189189189186</v>
      </c>
      <c r="CG27" s="64">
        <f t="shared" si="84"/>
        <v>43.986156833675771</v>
      </c>
      <c r="CH27" s="63">
        <v>51.066666666666663</v>
      </c>
      <c r="CI27" s="64">
        <f t="shared" ref="CI27:CI90" si="92">AVERAGE(CH21:CH27)</f>
        <v>48.09339419978518</v>
      </c>
      <c r="CJ27" s="63">
        <v>41.186440677966104</v>
      </c>
      <c r="CK27" s="64">
        <f t="shared" si="65"/>
        <v>42.890461996547323</v>
      </c>
      <c r="CL27" s="63">
        <v>0</v>
      </c>
      <c r="CM27" s="65">
        <f t="shared" si="66"/>
        <v>0</v>
      </c>
      <c r="CN27" s="134">
        <f>'Plan Figures'!$B$74</f>
        <v>7.6707847839770166E-2</v>
      </c>
      <c r="CO27" s="134">
        <f>'Plan Figures'!$B$75</f>
        <v>0.14955977288801073</v>
      </c>
    </row>
    <row r="28" spans="1:93" x14ac:dyDescent="0.25">
      <c r="A28" s="107">
        <f t="shared" si="42"/>
        <v>45787</v>
      </c>
      <c r="B28" s="31">
        <v>38.335726228490529</v>
      </c>
      <c r="C28" s="38">
        <f t="shared" si="67"/>
        <v>39.379356722211874</v>
      </c>
      <c r="D28" s="31">
        <v>39.638036809815958</v>
      </c>
      <c r="E28" s="38">
        <f t="shared" si="67"/>
        <v>40.195383453474427</v>
      </c>
      <c r="F28" s="31">
        <v>40.277777777777779</v>
      </c>
      <c r="G28" s="38">
        <f t="shared" si="68"/>
        <v>42.493286517158694</v>
      </c>
      <c r="H28" s="31">
        <v>39.45669291338583</v>
      </c>
      <c r="I28" s="38">
        <f t="shared" si="69"/>
        <v>39.609196149935812</v>
      </c>
      <c r="J28" s="31">
        <v>0</v>
      </c>
      <c r="K28" s="57">
        <f t="shared" si="70"/>
        <v>0</v>
      </c>
      <c r="L28" s="108">
        <v>4.3565583557660638E-2</v>
      </c>
      <c r="M28" s="109">
        <f t="shared" si="67"/>
        <v>5.7374600763700268E-2</v>
      </c>
      <c r="N28" s="108">
        <v>4.2944785276073615E-2</v>
      </c>
      <c r="O28" s="109">
        <f t="shared" si="71"/>
        <v>5.5359229842187697E-2</v>
      </c>
      <c r="P28" s="108">
        <v>5.5555555555555546E-2</v>
      </c>
      <c r="Q28" s="109">
        <f t="shared" si="85"/>
        <v>5.1466192537621101E-2</v>
      </c>
      <c r="R28" s="108">
        <v>3.937007874015748E-2</v>
      </c>
      <c r="S28" s="109">
        <f t="shared" si="44"/>
        <v>5.6171675601231437E-2</v>
      </c>
      <c r="T28" s="108">
        <v>0</v>
      </c>
      <c r="U28" s="110">
        <f t="shared" si="45"/>
        <v>0</v>
      </c>
      <c r="V28" s="108">
        <v>7.3842876001237609E-2</v>
      </c>
      <c r="W28" s="109">
        <f t="shared" si="72"/>
        <v>9.3207924032279746E-2</v>
      </c>
      <c r="X28" s="108">
        <v>4.29105312027196E-2</v>
      </c>
      <c r="Y28" s="109">
        <f t="shared" si="73"/>
        <v>7.9969952528382349E-2</v>
      </c>
      <c r="Z28" s="108">
        <v>2.7666258069637874E-2</v>
      </c>
      <c r="AA28" s="109">
        <f t="shared" si="86"/>
        <v>8.9570303556038705E-2</v>
      </c>
      <c r="AB28" s="108">
        <v>4.7840486353031612E-2</v>
      </c>
      <c r="AC28" s="109">
        <f t="shared" si="47"/>
        <v>7.7508854662233645E-2</v>
      </c>
      <c r="AD28" s="108">
        <v>0</v>
      </c>
      <c r="AE28" s="110">
        <f t="shared" si="48"/>
        <v>0</v>
      </c>
      <c r="AF28" s="31">
        <v>7467.7387190334703</v>
      </c>
      <c r="AG28" s="38">
        <f t="shared" si="74"/>
        <v>7644.5459586639236</v>
      </c>
      <c r="AH28" s="31">
        <v>6871.1595092024536</v>
      </c>
      <c r="AI28" s="38">
        <f t="shared" si="75"/>
        <v>7241.360826401652</v>
      </c>
      <c r="AJ28" s="31">
        <v>7027.75</v>
      </c>
      <c r="AK28" s="38">
        <f t="shared" si="87"/>
        <v>7316.1648225677827</v>
      </c>
      <c r="AL28" s="31">
        <v>6826.7716535433074</v>
      </c>
      <c r="AM28" s="38">
        <f t="shared" si="50"/>
        <v>7234.4704795871703</v>
      </c>
      <c r="AN28" s="31">
        <v>0</v>
      </c>
      <c r="AO28" s="57">
        <f t="shared" si="51"/>
        <v>0</v>
      </c>
      <c r="AP28" s="63">
        <v>4.0393534387611361</v>
      </c>
      <c r="AQ28" s="64">
        <f t="shared" si="76"/>
        <v>4.0091624339148435</v>
      </c>
      <c r="AR28" s="63">
        <v>4.7300613496932513</v>
      </c>
      <c r="AS28" s="63">
        <f t="shared" si="77"/>
        <v>4.4577831743623682</v>
      </c>
      <c r="AT28" s="63">
        <v>6.1944444444444438</v>
      </c>
      <c r="AU28" s="63">
        <f t="shared" si="88"/>
        <v>5.7053534132951427</v>
      </c>
      <c r="AV28" s="63">
        <v>4.3149606299212602</v>
      </c>
      <c r="AW28" s="63">
        <f t="shared" si="53"/>
        <v>4.1080008765736764</v>
      </c>
      <c r="AX28" s="63">
        <v>0</v>
      </c>
      <c r="AY28" s="65">
        <f t="shared" si="54"/>
        <v>0</v>
      </c>
      <c r="AZ28" s="111">
        <v>0.55135166564188753</v>
      </c>
      <c r="BA28" s="112">
        <f t="shared" si="78"/>
        <v>0.59176774128113219</v>
      </c>
      <c r="BB28" s="111">
        <v>0.77914110429447847</v>
      </c>
      <c r="BC28" s="112">
        <f t="shared" si="79"/>
        <v>0.78433148688673404</v>
      </c>
      <c r="BD28" s="111">
        <v>0</v>
      </c>
      <c r="BE28" s="112">
        <f t="shared" si="89"/>
        <v>0</v>
      </c>
      <c r="BF28" s="111">
        <v>1</v>
      </c>
      <c r="BG28" s="112">
        <f t="shared" si="56"/>
        <v>1</v>
      </c>
      <c r="BH28" s="111">
        <v>0</v>
      </c>
      <c r="BI28" s="113">
        <f t="shared" si="57"/>
        <v>0</v>
      </c>
      <c r="BJ28" s="31">
        <v>4697.9243205340927</v>
      </c>
      <c r="BK28" s="38">
        <f t="shared" si="80"/>
        <v>5257.5697226421553</v>
      </c>
      <c r="BL28" s="31">
        <v>5641.625766871166</v>
      </c>
      <c r="BM28" s="38">
        <f t="shared" si="81"/>
        <v>5820.4843969087297</v>
      </c>
      <c r="BN28" s="31">
        <v>9610.8333333333339</v>
      </c>
      <c r="BO28" s="38">
        <f t="shared" si="90"/>
        <v>8520.9662614328026</v>
      </c>
      <c r="BP28" s="31">
        <v>4516.4960629921261</v>
      </c>
      <c r="BQ28" s="38">
        <f t="shared" si="59"/>
        <v>5120.5480914150894</v>
      </c>
      <c r="BR28" s="31">
        <v>0</v>
      </c>
      <c r="BS28" s="57">
        <f t="shared" si="60"/>
        <v>0</v>
      </c>
      <c r="BT28" s="108">
        <v>8.6827033959352377E-3</v>
      </c>
      <c r="BU28" s="109">
        <f t="shared" si="80"/>
        <v>2.0208174708951393E-2</v>
      </c>
      <c r="BV28" s="108">
        <v>1.2269938650306749E-2</v>
      </c>
      <c r="BW28" s="108">
        <f t="shared" si="82"/>
        <v>2.4218819449841746E-2</v>
      </c>
      <c r="BX28" s="108">
        <v>2.7777777777777773E-2</v>
      </c>
      <c r="BY28" s="108">
        <f t="shared" si="91"/>
        <v>5.8530186396727746E-2</v>
      </c>
      <c r="BZ28" s="108">
        <v>7.874015748031496E-3</v>
      </c>
      <c r="CA28" s="108">
        <f t="shared" si="62"/>
        <v>1.5152984727384305E-2</v>
      </c>
      <c r="CB28" s="108">
        <v>0</v>
      </c>
      <c r="CC28" s="110">
        <f t="shared" si="63"/>
        <v>0</v>
      </c>
      <c r="CD28" s="63">
        <v>40.708236417921057</v>
      </c>
      <c r="CE28" s="64">
        <f t="shared" si="83"/>
        <v>41.022991290866045</v>
      </c>
      <c r="CF28" s="63">
        <v>44.214723926380366</v>
      </c>
      <c r="CG28" s="64">
        <f t="shared" si="84"/>
        <v>43.758194892252995</v>
      </c>
      <c r="CH28" s="63">
        <v>55.194444444444443</v>
      </c>
      <c r="CI28" s="64">
        <f t="shared" si="92"/>
        <v>48.207752064143044</v>
      </c>
      <c r="CJ28" s="63">
        <v>41.102362204724407</v>
      </c>
      <c r="CK28" s="64">
        <f t="shared" si="65"/>
        <v>42.555085168650798</v>
      </c>
      <c r="CL28" s="63">
        <v>0</v>
      </c>
      <c r="CM28" s="65">
        <f t="shared" si="66"/>
        <v>0</v>
      </c>
      <c r="CN28" s="134">
        <f>'Plan Figures'!$B$74</f>
        <v>7.6707847839770166E-2</v>
      </c>
      <c r="CO28" s="134">
        <f>'Plan Figures'!$B$75</f>
        <v>0.14955977288801073</v>
      </c>
    </row>
    <row r="29" spans="1:93" x14ac:dyDescent="0.25">
      <c r="A29" s="107">
        <f t="shared" si="42"/>
        <v>45788</v>
      </c>
      <c r="B29" s="31">
        <v>38.994023015886931</v>
      </c>
      <c r="C29" s="38">
        <f t="shared" si="67"/>
        <v>39.197509429876554</v>
      </c>
      <c r="D29" s="31">
        <v>41.088235294117688</v>
      </c>
      <c r="E29" s="38">
        <f t="shared" si="67"/>
        <v>40.205872093374843</v>
      </c>
      <c r="F29" s="31">
        <v>46.032258064516128</v>
      </c>
      <c r="G29" s="38">
        <f t="shared" si="68"/>
        <v>43.064994379189137</v>
      </c>
      <c r="H29" s="31">
        <v>38.929577464788792</v>
      </c>
      <c r="I29" s="38">
        <f t="shared" si="69"/>
        <v>39.358239429219374</v>
      </c>
      <c r="J29" s="31">
        <v>0</v>
      </c>
      <c r="K29" s="57">
        <f t="shared" si="70"/>
        <v>0</v>
      </c>
      <c r="L29" s="108">
        <v>8.6963399723334348E-2</v>
      </c>
      <c r="M29" s="109">
        <f t="shared" si="67"/>
        <v>6.4953441535216885E-2</v>
      </c>
      <c r="N29" s="108">
        <v>7.843137254901969E-2</v>
      </c>
      <c r="O29" s="109">
        <f t="shared" si="71"/>
        <v>6.0214505285698446E-2</v>
      </c>
      <c r="P29" s="108">
        <v>0.12903225806451613</v>
      </c>
      <c r="Q29" s="109">
        <f t="shared" si="85"/>
        <v>6.5570367932119081E-2</v>
      </c>
      <c r="R29" s="108">
        <v>5.6338028169014169E-2</v>
      </c>
      <c r="S29" s="109">
        <f t="shared" si="44"/>
        <v>5.7217164219213856E-2</v>
      </c>
      <c r="T29" s="108">
        <v>0</v>
      </c>
      <c r="U29" s="110">
        <f t="shared" si="45"/>
        <v>0</v>
      </c>
      <c r="V29" s="108">
        <v>0.12224364384972584</v>
      </c>
      <c r="W29" s="109">
        <f t="shared" si="72"/>
        <v>0.1042434675162526</v>
      </c>
      <c r="X29" s="108">
        <v>9.7190274004119045E-2</v>
      </c>
      <c r="Y29" s="109">
        <f t="shared" si="73"/>
        <v>8.5902285974819609E-2</v>
      </c>
      <c r="Z29" s="108">
        <v>0.2007045797277589</v>
      </c>
      <c r="AA29" s="109">
        <f t="shared" si="86"/>
        <v>0.10835307938770701</v>
      </c>
      <c r="AB29" s="108">
        <v>6.1783106265915058E-2</v>
      </c>
      <c r="AC29" s="109">
        <f t="shared" si="47"/>
        <v>7.8902310321233737E-2</v>
      </c>
      <c r="AD29" s="108">
        <v>0</v>
      </c>
      <c r="AE29" s="110">
        <f t="shared" si="48"/>
        <v>0</v>
      </c>
      <c r="AF29" s="31">
        <v>7518.8015631016697</v>
      </c>
      <c r="AG29" s="38">
        <f t="shared" si="74"/>
        <v>7601.175429070563</v>
      </c>
      <c r="AH29" s="31">
        <v>7341.7647058823604</v>
      </c>
      <c r="AI29" s="38">
        <f t="shared" si="75"/>
        <v>7233.8817103107722</v>
      </c>
      <c r="AJ29" s="31">
        <v>7145.1612903225805</v>
      </c>
      <c r="AK29" s="38">
        <f t="shared" si="87"/>
        <v>7250.3393791939525</v>
      </c>
      <c r="AL29" s="31">
        <v>7427.6056338028284</v>
      </c>
      <c r="AM29" s="38">
        <f t="shared" si="50"/>
        <v>7249.044393659844</v>
      </c>
      <c r="AN29" s="31">
        <v>0</v>
      </c>
      <c r="AO29" s="57">
        <f t="shared" si="51"/>
        <v>0</v>
      </c>
      <c r="AP29" s="63">
        <v>3.4021922648269429</v>
      </c>
      <c r="AQ29" s="64">
        <f t="shared" si="76"/>
        <v>3.8735941672806069</v>
      </c>
      <c r="AR29" s="63">
        <v>3.8627450980392197</v>
      </c>
      <c r="AS29" s="63">
        <f t="shared" si="77"/>
        <v>4.3418790349288168</v>
      </c>
      <c r="AT29" s="63">
        <v>4.2903225806451619</v>
      </c>
      <c r="AU29" s="63">
        <f t="shared" si="88"/>
        <v>5.5087328295777853</v>
      </c>
      <c r="AV29" s="63">
        <v>3.6760563380281743</v>
      </c>
      <c r="AW29" s="63">
        <f t="shared" si="53"/>
        <v>4.011303042510475</v>
      </c>
      <c r="AX29" s="63">
        <v>0</v>
      </c>
      <c r="AY29" s="65">
        <f t="shared" si="54"/>
        <v>0</v>
      </c>
      <c r="AZ29" s="111">
        <v>0.51371997997487018</v>
      </c>
      <c r="BA29" s="112">
        <f t="shared" si="78"/>
        <v>0.58296285731480424</v>
      </c>
      <c r="BB29" s="111">
        <v>0.69607843137254877</v>
      </c>
      <c r="BC29" s="112">
        <f t="shared" si="79"/>
        <v>0.77583475486059028</v>
      </c>
      <c r="BD29" s="111">
        <v>0</v>
      </c>
      <c r="BE29" s="112">
        <f t="shared" si="89"/>
        <v>0</v>
      </c>
      <c r="BF29" s="111">
        <v>1</v>
      </c>
      <c r="BG29" s="112">
        <f t="shared" si="56"/>
        <v>1</v>
      </c>
      <c r="BH29" s="111">
        <v>0</v>
      </c>
      <c r="BI29" s="113">
        <f t="shared" si="57"/>
        <v>0</v>
      </c>
      <c r="BJ29" s="31">
        <v>4549.4244528118534</v>
      </c>
      <c r="BK29" s="38">
        <f t="shared" si="80"/>
        <v>5077.3441416203395</v>
      </c>
      <c r="BL29" s="31">
        <v>5004.9019607843193</v>
      </c>
      <c r="BM29" s="38">
        <f t="shared" si="81"/>
        <v>5575.5211849572852</v>
      </c>
      <c r="BN29" s="31">
        <v>5463.5483870967746</v>
      </c>
      <c r="BO29" s="38">
        <f t="shared" si="90"/>
        <v>8125.7199271219515</v>
      </c>
      <c r="BP29" s="31">
        <v>4804.6478873239503</v>
      </c>
      <c r="BQ29" s="38">
        <f t="shared" si="59"/>
        <v>4916.796108931956</v>
      </c>
      <c r="BR29" s="31">
        <v>0</v>
      </c>
      <c r="BS29" s="57">
        <f t="shared" si="60"/>
        <v>0</v>
      </c>
      <c r="BT29" s="108">
        <v>0</v>
      </c>
      <c r="BU29" s="109">
        <f t="shared" si="80"/>
        <v>1.6179083898453035E-2</v>
      </c>
      <c r="BV29" s="108">
        <v>0</v>
      </c>
      <c r="BW29" s="108">
        <f t="shared" si="82"/>
        <v>1.8927814158836456E-2</v>
      </c>
      <c r="BX29" s="108">
        <v>0</v>
      </c>
      <c r="BY29" s="108">
        <f t="shared" si="91"/>
        <v>4.5543173409714761E-2</v>
      </c>
      <c r="BZ29" s="108">
        <v>0</v>
      </c>
      <c r="CA29" s="108">
        <f t="shared" si="62"/>
        <v>1.2351864279205035E-2</v>
      </c>
      <c r="CB29" s="108">
        <v>0</v>
      </c>
      <c r="CC29" s="110">
        <f t="shared" si="63"/>
        <v>0</v>
      </c>
      <c r="CD29" s="63">
        <v>42.827183868560553</v>
      </c>
      <c r="CE29" s="64">
        <f t="shared" si="83"/>
        <v>41.146762585291533</v>
      </c>
      <c r="CF29" s="63">
        <v>44.96078431372554</v>
      </c>
      <c r="CG29" s="64">
        <f t="shared" si="84"/>
        <v>43.733545032309017</v>
      </c>
      <c r="CH29" s="63">
        <v>50.935483870967744</v>
      </c>
      <c r="CI29" s="64">
        <f t="shared" si="92"/>
        <v>48.492907768653588</v>
      </c>
      <c r="CJ29" s="63">
        <v>42.3521126760564</v>
      </c>
      <c r="CK29" s="64">
        <f t="shared" si="65"/>
        <v>42.333678296042606</v>
      </c>
      <c r="CL29" s="63">
        <v>0</v>
      </c>
      <c r="CM29" s="65">
        <f t="shared" si="66"/>
        <v>0</v>
      </c>
      <c r="CN29" s="134">
        <f>'Plan Figures'!$B$74</f>
        <v>7.6707847839770166E-2</v>
      </c>
      <c r="CO29" s="134">
        <f>'Plan Figures'!$B$75</f>
        <v>0.14955977288801073</v>
      </c>
    </row>
    <row r="30" spans="1:93" x14ac:dyDescent="0.25">
      <c r="A30" s="107">
        <f t="shared" si="42"/>
        <v>45789</v>
      </c>
      <c r="B30" s="31">
        <v>38.660624170125232</v>
      </c>
      <c r="C30" s="38">
        <f t="shared" si="67"/>
        <v>38.974804042544527</v>
      </c>
      <c r="D30" s="31">
        <v>38.938775510204081</v>
      </c>
      <c r="E30" s="38">
        <f t="shared" si="67"/>
        <v>39.918323894371724</v>
      </c>
      <c r="F30" s="31">
        <v>38.879999999999995</v>
      </c>
      <c r="G30" s="38">
        <f t="shared" si="68"/>
        <v>42.601422950617703</v>
      </c>
      <c r="H30" s="31">
        <v>38.950819672131146</v>
      </c>
      <c r="I30" s="38">
        <f t="shared" si="69"/>
        <v>39.130716773685307</v>
      </c>
      <c r="J30" s="31">
        <v>0</v>
      </c>
      <c r="K30" s="57">
        <f t="shared" si="70"/>
        <v>0</v>
      </c>
      <c r="L30" s="108">
        <v>5.4716625378352035E-2</v>
      </c>
      <c r="M30" s="109">
        <f t="shared" si="67"/>
        <v>6.2573806385327224E-2</v>
      </c>
      <c r="N30" s="108">
        <v>6.1224489795918366E-2</v>
      </c>
      <c r="O30" s="109">
        <f t="shared" si="71"/>
        <v>5.7440123643640713E-2</v>
      </c>
      <c r="P30" s="108">
        <v>3.9999999999999994E-2</v>
      </c>
      <c r="Q30" s="109">
        <f t="shared" si="85"/>
        <v>6.2356082217833356E-2</v>
      </c>
      <c r="R30" s="108">
        <v>6.5573770491803268E-2</v>
      </c>
      <c r="S30" s="109">
        <f t="shared" si="44"/>
        <v>5.4162485469595678E-2</v>
      </c>
      <c r="T30" s="108">
        <v>0</v>
      </c>
      <c r="U30" s="110">
        <f t="shared" si="45"/>
        <v>0</v>
      </c>
      <c r="V30" s="108">
        <v>0.10240619521497575</v>
      </c>
      <c r="W30" s="109">
        <f t="shared" si="72"/>
        <v>0.10591125123845362</v>
      </c>
      <c r="X30" s="108">
        <v>0.11574640259158231</v>
      </c>
      <c r="Y30" s="109">
        <f t="shared" si="73"/>
        <v>8.795071943626584E-2</v>
      </c>
      <c r="Z30" s="108">
        <v>0.10621230693734561</v>
      </c>
      <c r="AA30" s="109">
        <f t="shared" si="86"/>
        <v>0.11114256967425153</v>
      </c>
      <c r="AB30" s="108">
        <v>0.1176715983312812</v>
      </c>
      <c r="AC30" s="109">
        <f t="shared" si="47"/>
        <v>8.0576216936105255E-2</v>
      </c>
      <c r="AD30" s="108">
        <v>0</v>
      </c>
      <c r="AE30" s="110">
        <f t="shared" si="48"/>
        <v>0</v>
      </c>
      <c r="AF30" s="31">
        <v>7166.8270127409924</v>
      </c>
      <c r="AG30" s="38">
        <f t="shared" si="74"/>
        <v>7580.4976870388127</v>
      </c>
      <c r="AH30" s="31">
        <v>6813.9387755102052</v>
      </c>
      <c r="AI30" s="38">
        <f t="shared" si="75"/>
        <v>7194.0549916048558</v>
      </c>
      <c r="AJ30" s="31">
        <v>6564</v>
      </c>
      <c r="AK30" s="38">
        <f t="shared" si="87"/>
        <v>7287.1652720510956</v>
      </c>
      <c r="AL30" s="31">
        <v>6865.1557377049185</v>
      </c>
      <c r="AM30" s="38">
        <f t="shared" si="50"/>
        <v>7177.4532878661348</v>
      </c>
      <c r="AN30" s="31">
        <v>0</v>
      </c>
      <c r="AO30" s="57">
        <f t="shared" si="51"/>
        <v>0</v>
      </c>
      <c r="AP30" s="63">
        <v>3.6435213321322459</v>
      </c>
      <c r="AQ30" s="64">
        <f t="shared" si="76"/>
        <v>3.7411934456207701</v>
      </c>
      <c r="AR30" s="63">
        <v>4.3061224489795924</v>
      </c>
      <c r="AS30" s="63">
        <f t="shared" si="77"/>
        <v>4.2300808594374217</v>
      </c>
      <c r="AT30" s="63">
        <v>5.4</v>
      </c>
      <c r="AU30" s="63">
        <f t="shared" si="88"/>
        <v>5.3471256867206423</v>
      </c>
      <c r="AV30" s="63">
        <v>4.081967213114754</v>
      </c>
      <c r="AW30" s="63">
        <f t="shared" si="53"/>
        <v>3.9391617127069916</v>
      </c>
      <c r="AX30" s="63">
        <v>0</v>
      </c>
      <c r="AY30" s="65">
        <f t="shared" si="54"/>
        <v>0</v>
      </c>
      <c r="AZ30" s="111">
        <v>0.60619790536932261</v>
      </c>
      <c r="BA30" s="112">
        <f t="shared" si="78"/>
        <v>0.58438549348381363</v>
      </c>
      <c r="BB30" s="111">
        <v>0.82993197278911568</v>
      </c>
      <c r="BC30" s="112">
        <f t="shared" si="79"/>
        <v>0.78840568184889703</v>
      </c>
      <c r="BD30" s="111">
        <v>0</v>
      </c>
      <c r="BE30" s="112">
        <f t="shared" si="89"/>
        <v>0</v>
      </c>
      <c r="BF30" s="111">
        <v>1</v>
      </c>
      <c r="BG30" s="112">
        <f t="shared" si="56"/>
        <v>1</v>
      </c>
      <c r="BH30" s="111">
        <v>0</v>
      </c>
      <c r="BI30" s="113">
        <f t="shared" si="57"/>
        <v>0</v>
      </c>
      <c r="BJ30" s="31">
        <v>4809.4218456549806</v>
      </c>
      <c r="BK30" s="38">
        <f t="shared" si="80"/>
        <v>4964.5825369913646</v>
      </c>
      <c r="BL30" s="31">
        <v>5797.5510204081629</v>
      </c>
      <c r="BM30" s="38">
        <f t="shared" si="81"/>
        <v>5484.8902247390943</v>
      </c>
      <c r="BN30" s="31">
        <v>8983.9999999999982</v>
      </c>
      <c r="BO30" s="38">
        <f t="shared" si="90"/>
        <v>8320.2199271219524</v>
      </c>
      <c r="BP30" s="31">
        <v>5144.5901639344256</v>
      </c>
      <c r="BQ30" s="38">
        <f t="shared" si="59"/>
        <v>4792.0419087486744</v>
      </c>
      <c r="BR30" s="31">
        <v>0</v>
      </c>
      <c r="BS30" s="57">
        <f t="shared" si="60"/>
        <v>0</v>
      </c>
      <c r="BT30" s="108">
        <v>9.9376705798249598E-3</v>
      </c>
      <c r="BU30" s="109">
        <f t="shared" si="80"/>
        <v>1.3895400489445061E-2</v>
      </c>
      <c r="BV30" s="108">
        <v>1.3605442176870748E-2</v>
      </c>
      <c r="BW30" s="108">
        <f t="shared" si="82"/>
        <v>1.6263153824656696E-2</v>
      </c>
      <c r="BX30" s="108">
        <v>7.9999999999999988E-2</v>
      </c>
      <c r="BY30" s="108">
        <f t="shared" si="91"/>
        <v>5.2507459124000469E-2</v>
      </c>
      <c r="BZ30" s="108">
        <v>0</v>
      </c>
      <c r="CA30" s="108">
        <f t="shared" si="62"/>
        <v>7.6934791860373275E-3</v>
      </c>
      <c r="CB30" s="108">
        <v>0</v>
      </c>
      <c r="CC30" s="110">
        <f t="shared" si="63"/>
        <v>0</v>
      </c>
      <c r="CD30" s="63">
        <v>42.004685015662055</v>
      </c>
      <c r="CE30" s="64">
        <f t="shared" si="83"/>
        <v>40.693817574592217</v>
      </c>
      <c r="CF30" s="63">
        <v>46.027210884353742</v>
      </c>
      <c r="CG30" s="64">
        <f t="shared" si="84"/>
        <v>43.585358568783512</v>
      </c>
      <c r="CH30" s="63">
        <v>48.36</v>
      </c>
      <c r="CI30" s="64">
        <f t="shared" si="92"/>
        <v>48.580050625796446</v>
      </c>
      <c r="CJ30" s="63">
        <v>45.549180327868847</v>
      </c>
      <c r="CK30" s="64">
        <f t="shared" si="65"/>
        <v>42.151263063377904</v>
      </c>
      <c r="CL30" s="63">
        <v>0</v>
      </c>
      <c r="CM30" s="65">
        <f t="shared" si="66"/>
        <v>0</v>
      </c>
      <c r="CN30" s="134">
        <f>'Plan Figures'!$B$74</f>
        <v>7.6707847839770166E-2</v>
      </c>
      <c r="CO30" s="134">
        <f>'Plan Figures'!$B$75</f>
        <v>0.14955977288801073</v>
      </c>
    </row>
    <row r="31" spans="1:93" x14ac:dyDescent="0.25">
      <c r="A31" s="107">
        <f t="shared" si="42"/>
        <v>45790</v>
      </c>
      <c r="B31" s="31">
        <v>38.716118747656196</v>
      </c>
      <c r="C31" s="38">
        <f t="shared" si="67"/>
        <v>38.835549267666856</v>
      </c>
      <c r="D31" s="31">
        <v>40.023622047244132</v>
      </c>
      <c r="E31" s="38">
        <f t="shared" si="67"/>
        <v>39.80214426788887</v>
      </c>
      <c r="F31" s="31">
        <v>43.750000000000007</v>
      </c>
      <c r="G31" s="38">
        <f t="shared" si="68"/>
        <v>42.422851522046287</v>
      </c>
      <c r="H31" s="31">
        <v>38.768421052631624</v>
      </c>
      <c r="I31" s="38">
        <f t="shared" si="69"/>
        <v>38.98258981913078</v>
      </c>
      <c r="J31" s="31">
        <v>0</v>
      </c>
      <c r="K31" s="57">
        <f t="shared" si="70"/>
        <v>0</v>
      </c>
      <c r="L31" s="108">
        <v>7.1764528297206476E-2</v>
      </c>
      <c r="M31" s="109">
        <f t="shared" si="67"/>
        <v>6.4687384229974262E-2</v>
      </c>
      <c r="N31" s="108">
        <v>8.6614173228346525E-2</v>
      </c>
      <c r="O31" s="109">
        <f t="shared" si="71"/>
        <v>6.0695035928541266E-2</v>
      </c>
      <c r="P31" s="108">
        <v>3.125E-2</v>
      </c>
      <c r="Q31" s="109">
        <f t="shared" si="85"/>
        <v>5.6616286299466016E-2</v>
      </c>
      <c r="R31" s="108">
        <v>0.10526315789473695</v>
      </c>
      <c r="S31" s="109">
        <f t="shared" si="44"/>
        <v>6.035052193243421E-2</v>
      </c>
      <c r="T31" s="108">
        <v>0</v>
      </c>
      <c r="U31" s="110">
        <f t="shared" si="45"/>
        <v>0</v>
      </c>
      <c r="V31" s="108">
        <v>0.1177985211100694</v>
      </c>
      <c r="W31" s="109">
        <f t="shared" si="72"/>
        <v>0.10817501701142396</v>
      </c>
      <c r="X31" s="108">
        <v>0.13596310335720019</v>
      </c>
      <c r="Y31" s="109">
        <f t="shared" si="73"/>
        <v>9.2047099571277075E-2</v>
      </c>
      <c r="Z31" s="108">
        <v>0.11867895548915929</v>
      </c>
      <c r="AA31" s="109">
        <f t="shared" si="86"/>
        <v>0.11021903868268468</v>
      </c>
      <c r="AB31" s="108">
        <v>0.14096845435573804</v>
      </c>
      <c r="AC31" s="109">
        <f t="shared" si="47"/>
        <v>8.5957684677424845E-2</v>
      </c>
      <c r="AD31" s="108">
        <v>0</v>
      </c>
      <c r="AE31" s="110">
        <f t="shared" si="48"/>
        <v>0</v>
      </c>
      <c r="AF31" s="31">
        <v>7268.377027040794</v>
      </c>
      <c r="AG31" s="38">
        <f t="shared" si="74"/>
        <v>7497.9918138281218</v>
      </c>
      <c r="AH31" s="31">
        <v>6811.7401574803207</v>
      </c>
      <c r="AI31" s="38">
        <f t="shared" si="75"/>
        <v>7083.0675166349738</v>
      </c>
      <c r="AJ31" s="31">
        <v>7046.84375</v>
      </c>
      <c r="AK31" s="38">
        <f t="shared" si="87"/>
        <v>7173.959277153137</v>
      </c>
      <c r="AL31" s="31">
        <v>6732.5473684210601</v>
      </c>
      <c r="AM31" s="38">
        <f t="shared" si="50"/>
        <v>7064.0245301310906</v>
      </c>
      <c r="AN31" s="31">
        <v>0</v>
      </c>
      <c r="AO31" s="57">
        <f t="shared" si="51"/>
        <v>0</v>
      </c>
      <c r="AP31" s="63">
        <v>3.9748326937527514</v>
      </c>
      <c r="AQ31" s="64">
        <f t="shared" si="76"/>
        <v>3.7557963532699987</v>
      </c>
      <c r="AR31" s="63">
        <v>4.5118110236220517</v>
      </c>
      <c r="AS31" s="63">
        <f t="shared" si="77"/>
        <v>4.2758410968545544</v>
      </c>
      <c r="AT31" s="63">
        <v>5.09375</v>
      </c>
      <c r="AU31" s="63">
        <f t="shared" si="88"/>
        <v>5.3503144622308456</v>
      </c>
      <c r="AV31" s="63">
        <v>4.3157894736842151</v>
      </c>
      <c r="AW31" s="63">
        <f t="shared" si="53"/>
        <v>3.9880671621713617</v>
      </c>
      <c r="AX31" s="63">
        <v>0</v>
      </c>
      <c r="AY31" s="65">
        <f t="shared" si="54"/>
        <v>0</v>
      </c>
      <c r="AZ31" s="111">
        <v>0.52416308980670423</v>
      </c>
      <c r="BA31" s="112">
        <f t="shared" si="78"/>
        <v>0.57573785927169552</v>
      </c>
      <c r="BB31" s="111">
        <v>0.74803149606299191</v>
      </c>
      <c r="BC31" s="112">
        <f t="shared" si="79"/>
        <v>0.78077897561270848</v>
      </c>
      <c r="BD31" s="111">
        <v>0</v>
      </c>
      <c r="BE31" s="112">
        <f t="shared" si="89"/>
        <v>0</v>
      </c>
      <c r="BF31" s="111">
        <v>1</v>
      </c>
      <c r="BG31" s="112">
        <f t="shared" si="56"/>
        <v>1</v>
      </c>
      <c r="BH31" s="111">
        <v>0</v>
      </c>
      <c r="BI31" s="113">
        <f t="shared" si="57"/>
        <v>0</v>
      </c>
      <c r="BJ31" s="31">
        <v>4909.6772284275939</v>
      </c>
      <c r="BK31" s="38">
        <f t="shared" si="80"/>
        <v>5032.1729439849687</v>
      </c>
      <c r="BL31" s="31">
        <v>6148.1496062992182</v>
      </c>
      <c r="BM31" s="38">
        <f t="shared" si="81"/>
        <v>5644.357392406966</v>
      </c>
      <c r="BN31" s="31">
        <v>9880.3125</v>
      </c>
      <c r="BO31" s="38">
        <f t="shared" si="90"/>
        <v>8576.4890597750145</v>
      </c>
      <c r="BP31" s="31">
        <v>4891.0000000000055</v>
      </c>
      <c r="BQ31" s="38">
        <f t="shared" si="59"/>
        <v>4880.0419087486753</v>
      </c>
      <c r="BR31" s="31">
        <v>0</v>
      </c>
      <c r="BS31" s="57">
        <f t="shared" si="60"/>
        <v>0</v>
      </c>
      <c r="BT31" s="108">
        <v>1.6552518625474886E-2</v>
      </c>
      <c r="BU31" s="109">
        <f t="shared" si="80"/>
        <v>1.4781672987669589E-2</v>
      </c>
      <c r="BV31" s="108">
        <v>2.3622047244094509E-2</v>
      </c>
      <c r="BW31" s="108">
        <f t="shared" si="82"/>
        <v>1.7611389550510115E-2</v>
      </c>
      <c r="BX31" s="108">
        <v>3.125E-2</v>
      </c>
      <c r="BY31" s="108">
        <f t="shared" si="91"/>
        <v>4.676766320563313E-2</v>
      </c>
      <c r="BZ31" s="108">
        <v>2.1052631578947389E-2</v>
      </c>
      <c r="CA31" s="108">
        <f t="shared" si="62"/>
        <v>1.0700997983029812E-2</v>
      </c>
      <c r="CB31" s="108">
        <v>0</v>
      </c>
      <c r="CC31" s="110">
        <f t="shared" si="63"/>
        <v>0</v>
      </c>
      <c r="CD31" s="63">
        <v>41.574280122152715</v>
      </c>
      <c r="CE31" s="64">
        <f t="shared" si="83"/>
        <v>40.765885089419896</v>
      </c>
      <c r="CF31" s="63">
        <v>45.212598425196887</v>
      </c>
      <c r="CG31" s="64">
        <f t="shared" si="84"/>
        <v>43.733257634591787</v>
      </c>
      <c r="CH31" s="63">
        <v>48</v>
      </c>
      <c r="CI31" s="64">
        <f t="shared" si="92"/>
        <v>48.743315931918893</v>
      </c>
      <c r="CJ31" s="63">
        <v>44.273684210526369</v>
      </c>
      <c r="CK31" s="64">
        <f t="shared" si="65"/>
        <v>42.259893045412646</v>
      </c>
      <c r="CL31" s="63">
        <v>0</v>
      </c>
      <c r="CM31" s="65">
        <f t="shared" si="66"/>
        <v>0</v>
      </c>
      <c r="CN31" s="134">
        <f>'Plan Figures'!$B$74</f>
        <v>7.6707847839770166E-2</v>
      </c>
      <c r="CO31" s="134">
        <f>'Plan Figures'!$B$75</f>
        <v>0.14955977288801073</v>
      </c>
    </row>
    <row r="32" spans="1:93" x14ac:dyDescent="0.25">
      <c r="A32" s="107">
        <f t="shared" si="42"/>
        <v>45791</v>
      </c>
      <c r="B32" s="31">
        <v>38.726572839092988</v>
      </c>
      <c r="C32" s="38">
        <f t="shared" si="67"/>
        <v>38.68494124544155</v>
      </c>
      <c r="D32" s="31">
        <v>39.632000000000033</v>
      </c>
      <c r="E32" s="38">
        <f t="shared" si="67"/>
        <v>39.890232179976792</v>
      </c>
      <c r="F32" s="31">
        <v>42.851851851851855</v>
      </c>
      <c r="G32" s="38">
        <f t="shared" si="68"/>
        <v>42.396585460065936</v>
      </c>
      <c r="H32" s="31">
        <v>38.744897959183717</v>
      </c>
      <c r="I32" s="38">
        <f t="shared" si="69"/>
        <v>39.101608855316684</v>
      </c>
      <c r="J32" s="31">
        <v>0</v>
      </c>
      <c r="K32" s="57">
        <f t="shared" si="70"/>
        <v>0</v>
      </c>
      <c r="L32" s="108">
        <v>5.1913147453995237E-2</v>
      </c>
      <c r="M32" s="109">
        <f t="shared" si="67"/>
        <v>6.0464790457151883E-2</v>
      </c>
      <c r="N32" s="108">
        <v>5.600000000000005E-2</v>
      </c>
      <c r="O32" s="109">
        <f t="shared" si="71"/>
        <v>5.9903827137332485E-2</v>
      </c>
      <c r="P32" s="108">
        <v>0.11111111111111112</v>
      </c>
      <c r="Q32" s="109">
        <f t="shared" si="85"/>
        <v>5.71831797235023E-2</v>
      </c>
      <c r="R32" s="108">
        <v>4.0816326530612283E-2</v>
      </c>
      <c r="S32" s="109">
        <f t="shared" si="44"/>
        <v>5.9178624602073501E-2</v>
      </c>
      <c r="T32" s="108">
        <v>0</v>
      </c>
      <c r="U32" s="110">
        <f t="shared" si="45"/>
        <v>0</v>
      </c>
      <c r="V32" s="108">
        <v>7.7511906131711147E-2</v>
      </c>
      <c r="W32" s="109">
        <f t="shared" si="72"/>
        <v>9.6859282434129709E-2</v>
      </c>
      <c r="X32" s="108">
        <v>7.0467009497236499E-2</v>
      </c>
      <c r="Y32" s="109">
        <f t="shared" si="73"/>
        <v>8.58281819528285E-2</v>
      </c>
      <c r="Z32" s="108">
        <v>0.13965826749383722</v>
      </c>
      <c r="AA32" s="109">
        <f t="shared" si="86"/>
        <v>8.9563970996023562E-2</v>
      </c>
      <c r="AB32" s="108">
        <v>5.7495743562086192E-2</v>
      </c>
      <c r="AC32" s="109">
        <f t="shared" si="47"/>
        <v>8.3169298521905369E-2</v>
      </c>
      <c r="AD32" s="108">
        <v>0</v>
      </c>
      <c r="AE32" s="110">
        <f t="shared" si="48"/>
        <v>0</v>
      </c>
      <c r="AF32" s="31">
        <v>7665.2517893783415</v>
      </c>
      <c r="AG32" s="38">
        <f t="shared" si="74"/>
        <v>7483.2875700543664</v>
      </c>
      <c r="AH32" s="31">
        <v>7360.8000000000056</v>
      </c>
      <c r="AI32" s="38">
        <f t="shared" si="75"/>
        <v>7067.1378463053043</v>
      </c>
      <c r="AJ32" s="31">
        <v>8007.4074074074069</v>
      </c>
      <c r="AK32" s="38">
        <f t="shared" si="87"/>
        <v>7241.344008823582</v>
      </c>
      <c r="AL32" s="31">
        <v>7182.6530612244978</v>
      </c>
      <c r="AM32" s="38">
        <f t="shared" si="50"/>
        <v>7025.1318301939737</v>
      </c>
      <c r="AN32" s="31">
        <v>0</v>
      </c>
      <c r="AO32" s="57">
        <f t="shared" si="51"/>
        <v>0</v>
      </c>
      <c r="AP32" s="63">
        <v>4.8403645844055854</v>
      </c>
      <c r="AQ32" s="64">
        <f t="shared" si="76"/>
        <v>3.9159398656162203</v>
      </c>
      <c r="AR32" s="63">
        <v>5.1520000000000046</v>
      </c>
      <c r="AS32" s="63">
        <f t="shared" si="77"/>
        <v>4.4448081298215874</v>
      </c>
      <c r="AT32" s="63">
        <v>7.5555555555555562</v>
      </c>
      <c r="AU32" s="63">
        <f t="shared" si="88"/>
        <v>5.6439652558816391</v>
      </c>
      <c r="AV32" s="63">
        <v>4.4897959183673519</v>
      </c>
      <c r="AW32" s="63">
        <f t="shared" si="53"/>
        <v>4.1224637779605349</v>
      </c>
      <c r="AX32" s="63">
        <v>0</v>
      </c>
      <c r="AY32" s="65">
        <f t="shared" si="54"/>
        <v>0</v>
      </c>
      <c r="AZ32" s="111">
        <v>0.63562682850314745</v>
      </c>
      <c r="BA32" s="112">
        <f t="shared" si="78"/>
        <v>0.58190488531565632</v>
      </c>
      <c r="BB32" s="111">
        <v>0.78399999999999981</v>
      </c>
      <c r="BC32" s="112">
        <f t="shared" si="79"/>
        <v>0.78069106352479634</v>
      </c>
      <c r="BD32" s="111">
        <v>0</v>
      </c>
      <c r="BE32" s="112">
        <f t="shared" si="89"/>
        <v>0</v>
      </c>
      <c r="BF32" s="111">
        <v>1</v>
      </c>
      <c r="BG32" s="112">
        <f t="shared" si="56"/>
        <v>1</v>
      </c>
      <c r="BH32" s="111">
        <v>0</v>
      </c>
      <c r="BI32" s="113">
        <f t="shared" si="57"/>
        <v>0</v>
      </c>
      <c r="BJ32" s="31">
        <v>4441.8574396671511</v>
      </c>
      <c r="BK32" s="38">
        <f t="shared" si="80"/>
        <v>4851.5633345243996</v>
      </c>
      <c r="BL32" s="31">
        <v>4931.8880000000045</v>
      </c>
      <c r="BM32" s="38">
        <f t="shared" si="81"/>
        <v>5649.3765572421316</v>
      </c>
      <c r="BN32" s="31">
        <v>5496.666666666667</v>
      </c>
      <c r="BO32" s="38">
        <f t="shared" si="90"/>
        <v>8558.1608284824961</v>
      </c>
      <c r="BP32" s="31">
        <v>4776.2857142857192</v>
      </c>
      <c r="BQ32" s="38">
        <f t="shared" si="59"/>
        <v>4891.3894477642816</v>
      </c>
      <c r="BR32" s="31">
        <v>0</v>
      </c>
      <c r="BS32" s="57">
        <f t="shared" si="60"/>
        <v>0</v>
      </c>
      <c r="BT32" s="108">
        <v>6.5038066942497011E-3</v>
      </c>
      <c r="BU32" s="109">
        <f t="shared" si="80"/>
        <v>1.2387138584689397E-2</v>
      </c>
      <c r="BV32" s="108">
        <v>8.0000000000000054E-3</v>
      </c>
      <c r="BW32" s="108">
        <f t="shared" si="82"/>
        <v>1.6556444495565061E-2</v>
      </c>
      <c r="BX32" s="108">
        <v>0</v>
      </c>
      <c r="BY32" s="108">
        <f t="shared" si="91"/>
        <v>4.1665622389306593E-2</v>
      </c>
      <c r="BZ32" s="108">
        <v>1.0204081632653071E-2</v>
      </c>
      <c r="CA32" s="108">
        <f t="shared" si="62"/>
        <v>1.0758163706462043E-2</v>
      </c>
      <c r="CB32" s="108">
        <v>0</v>
      </c>
      <c r="CC32" s="110">
        <f t="shared" si="63"/>
        <v>0</v>
      </c>
      <c r="CD32" s="63">
        <v>44.016193810535249</v>
      </c>
      <c r="CE32" s="64">
        <f t="shared" si="83"/>
        <v>41.588145527375886</v>
      </c>
      <c r="CF32" s="63">
        <v>46.176000000000037</v>
      </c>
      <c r="CG32" s="64">
        <f t="shared" si="84"/>
        <v>44.608949942284099</v>
      </c>
      <c r="CH32" s="63">
        <v>50.333333333333336</v>
      </c>
      <c r="CI32" s="64">
        <f t="shared" si="92"/>
        <v>49.954200285660384</v>
      </c>
      <c r="CJ32" s="63">
        <v>45.030612244898009</v>
      </c>
      <c r="CK32" s="64">
        <f t="shared" si="65"/>
        <v>43.042977707849062</v>
      </c>
      <c r="CL32" s="63">
        <v>0</v>
      </c>
      <c r="CM32" s="65">
        <f t="shared" si="66"/>
        <v>0</v>
      </c>
      <c r="CN32" s="134">
        <f>'Plan Figures'!$B$74</f>
        <v>7.6707847839770166E-2</v>
      </c>
      <c r="CO32" s="134">
        <f>'Plan Figures'!$B$75</f>
        <v>0.14955977288801073</v>
      </c>
    </row>
    <row r="33" spans="1:93" x14ac:dyDescent="0.25">
      <c r="A33" s="107">
        <f t="shared" si="42"/>
        <v>45792</v>
      </c>
      <c r="B33" s="31">
        <v>38.730068498135445</v>
      </c>
      <c r="C33" s="38">
        <f t="shared" si="67"/>
        <v>38.637051373249911</v>
      </c>
      <c r="D33" s="31">
        <v>39.907894736842103</v>
      </c>
      <c r="E33" s="38">
        <f t="shared" si="67"/>
        <v>39.750798775035868</v>
      </c>
      <c r="F33" s="31">
        <v>44.833333333333329</v>
      </c>
      <c r="G33" s="38">
        <f t="shared" si="68"/>
        <v>42.275031575354156</v>
      </c>
      <c r="H33" s="31">
        <v>38.379310344827587</v>
      </c>
      <c r="I33" s="38">
        <f t="shared" si="69"/>
        <v>38.883906646513246</v>
      </c>
      <c r="J33" s="31">
        <v>0</v>
      </c>
      <c r="K33" s="57">
        <f t="shared" si="70"/>
        <v>0</v>
      </c>
      <c r="L33" s="108">
        <v>5.8005768047840106E-2</v>
      </c>
      <c r="M33" s="109">
        <f t="shared" si="67"/>
        <v>5.9223651805409401E-2</v>
      </c>
      <c r="N33" s="108">
        <v>7.2368421052631582E-2</v>
      </c>
      <c r="O33" s="109">
        <f t="shared" si="71"/>
        <v>6.2589111777504342E-2</v>
      </c>
      <c r="P33" s="108">
        <v>8.3333333333333329E-2</v>
      </c>
      <c r="Q33" s="109">
        <f t="shared" si="85"/>
        <v>6.9087941628264204E-2</v>
      </c>
      <c r="R33" s="108">
        <v>6.8965517241379309E-2</v>
      </c>
      <c r="S33" s="109">
        <f t="shared" si="44"/>
        <v>5.9814251489090808E-2</v>
      </c>
      <c r="T33" s="108">
        <v>0</v>
      </c>
      <c r="U33" s="110">
        <f t="shared" si="45"/>
        <v>0</v>
      </c>
      <c r="V33" s="108">
        <v>0.11029216244113428</v>
      </c>
      <c r="W33" s="109">
        <f t="shared" si="72"/>
        <v>9.7780831935698781E-2</v>
      </c>
      <c r="X33" s="108">
        <v>0.12463942856861777</v>
      </c>
      <c r="Y33" s="109">
        <f t="shared" si="73"/>
        <v>9.3017832427138056E-2</v>
      </c>
      <c r="Z33" s="108">
        <v>0.15485547798212493</v>
      </c>
      <c r="AA33" s="109">
        <f t="shared" si="86"/>
        <v>0.11168618213632713</v>
      </c>
      <c r="AB33" s="108">
        <v>0.11685394604555216</v>
      </c>
      <c r="AC33" s="109">
        <f t="shared" si="47"/>
        <v>8.7478535513279956E-2</v>
      </c>
      <c r="AD33" s="108">
        <v>0</v>
      </c>
      <c r="AE33" s="110">
        <f t="shared" si="48"/>
        <v>0</v>
      </c>
      <c r="AF33" s="31">
        <v>7754.3488903126081</v>
      </c>
      <c r="AG33" s="38">
        <f t="shared" si="74"/>
        <v>7495.2460275043859</v>
      </c>
      <c r="AH33" s="31">
        <v>7238.7828947368425</v>
      </c>
      <c r="AI33" s="38">
        <f t="shared" si="75"/>
        <v>7097.4435659615856</v>
      </c>
      <c r="AJ33" s="31">
        <v>7638.7499999999991</v>
      </c>
      <c r="AK33" s="38">
        <f t="shared" si="87"/>
        <v>7242.3684449138082</v>
      </c>
      <c r="AL33" s="31">
        <v>7114.6551724137935</v>
      </c>
      <c r="AM33" s="38">
        <f t="shared" si="50"/>
        <v>7055.3606029043922</v>
      </c>
      <c r="AN33" s="31">
        <v>0</v>
      </c>
      <c r="AO33" s="57">
        <f t="shared" si="51"/>
        <v>0</v>
      </c>
      <c r="AP33" s="63">
        <v>3.6843739188820663</v>
      </c>
      <c r="AQ33" s="64">
        <f t="shared" si="76"/>
        <v>3.8734721447142633</v>
      </c>
      <c r="AR33" s="63">
        <v>4.1842105263157894</v>
      </c>
      <c r="AS33" s="63">
        <f t="shared" si="77"/>
        <v>4.3856647356218019</v>
      </c>
      <c r="AT33" s="63">
        <v>5.4166666666666661</v>
      </c>
      <c r="AU33" s="63">
        <f t="shared" si="88"/>
        <v>5.6358198924731173</v>
      </c>
      <c r="AV33" s="63">
        <v>3.8017241379310347</v>
      </c>
      <c r="AW33" s="63">
        <f t="shared" si="53"/>
        <v>4.0342308207064423</v>
      </c>
      <c r="AX33" s="63">
        <v>0</v>
      </c>
      <c r="AY33" s="65">
        <f t="shared" si="54"/>
        <v>0</v>
      </c>
      <c r="AZ33" s="111">
        <v>0.51709136109827869</v>
      </c>
      <c r="BA33" s="112">
        <f t="shared" si="78"/>
        <v>0.56734886883424607</v>
      </c>
      <c r="BB33" s="111">
        <v>0.76315789473684204</v>
      </c>
      <c r="BC33" s="112">
        <f t="shared" si="79"/>
        <v>0.77109117093618196</v>
      </c>
      <c r="BD33" s="111">
        <v>0</v>
      </c>
      <c r="BE33" s="112">
        <f t="shared" si="89"/>
        <v>0</v>
      </c>
      <c r="BF33" s="111">
        <v>1</v>
      </c>
      <c r="BG33" s="112">
        <f t="shared" si="56"/>
        <v>1</v>
      </c>
      <c r="BH33" s="111">
        <v>0</v>
      </c>
      <c r="BI33" s="113">
        <f t="shared" si="57"/>
        <v>0</v>
      </c>
      <c r="BJ33" s="31">
        <v>4561.6022598845766</v>
      </c>
      <c r="BK33" s="38">
        <f t="shared" si="80"/>
        <v>4788.1172539011995</v>
      </c>
      <c r="BL33" s="31">
        <v>5618.4144736842109</v>
      </c>
      <c r="BM33" s="38">
        <f t="shared" si="81"/>
        <v>5641.2100024623242</v>
      </c>
      <c r="BN33" s="31">
        <v>6611.083333333333</v>
      </c>
      <c r="BO33" s="38">
        <f t="shared" si="90"/>
        <v>8023.6539362519197</v>
      </c>
      <c r="BP33" s="31">
        <v>5310.3448275862074</v>
      </c>
      <c r="BQ33" s="38">
        <f t="shared" si="59"/>
        <v>4975.7167426421884</v>
      </c>
      <c r="BR33" s="31">
        <v>0</v>
      </c>
      <c r="BS33" s="57">
        <f t="shared" si="60"/>
        <v>0</v>
      </c>
      <c r="BT33" s="108">
        <v>1.3373052442196862E-2</v>
      </c>
      <c r="BU33" s="109">
        <f t="shared" si="80"/>
        <v>1.2395935703257765E-2</v>
      </c>
      <c r="BV33" s="108">
        <v>1.9736842105263157E-2</v>
      </c>
      <c r="BW33" s="108">
        <f t="shared" si="82"/>
        <v>1.6824972959582244E-2</v>
      </c>
      <c r="BX33" s="108">
        <v>5.5555555555555546E-2</v>
      </c>
      <c r="BY33" s="108">
        <f t="shared" si="91"/>
        <v>4.2083333333333327E-2</v>
      </c>
      <c r="BZ33" s="108">
        <v>8.6206896551724137E-3</v>
      </c>
      <c r="CA33" s="108">
        <f t="shared" si="62"/>
        <v>1.0453592489766243E-2</v>
      </c>
      <c r="CB33" s="108">
        <v>0</v>
      </c>
      <c r="CC33" s="110">
        <f t="shared" si="63"/>
        <v>0</v>
      </c>
      <c r="CD33" s="63">
        <v>38.596366038370796</v>
      </c>
      <c r="CE33" s="64">
        <f t="shared" si="83"/>
        <v>41.467858530995443</v>
      </c>
      <c r="CF33" s="63">
        <v>41.546052631578952</v>
      </c>
      <c r="CG33" s="64">
        <f t="shared" si="84"/>
        <v>44.475222767203533</v>
      </c>
      <c r="CH33" s="63">
        <v>43.80555555555555</v>
      </c>
      <c r="CI33" s="64">
        <f t="shared" si="92"/>
        <v>49.670783410138249</v>
      </c>
      <c r="CJ33" s="63">
        <v>40.844827586206897</v>
      </c>
      <c r="CK33" s="64">
        <f t="shared" si="65"/>
        <v>42.905602846892428</v>
      </c>
      <c r="CL33" s="63">
        <v>0</v>
      </c>
      <c r="CM33" s="65">
        <f t="shared" si="66"/>
        <v>0</v>
      </c>
      <c r="CN33" s="134">
        <f>'Plan Figures'!$B$74</f>
        <v>7.6707847839770166E-2</v>
      </c>
      <c r="CO33" s="134">
        <f>'Plan Figures'!$B$75</f>
        <v>0.14955977288801073</v>
      </c>
    </row>
    <row r="34" spans="1:93" x14ac:dyDescent="0.25">
      <c r="A34" s="107">
        <f t="shared" si="42"/>
        <v>45793</v>
      </c>
      <c r="B34" s="31">
        <v>38.234862707834722</v>
      </c>
      <c r="C34" s="38">
        <f t="shared" si="67"/>
        <v>38.628285172460288</v>
      </c>
      <c r="D34" s="31">
        <v>37.872180451127825</v>
      </c>
      <c r="E34" s="38">
        <f t="shared" si="67"/>
        <v>39.58582069276455</v>
      </c>
      <c r="F34" s="31">
        <v>40.06666666666667</v>
      </c>
      <c r="G34" s="38">
        <f t="shared" si="68"/>
        <v>42.384555384877963</v>
      </c>
      <c r="H34" s="31">
        <v>37.593220338983052</v>
      </c>
      <c r="I34" s="38">
        <f t="shared" si="69"/>
        <v>38.688991392275966</v>
      </c>
      <c r="J34" s="31">
        <v>0</v>
      </c>
      <c r="K34" s="57">
        <f t="shared" si="70"/>
        <v>0</v>
      </c>
      <c r="L34" s="108">
        <v>5.6337235877233716E-2</v>
      </c>
      <c r="M34" s="109">
        <f t="shared" si="67"/>
        <v>6.0466612619374645E-2</v>
      </c>
      <c r="N34" s="108">
        <v>8.2706766917293242E-2</v>
      </c>
      <c r="O34" s="109">
        <f t="shared" si="71"/>
        <v>6.8612858402754731E-2</v>
      </c>
      <c r="P34" s="108">
        <v>6.6666666666666666E-2</v>
      </c>
      <c r="Q34" s="109">
        <f t="shared" si="85"/>
        <v>7.3849846390168977E-2</v>
      </c>
      <c r="R34" s="108">
        <v>8.4745762711864403E-2</v>
      </c>
      <c r="S34" s="109">
        <f t="shared" si="44"/>
        <v>6.5867520254223974E-2</v>
      </c>
      <c r="T34" s="108">
        <v>0</v>
      </c>
      <c r="U34" s="110">
        <f t="shared" si="45"/>
        <v>0</v>
      </c>
      <c r="V34" s="108">
        <v>7.8207217282329017E-2</v>
      </c>
      <c r="W34" s="109">
        <f t="shared" si="72"/>
        <v>9.7471788861597589E-2</v>
      </c>
      <c r="X34" s="108">
        <v>0.10774818203472339</v>
      </c>
      <c r="Y34" s="109">
        <f t="shared" si="73"/>
        <v>9.923784732231411E-2</v>
      </c>
      <c r="Z34" s="108">
        <v>5.3371572194628604E-2</v>
      </c>
      <c r="AA34" s="109">
        <f t="shared" si="86"/>
        <v>0.11444963112778464</v>
      </c>
      <c r="AB34" s="108">
        <v>0.11432067713758563</v>
      </c>
      <c r="AC34" s="109">
        <f t="shared" si="47"/>
        <v>9.3847716007312829E-2</v>
      </c>
      <c r="AD34" s="108">
        <v>0</v>
      </c>
      <c r="AE34" s="110">
        <f t="shared" si="48"/>
        <v>0</v>
      </c>
      <c r="AF34" s="31">
        <v>8012.4644446314142</v>
      </c>
      <c r="AG34" s="38">
        <f t="shared" si="74"/>
        <v>7550.5442066056121</v>
      </c>
      <c r="AH34" s="31">
        <v>7687.9699248120305</v>
      </c>
      <c r="AI34" s="38">
        <f t="shared" si="75"/>
        <v>7160.8794239463168</v>
      </c>
      <c r="AJ34" s="31">
        <v>8233.3333333333321</v>
      </c>
      <c r="AK34" s="38">
        <f t="shared" si="87"/>
        <v>7380.4636830090458</v>
      </c>
      <c r="AL34" s="31">
        <v>7618.6440677966102</v>
      </c>
      <c r="AM34" s="38">
        <f t="shared" si="50"/>
        <v>7109.7189564152868</v>
      </c>
      <c r="AN34" s="31">
        <v>0</v>
      </c>
      <c r="AO34" s="57">
        <f t="shared" si="51"/>
        <v>0</v>
      </c>
      <c r="AP34" s="63">
        <v>3.9857539640511366</v>
      </c>
      <c r="AQ34" s="64">
        <f t="shared" si="76"/>
        <v>3.9386274566874095</v>
      </c>
      <c r="AR34" s="63">
        <v>4.1578947368421062</v>
      </c>
      <c r="AS34" s="63">
        <f t="shared" si="77"/>
        <v>4.4149778833560029</v>
      </c>
      <c r="AT34" s="63">
        <v>4.8</v>
      </c>
      <c r="AU34" s="63">
        <f t="shared" si="88"/>
        <v>5.5358198924731186</v>
      </c>
      <c r="AV34" s="63">
        <v>4.0762711864406782</v>
      </c>
      <c r="AW34" s="63">
        <f t="shared" si="53"/>
        <v>4.108080699641067</v>
      </c>
      <c r="AX34" s="63">
        <v>0</v>
      </c>
      <c r="AY34" s="65">
        <f t="shared" si="54"/>
        <v>0</v>
      </c>
      <c r="AZ34" s="111">
        <v>0.60404317406961205</v>
      </c>
      <c r="BA34" s="112">
        <f t="shared" si="78"/>
        <v>0.56459914349483176</v>
      </c>
      <c r="BB34" s="111">
        <v>0.88721804511278202</v>
      </c>
      <c r="BC34" s="112">
        <f t="shared" si="79"/>
        <v>0.78393699205267986</v>
      </c>
      <c r="BD34" s="111">
        <v>0</v>
      </c>
      <c r="BE34" s="112">
        <f t="shared" si="89"/>
        <v>0</v>
      </c>
      <c r="BF34" s="111">
        <v>1</v>
      </c>
      <c r="BG34" s="112">
        <f t="shared" si="56"/>
        <v>1</v>
      </c>
      <c r="BH34" s="111">
        <v>0</v>
      </c>
      <c r="BI34" s="113">
        <f t="shared" si="57"/>
        <v>0</v>
      </c>
      <c r="BJ34" s="31">
        <v>4892.1036523503208</v>
      </c>
      <c r="BK34" s="38">
        <f t="shared" si="80"/>
        <v>4694.5730284757956</v>
      </c>
      <c r="BL34" s="31">
        <v>6004.3984962406021</v>
      </c>
      <c r="BM34" s="38">
        <f t="shared" si="81"/>
        <v>5592.4184748982416</v>
      </c>
      <c r="BN34" s="31">
        <v>12497.666666666666</v>
      </c>
      <c r="BO34" s="38">
        <f t="shared" si="90"/>
        <v>8363.4444124423953</v>
      </c>
      <c r="BP34" s="31">
        <v>5178.9830508474579</v>
      </c>
      <c r="BQ34" s="38">
        <f t="shared" si="59"/>
        <v>4946.0496724242703</v>
      </c>
      <c r="BR34" s="31">
        <v>0</v>
      </c>
      <c r="BS34" s="57">
        <f t="shared" si="60"/>
        <v>0</v>
      </c>
      <c r="BT34" s="108">
        <v>1.5357029849227426E-2</v>
      </c>
      <c r="BU34" s="109">
        <f t="shared" si="80"/>
        <v>1.0058111655272725E-2</v>
      </c>
      <c r="BV34" s="108">
        <v>2.2556390977443611E-2</v>
      </c>
      <c r="BW34" s="108">
        <f t="shared" si="82"/>
        <v>1.4255808736282682E-2</v>
      </c>
      <c r="BX34" s="108">
        <v>6.6666666666666666E-2</v>
      </c>
      <c r="BY34" s="108">
        <f t="shared" si="91"/>
        <v>3.7321428571428568E-2</v>
      </c>
      <c r="BZ34" s="108">
        <v>1.6949152542372881E-2</v>
      </c>
      <c r="CA34" s="108">
        <f t="shared" si="62"/>
        <v>9.242938736739606E-3</v>
      </c>
      <c r="CB34" s="108">
        <v>0</v>
      </c>
      <c r="CC34" s="110">
        <f t="shared" si="63"/>
        <v>0</v>
      </c>
      <c r="CD34" s="63">
        <v>40.23058309596626</v>
      </c>
      <c r="CE34" s="64">
        <f t="shared" si="83"/>
        <v>41.422504052738383</v>
      </c>
      <c r="CF34" s="63">
        <v>42.864661654135347</v>
      </c>
      <c r="CG34" s="64">
        <f t="shared" si="84"/>
        <v>44.42886169076727</v>
      </c>
      <c r="CH34" s="63">
        <v>44.066666666666663</v>
      </c>
      <c r="CI34" s="64">
        <f t="shared" si="92"/>
        <v>48.670783410138249</v>
      </c>
      <c r="CJ34" s="63">
        <v>42.711864406779661</v>
      </c>
      <c r="CK34" s="64">
        <f t="shared" si="65"/>
        <v>43.123520522437232</v>
      </c>
      <c r="CL34" s="63">
        <v>0</v>
      </c>
      <c r="CM34" s="65">
        <f t="shared" si="66"/>
        <v>0</v>
      </c>
      <c r="CN34" s="134">
        <f>'Plan Figures'!$B$74</f>
        <v>7.6707847839770166E-2</v>
      </c>
      <c r="CO34" s="134">
        <f>'Plan Figures'!$B$75</f>
        <v>0.14955977288801073</v>
      </c>
    </row>
    <row r="35" spans="1:93" x14ac:dyDescent="0.25">
      <c r="A35" s="107">
        <f t="shared" si="42"/>
        <v>45794</v>
      </c>
      <c r="B35" s="31">
        <v>38.627233030373404</v>
      </c>
      <c r="C35" s="38">
        <f t="shared" si="67"/>
        <v>38.669929001300709</v>
      </c>
      <c r="D35" s="31">
        <v>39.530973451327462</v>
      </c>
      <c r="E35" s="38">
        <f t="shared" si="67"/>
        <v>39.570525927266189</v>
      </c>
      <c r="F35" s="31">
        <v>40.909090909090907</v>
      </c>
      <c r="G35" s="38">
        <f t="shared" si="68"/>
        <v>42.47474297506556</v>
      </c>
      <c r="H35" s="31">
        <v>39.19780219780224</v>
      </c>
      <c r="I35" s="38">
        <f t="shared" si="69"/>
        <v>38.652007004335452</v>
      </c>
      <c r="J35" s="31">
        <v>0</v>
      </c>
      <c r="K35" s="57">
        <f t="shared" si="70"/>
        <v>0</v>
      </c>
      <c r="L35" s="108">
        <v>6.7928889881123458E-2</v>
      </c>
      <c r="M35" s="109">
        <f t="shared" si="67"/>
        <v>6.3947084951297903E-2</v>
      </c>
      <c r="N35" s="108">
        <v>6.1946902654867311E-2</v>
      </c>
      <c r="O35" s="109">
        <f t="shared" si="71"/>
        <v>7.1327446599725244E-2</v>
      </c>
      <c r="P35" s="108">
        <v>0</v>
      </c>
      <c r="Q35" s="109">
        <f t="shared" si="85"/>
        <v>6.5913338453661027E-2</v>
      </c>
      <c r="R35" s="108">
        <v>7.6923076923077011E-2</v>
      </c>
      <c r="S35" s="109">
        <f t="shared" si="44"/>
        <v>7.1232234280355328E-2</v>
      </c>
      <c r="T35" s="108">
        <v>0</v>
      </c>
      <c r="U35" s="110">
        <f t="shared" si="45"/>
        <v>0</v>
      </c>
      <c r="V35" s="108">
        <v>0.12247873758346066</v>
      </c>
      <c r="W35" s="109">
        <f t="shared" si="72"/>
        <v>0.10441976908762944</v>
      </c>
      <c r="X35" s="108">
        <v>0.10224671373934585</v>
      </c>
      <c r="Y35" s="109">
        <f t="shared" si="73"/>
        <v>0.10771444482754644</v>
      </c>
      <c r="Z35" s="108">
        <v>0</v>
      </c>
      <c r="AA35" s="109">
        <f t="shared" si="86"/>
        <v>0.11049730854640781</v>
      </c>
      <c r="AB35" s="108">
        <v>0.11806652434312234</v>
      </c>
      <c r="AC35" s="109">
        <f t="shared" si="47"/>
        <v>0.10388000714875437</v>
      </c>
      <c r="AD35" s="108">
        <v>0</v>
      </c>
      <c r="AE35" s="110">
        <f t="shared" si="48"/>
        <v>0</v>
      </c>
      <c r="AF35" s="31">
        <v>7576.6925432739899</v>
      </c>
      <c r="AG35" s="38">
        <f t="shared" si="74"/>
        <v>7566.1090386399719</v>
      </c>
      <c r="AH35" s="31">
        <v>7177.4247787610684</v>
      </c>
      <c r="AI35" s="38">
        <f t="shared" si="75"/>
        <v>7204.6316053118335</v>
      </c>
      <c r="AJ35" s="31">
        <v>7461.3636363636369</v>
      </c>
      <c r="AK35" s="38">
        <f t="shared" si="87"/>
        <v>7442.4084882038514</v>
      </c>
      <c r="AL35" s="31">
        <v>7108.7802197802275</v>
      </c>
      <c r="AM35" s="38">
        <f t="shared" si="50"/>
        <v>7150.0058944491338</v>
      </c>
      <c r="AN35" s="31">
        <v>0</v>
      </c>
      <c r="AO35" s="57">
        <f t="shared" si="51"/>
        <v>0</v>
      </c>
      <c r="AP35" s="63">
        <v>3.9374709195150155</v>
      </c>
      <c r="AQ35" s="64">
        <f t="shared" si="76"/>
        <v>3.9240728110808201</v>
      </c>
      <c r="AR35" s="63">
        <v>4.5840707964601801</v>
      </c>
      <c r="AS35" s="63">
        <f t="shared" si="77"/>
        <v>4.3941220900369924</v>
      </c>
      <c r="AT35" s="63">
        <v>7.1818181818181817</v>
      </c>
      <c r="AU35" s="63">
        <f t="shared" si="88"/>
        <v>5.6768732835265094</v>
      </c>
      <c r="AV35" s="63">
        <v>3.9560439560439598</v>
      </c>
      <c r="AW35" s="63">
        <f t="shared" si="53"/>
        <v>4.0568068890871674</v>
      </c>
      <c r="AX35" s="63">
        <v>0</v>
      </c>
      <c r="AY35" s="65">
        <f t="shared" si="54"/>
        <v>0</v>
      </c>
      <c r="AZ35" s="111">
        <v>0.56044374385496221</v>
      </c>
      <c r="BA35" s="112">
        <f t="shared" si="78"/>
        <v>0.56589801181098531</v>
      </c>
      <c r="BB35" s="111">
        <v>0.80530973451327426</v>
      </c>
      <c r="BC35" s="112">
        <f t="shared" si="79"/>
        <v>0.78767536779822211</v>
      </c>
      <c r="BD35" s="111">
        <v>0</v>
      </c>
      <c r="BE35" s="112">
        <f t="shared" si="89"/>
        <v>0</v>
      </c>
      <c r="BF35" s="111">
        <v>1</v>
      </c>
      <c r="BG35" s="112">
        <f t="shared" si="56"/>
        <v>1</v>
      </c>
      <c r="BH35" s="111">
        <v>0</v>
      </c>
      <c r="BI35" s="113">
        <f t="shared" si="57"/>
        <v>0</v>
      </c>
      <c r="BJ35" s="31">
        <v>4654.8896815659828</v>
      </c>
      <c r="BK35" s="38">
        <f t="shared" si="80"/>
        <v>4688.4252229089225</v>
      </c>
      <c r="BL35" s="31">
        <v>5400.6725663716861</v>
      </c>
      <c r="BM35" s="38">
        <f t="shared" si="81"/>
        <v>5557.9965891125994</v>
      </c>
      <c r="BN35" s="31">
        <v>8276.5909090909099</v>
      </c>
      <c r="BO35" s="38">
        <f t="shared" si="90"/>
        <v>8172.8383518363353</v>
      </c>
      <c r="BP35" s="31">
        <v>4705.3956043956096</v>
      </c>
      <c r="BQ35" s="38">
        <f t="shared" si="59"/>
        <v>4973.0353211961965</v>
      </c>
      <c r="BR35" s="31">
        <v>0</v>
      </c>
      <c r="BS35" s="57">
        <f t="shared" si="60"/>
        <v>0</v>
      </c>
      <c r="BT35" s="108">
        <v>1.2317444919889292E-2</v>
      </c>
      <c r="BU35" s="109">
        <f t="shared" si="80"/>
        <v>1.0577360444409017E-2</v>
      </c>
      <c r="BV35" s="108">
        <v>1.7699115044247801E-2</v>
      </c>
      <c r="BW35" s="108">
        <f t="shared" si="82"/>
        <v>1.5031405363988547E-2</v>
      </c>
      <c r="BX35" s="108">
        <v>4.5454545454545456E-2</v>
      </c>
      <c r="BY35" s="108">
        <f t="shared" si="91"/>
        <v>3.9846681096681096E-2</v>
      </c>
      <c r="BZ35" s="108">
        <v>1.0989010989011E-2</v>
      </c>
      <c r="CA35" s="108">
        <f t="shared" si="62"/>
        <v>9.6879380568795359E-3</v>
      </c>
      <c r="CB35" s="108">
        <v>0</v>
      </c>
      <c r="CC35" s="110">
        <f t="shared" si="63"/>
        <v>0</v>
      </c>
      <c r="CD35" s="63">
        <v>43.515252637611056</v>
      </c>
      <c r="CE35" s="64">
        <f t="shared" si="83"/>
        <v>41.823506369836956</v>
      </c>
      <c r="CF35" s="63">
        <v>46.592920353982343</v>
      </c>
      <c r="CG35" s="64">
        <f t="shared" si="84"/>
        <v>44.768604037567556</v>
      </c>
      <c r="CH35" s="63">
        <v>46.772727272727273</v>
      </c>
      <c r="CI35" s="64">
        <f t="shared" si="92"/>
        <v>47.467680957035796</v>
      </c>
      <c r="CJ35" s="63">
        <v>46.549450549450597</v>
      </c>
      <c r="CK35" s="64">
        <f t="shared" si="65"/>
        <v>43.901676000255257</v>
      </c>
      <c r="CL35" s="63">
        <v>0</v>
      </c>
      <c r="CM35" s="65">
        <f t="shared" si="66"/>
        <v>0</v>
      </c>
      <c r="CN35" s="134">
        <f>'Plan Figures'!$B$74</f>
        <v>7.6707847839770166E-2</v>
      </c>
      <c r="CO35" s="134">
        <f>'Plan Figures'!$B$75</f>
        <v>0.14955977288801073</v>
      </c>
    </row>
    <row r="36" spans="1:93" x14ac:dyDescent="0.25">
      <c r="A36" s="107">
        <f t="shared" si="42"/>
        <v>45795</v>
      </c>
      <c r="B36" s="31">
        <v>38.401084503930996</v>
      </c>
      <c r="C36" s="38">
        <f t="shared" si="67"/>
        <v>38.585223499592708</v>
      </c>
      <c r="D36" s="31">
        <v>39.252631578947408</v>
      </c>
      <c r="E36" s="38">
        <f t="shared" si="67"/>
        <v>39.308296825099013</v>
      </c>
      <c r="F36" s="31">
        <v>38.107142857142854</v>
      </c>
      <c r="G36" s="38">
        <f t="shared" si="68"/>
        <v>41.342583659726515</v>
      </c>
      <c r="H36" s="31">
        <v>39.731343283582149</v>
      </c>
      <c r="I36" s="38">
        <f t="shared" si="69"/>
        <v>38.766544978448792</v>
      </c>
      <c r="J36" s="31">
        <v>0</v>
      </c>
      <c r="K36" s="57">
        <f t="shared" si="70"/>
        <v>0</v>
      </c>
      <c r="L36" s="108">
        <v>4.6148112403857376E-2</v>
      </c>
      <c r="M36" s="109">
        <f t="shared" si="67"/>
        <v>5.8116329619944056E-2</v>
      </c>
      <c r="N36" s="108">
        <v>6.3157894736842177E-2</v>
      </c>
      <c r="O36" s="109">
        <f t="shared" si="71"/>
        <v>6.9145521197985602E-2</v>
      </c>
      <c r="P36" s="108">
        <v>7.1428571428571425E-2</v>
      </c>
      <c r="Q36" s="109">
        <f t="shared" si="85"/>
        <v>5.7684240362811785E-2</v>
      </c>
      <c r="R36" s="108">
        <v>5.9701492537313522E-2</v>
      </c>
      <c r="S36" s="109">
        <f t="shared" si="44"/>
        <v>7.1712729190112387E-2</v>
      </c>
      <c r="T36" s="108">
        <v>0</v>
      </c>
      <c r="U36" s="110">
        <f t="shared" si="45"/>
        <v>0</v>
      </c>
      <c r="V36" s="108">
        <v>6.2475188688346346E-2</v>
      </c>
      <c r="W36" s="109">
        <f t="shared" si="72"/>
        <v>9.5881418350289502E-2</v>
      </c>
      <c r="X36" s="108">
        <v>8.2431345682802665E-2</v>
      </c>
      <c r="Y36" s="109">
        <f t="shared" si="73"/>
        <v>0.1056060264959298</v>
      </c>
      <c r="Z36" s="108">
        <v>6.2787790528798598E-2</v>
      </c>
      <c r="AA36" s="109">
        <f t="shared" si="86"/>
        <v>9.0794910089413455E-2</v>
      </c>
      <c r="AB36" s="108">
        <v>8.8065770833918242E-2</v>
      </c>
      <c r="AC36" s="109">
        <f t="shared" si="47"/>
        <v>0.10763467351561197</v>
      </c>
      <c r="AD36" s="108">
        <v>0</v>
      </c>
      <c r="AE36" s="110">
        <f t="shared" si="48"/>
        <v>0</v>
      </c>
      <c r="AF36" s="31">
        <v>7686.3736475482756</v>
      </c>
      <c r="AG36" s="38">
        <f t="shared" si="74"/>
        <v>7590.0479078466306</v>
      </c>
      <c r="AH36" s="31">
        <v>7412.2105263157964</v>
      </c>
      <c r="AI36" s="38">
        <f t="shared" si="75"/>
        <v>7214.6952939451803</v>
      </c>
      <c r="AJ36" s="31">
        <v>7880.7499999999991</v>
      </c>
      <c r="AK36" s="38">
        <f t="shared" si="87"/>
        <v>7547.4925895863407</v>
      </c>
      <c r="AL36" s="31">
        <v>7216.4029850746383</v>
      </c>
      <c r="AM36" s="38">
        <f t="shared" si="50"/>
        <v>7119.8340874879641</v>
      </c>
      <c r="AN36" s="31">
        <v>0</v>
      </c>
      <c r="AO36" s="57">
        <f t="shared" si="51"/>
        <v>0</v>
      </c>
      <c r="AP36" s="63">
        <v>3.6494181493177429</v>
      </c>
      <c r="AQ36" s="64">
        <f t="shared" si="76"/>
        <v>3.9593907945795057</v>
      </c>
      <c r="AR36" s="63">
        <v>4.0315789473684251</v>
      </c>
      <c r="AS36" s="63">
        <f t="shared" si="77"/>
        <v>4.4182412113697351</v>
      </c>
      <c r="AT36" s="63">
        <v>5.25</v>
      </c>
      <c r="AU36" s="63">
        <f t="shared" si="88"/>
        <v>5.8139700577200575</v>
      </c>
      <c r="AV36" s="63">
        <v>3.5223880597014978</v>
      </c>
      <c r="AW36" s="63">
        <f t="shared" si="53"/>
        <v>4.0348542778976419</v>
      </c>
      <c r="AX36" s="63">
        <v>0</v>
      </c>
      <c r="AY36" s="65">
        <f t="shared" si="54"/>
        <v>0</v>
      </c>
      <c r="AZ36" s="111">
        <v>0.51448627581642858</v>
      </c>
      <c r="BA36" s="112">
        <f t="shared" si="78"/>
        <v>0.56600748264549372</v>
      </c>
      <c r="BB36" s="111">
        <v>0.70526315789473648</v>
      </c>
      <c r="BC36" s="112">
        <f t="shared" si="79"/>
        <v>0.78898747158710614</v>
      </c>
      <c r="BD36" s="111">
        <v>0</v>
      </c>
      <c r="BE36" s="112">
        <f t="shared" si="89"/>
        <v>0</v>
      </c>
      <c r="BF36" s="111">
        <v>1</v>
      </c>
      <c r="BG36" s="112">
        <f t="shared" si="56"/>
        <v>1</v>
      </c>
      <c r="BH36" s="111">
        <v>0</v>
      </c>
      <c r="BI36" s="113">
        <f t="shared" si="57"/>
        <v>0</v>
      </c>
      <c r="BJ36" s="31">
        <v>5641.5465256427642</v>
      </c>
      <c r="BK36" s="38">
        <f t="shared" si="80"/>
        <v>4844.4426618847674</v>
      </c>
      <c r="BL36" s="31">
        <v>6883.8315789473754</v>
      </c>
      <c r="BM36" s="38">
        <f t="shared" si="81"/>
        <v>5826.4151059930373</v>
      </c>
      <c r="BN36" s="31">
        <v>5868.9285714285716</v>
      </c>
      <c r="BO36" s="38">
        <f t="shared" si="90"/>
        <v>8230.7498067408778</v>
      </c>
      <c r="BP36" s="31">
        <v>7307.9701492537424</v>
      </c>
      <c r="BQ36" s="38">
        <f t="shared" si="59"/>
        <v>5330.6527871861672</v>
      </c>
      <c r="BR36" s="31">
        <v>0</v>
      </c>
      <c r="BS36" s="57">
        <f t="shared" si="60"/>
        <v>0</v>
      </c>
      <c r="BT36" s="108">
        <v>3.8394498195255922E-2</v>
      </c>
      <c r="BU36" s="109">
        <f t="shared" si="80"/>
        <v>1.6062288758017008E-2</v>
      </c>
      <c r="BV36" s="108">
        <v>5.2631578947368474E-2</v>
      </c>
      <c r="BW36" s="108">
        <f t="shared" si="82"/>
        <v>2.2550202356469758E-2</v>
      </c>
      <c r="BX36" s="108">
        <v>3.5714285714285712E-2</v>
      </c>
      <c r="BY36" s="108">
        <f t="shared" si="91"/>
        <v>4.4948721913007625E-2</v>
      </c>
      <c r="BZ36" s="108">
        <v>5.9701492537313522E-2</v>
      </c>
      <c r="CA36" s="108">
        <f t="shared" si="62"/>
        <v>1.8216722705067183E-2</v>
      </c>
      <c r="CB36" s="108">
        <v>0</v>
      </c>
      <c r="CC36" s="110">
        <f t="shared" si="63"/>
        <v>0</v>
      </c>
      <c r="CD36" s="63">
        <v>42.396552845665603</v>
      </c>
      <c r="CE36" s="64">
        <f t="shared" si="83"/>
        <v>41.761987652280538</v>
      </c>
      <c r="CF36" s="63">
        <v>45.95789473684215</v>
      </c>
      <c r="CG36" s="64">
        <f t="shared" si="84"/>
        <v>44.911048383727064</v>
      </c>
      <c r="CH36" s="63">
        <v>49.071428571428569</v>
      </c>
      <c r="CI36" s="64">
        <f t="shared" si="92"/>
        <v>47.201387342815906</v>
      </c>
      <c r="CJ36" s="63">
        <v>44.656716417910509</v>
      </c>
      <c r="CK36" s="64">
        <f t="shared" si="65"/>
        <v>44.23090510623441</v>
      </c>
      <c r="CL36" s="63">
        <v>0</v>
      </c>
      <c r="CM36" s="65">
        <f t="shared" si="66"/>
        <v>0</v>
      </c>
      <c r="CN36" s="134">
        <f>'Plan Figures'!$B$74</f>
        <v>7.6707847839770166E-2</v>
      </c>
      <c r="CO36" s="134">
        <f>'Plan Figures'!$B$75</f>
        <v>0.14955977288801073</v>
      </c>
    </row>
    <row r="37" spans="1:93" x14ac:dyDescent="0.25">
      <c r="A37" s="107">
        <f t="shared" si="42"/>
        <v>45796</v>
      </c>
      <c r="B37" s="31">
        <v>37.591724872569799</v>
      </c>
      <c r="C37" s="38">
        <f t="shared" si="67"/>
        <v>38.432523599941938</v>
      </c>
      <c r="D37" s="31">
        <v>39.178861788617915</v>
      </c>
      <c r="E37" s="38">
        <f t="shared" si="67"/>
        <v>39.34259486487241</v>
      </c>
      <c r="F37" s="31">
        <v>43.678571428571423</v>
      </c>
      <c r="G37" s="38">
        <f t="shared" si="68"/>
        <v>42.028093863808145</v>
      </c>
      <c r="H37" s="31">
        <v>37.85263157894741</v>
      </c>
      <c r="I37" s="38">
        <f t="shared" si="69"/>
        <v>38.609660965136825</v>
      </c>
      <c r="J37" s="31">
        <v>0</v>
      </c>
      <c r="K37" s="57">
        <f t="shared" si="70"/>
        <v>0</v>
      </c>
      <c r="L37" s="108">
        <v>5.850006084605458E-2</v>
      </c>
      <c r="M37" s="109">
        <f t="shared" si="67"/>
        <v>5.8656820401044418E-2</v>
      </c>
      <c r="N37" s="108">
        <v>4.0650406504065068E-2</v>
      </c>
      <c r="O37" s="109">
        <f t="shared" si="71"/>
        <v>6.6206366442006573E-2</v>
      </c>
      <c r="P37" s="108">
        <v>7.1428571428571425E-2</v>
      </c>
      <c r="Q37" s="109">
        <f t="shared" si="85"/>
        <v>6.2174036281179124E-2</v>
      </c>
      <c r="R37" s="108">
        <v>3.1578947368421088E-2</v>
      </c>
      <c r="S37" s="109">
        <f t="shared" si="44"/>
        <v>6.6856325886772081E-2</v>
      </c>
      <c r="T37" s="108">
        <v>0</v>
      </c>
      <c r="U37" s="110">
        <f t="shared" si="45"/>
        <v>0</v>
      </c>
      <c r="V37" s="108">
        <v>0.11690100853164642</v>
      </c>
      <c r="W37" s="109">
        <f t="shared" si="72"/>
        <v>9.7952105966956735E-2</v>
      </c>
      <c r="X37" s="108">
        <v>5.4969110835405052E-2</v>
      </c>
      <c r="Y37" s="109">
        <f t="shared" si="73"/>
        <v>9.6923556245047324E-2</v>
      </c>
      <c r="Z37" s="108">
        <v>0.15403076497780679</v>
      </c>
      <c r="AA37" s="109">
        <f t="shared" si="86"/>
        <v>9.7626118380907914E-2</v>
      </c>
      <c r="AB37" s="108">
        <v>3.4744007650590797E-2</v>
      </c>
      <c r="AC37" s="109">
        <f t="shared" si="47"/>
        <v>9.5787874846941928E-2</v>
      </c>
      <c r="AD37" s="108">
        <v>0</v>
      </c>
      <c r="AE37" s="110">
        <f t="shared" si="48"/>
        <v>0</v>
      </c>
      <c r="AF37" s="31">
        <v>7432.9473960816049</v>
      </c>
      <c r="AG37" s="38">
        <f t="shared" si="74"/>
        <v>7628.0651054667178</v>
      </c>
      <c r="AH37" s="31">
        <v>7141.4552845528515</v>
      </c>
      <c r="AI37" s="38">
        <f t="shared" si="75"/>
        <v>7261.4833666655595</v>
      </c>
      <c r="AJ37" s="31">
        <v>6714.2857142857147</v>
      </c>
      <c r="AK37" s="38">
        <f t="shared" si="87"/>
        <v>7568.9619773414424</v>
      </c>
      <c r="AL37" s="31">
        <v>7267.3578947368496</v>
      </c>
      <c r="AM37" s="38">
        <f t="shared" si="50"/>
        <v>7177.2915384925263</v>
      </c>
      <c r="AN37" s="31">
        <v>0</v>
      </c>
      <c r="AO37" s="57">
        <f t="shared" si="51"/>
        <v>0</v>
      </c>
      <c r="AP37" s="63">
        <v>4.0964619131280458</v>
      </c>
      <c r="AQ37" s="64">
        <f t="shared" si="76"/>
        <v>4.0240965918646205</v>
      </c>
      <c r="AR37" s="63">
        <v>4.8373983739837438</v>
      </c>
      <c r="AS37" s="63">
        <f t="shared" si="77"/>
        <v>4.4941377720846143</v>
      </c>
      <c r="AT37" s="63">
        <v>7.8928571428571423</v>
      </c>
      <c r="AU37" s="63">
        <f t="shared" si="88"/>
        <v>6.1700925066996506</v>
      </c>
      <c r="AV37" s="63">
        <v>3.9368421052631617</v>
      </c>
      <c r="AW37" s="63">
        <f t="shared" si="53"/>
        <v>4.0141221196331278</v>
      </c>
      <c r="AX37" s="63">
        <v>0</v>
      </c>
      <c r="AY37" s="65">
        <f t="shared" si="54"/>
        <v>0</v>
      </c>
      <c r="AZ37" s="111">
        <v>0.55492479710329257</v>
      </c>
      <c r="BA37" s="112">
        <f t="shared" si="78"/>
        <v>0.55868275289320368</v>
      </c>
      <c r="BB37" s="111">
        <v>0.77235772357723553</v>
      </c>
      <c r="BC37" s="112">
        <f t="shared" si="79"/>
        <v>0.78076257884255185</v>
      </c>
      <c r="BD37" s="111">
        <v>0</v>
      </c>
      <c r="BE37" s="112">
        <f t="shared" si="89"/>
        <v>0</v>
      </c>
      <c r="BF37" s="111">
        <v>1</v>
      </c>
      <c r="BG37" s="112">
        <f t="shared" si="56"/>
        <v>1</v>
      </c>
      <c r="BH37" s="111">
        <v>0</v>
      </c>
      <c r="BI37" s="113">
        <f t="shared" si="57"/>
        <v>0</v>
      </c>
      <c r="BJ37" s="31">
        <v>5914.2345649424096</v>
      </c>
      <c r="BK37" s="38">
        <f t="shared" si="80"/>
        <v>5002.2730503543999</v>
      </c>
      <c r="BL37" s="31">
        <v>7276.3414634146402</v>
      </c>
      <c r="BM37" s="38">
        <f t="shared" si="81"/>
        <v>6037.6708835653908</v>
      </c>
      <c r="BN37" s="31">
        <v>11932.607142857143</v>
      </c>
      <c r="BO37" s="38">
        <f t="shared" si="90"/>
        <v>8651.9793985776141</v>
      </c>
      <c r="BP37" s="31">
        <v>5903.9684210526375</v>
      </c>
      <c r="BQ37" s="38">
        <f t="shared" si="59"/>
        <v>5439.1353953459111</v>
      </c>
      <c r="BR37" s="31">
        <v>0</v>
      </c>
      <c r="BS37" s="57">
        <f t="shared" si="60"/>
        <v>0</v>
      </c>
      <c r="BT37" s="108">
        <v>3.504788192231325E-2</v>
      </c>
      <c r="BU37" s="109">
        <f t="shared" si="80"/>
        <v>1.9649461806943904E-2</v>
      </c>
      <c r="BV37" s="108">
        <v>4.8780487804878085E-2</v>
      </c>
      <c r="BW37" s="108">
        <f t="shared" si="82"/>
        <v>2.7575208874756525E-2</v>
      </c>
      <c r="BX37" s="108">
        <v>0.10714285714285714</v>
      </c>
      <c r="BY37" s="108">
        <f t="shared" si="91"/>
        <v>4.8826272933415793E-2</v>
      </c>
      <c r="BZ37" s="108">
        <v>3.1578947368421088E-2</v>
      </c>
      <c r="CA37" s="108">
        <f t="shared" si="62"/>
        <v>2.2728000900555909E-2</v>
      </c>
      <c r="CB37" s="108">
        <v>0</v>
      </c>
      <c r="CC37" s="110">
        <f t="shared" si="63"/>
        <v>0</v>
      </c>
      <c r="CD37" s="63">
        <v>41.707447875560334</v>
      </c>
      <c r="CE37" s="64">
        <f t="shared" si="83"/>
        <v>41.719525203694573</v>
      </c>
      <c r="CF37" s="63">
        <v>45.016260162601668</v>
      </c>
      <c r="CG37" s="64">
        <f t="shared" si="84"/>
        <v>44.766626852048205</v>
      </c>
      <c r="CH37" s="63">
        <v>51.214285714285715</v>
      </c>
      <c r="CI37" s="64">
        <f t="shared" si="92"/>
        <v>47.60914244485673</v>
      </c>
      <c r="CJ37" s="63">
        <v>43.189473684210576</v>
      </c>
      <c r="CK37" s="64">
        <f t="shared" si="65"/>
        <v>43.893804157140373</v>
      </c>
      <c r="CL37" s="63">
        <v>0</v>
      </c>
      <c r="CM37" s="65">
        <f t="shared" si="66"/>
        <v>0</v>
      </c>
      <c r="CN37" s="134">
        <f>'Plan Figures'!$B$74</f>
        <v>7.6707847839770166E-2</v>
      </c>
      <c r="CO37" s="134">
        <f>'Plan Figures'!$B$75</f>
        <v>0.14955977288801073</v>
      </c>
    </row>
    <row r="38" spans="1:93" x14ac:dyDescent="0.25">
      <c r="A38" s="107">
        <f t="shared" si="42"/>
        <v>45797</v>
      </c>
      <c r="B38" s="31">
        <v>38.905922447485274</v>
      </c>
      <c r="C38" s="38">
        <f t="shared" si="67"/>
        <v>38.459638414203241</v>
      </c>
      <c r="D38" s="31">
        <v>39.846715328467155</v>
      </c>
      <c r="E38" s="38">
        <f t="shared" si="67"/>
        <v>39.317322476475702</v>
      </c>
      <c r="F38" s="31">
        <v>41.3</v>
      </c>
      <c r="G38" s="38">
        <f t="shared" si="68"/>
        <v>41.678093863808151</v>
      </c>
      <c r="H38" s="31">
        <v>39.439252336448604</v>
      </c>
      <c r="I38" s="38">
        <f t="shared" si="69"/>
        <v>38.705494005682105</v>
      </c>
      <c r="J38" s="31">
        <v>0</v>
      </c>
      <c r="K38" s="57">
        <f t="shared" si="70"/>
        <v>0</v>
      </c>
      <c r="L38" s="108">
        <v>7.0640421455663419E-2</v>
      </c>
      <c r="M38" s="109">
        <f t="shared" si="67"/>
        <v>5.8496233709395405E-2</v>
      </c>
      <c r="N38" s="108">
        <v>8.0291970802919693E-2</v>
      </c>
      <c r="O38" s="109">
        <f t="shared" si="71"/>
        <v>6.5303194666945591E-2</v>
      </c>
      <c r="P38" s="108">
        <v>3.3333333333333333E-2</v>
      </c>
      <c r="Q38" s="109">
        <f t="shared" si="85"/>
        <v>6.2471655328798184E-2</v>
      </c>
      <c r="R38" s="108">
        <v>9.3457943925233641E-2</v>
      </c>
      <c r="S38" s="109">
        <f t="shared" si="44"/>
        <v>6.5169866748271604E-2</v>
      </c>
      <c r="T38" s="108">
        <v>0</v>
      </c>
      <c r="U38" s="110">
        <f t="shared" si="45"/>
        <v>0</v>
      </c>
      <c r="V38" s="108">
        <v>0.12490689375544275</v>
      </c>
      <c r="W38" s="109">
        <f t="shared" si="72"/>
        <v>9.8967587773438642E-2</v>
      </c>
      <c r="X38" s="108">
        <v>0.12879940977251444</v>
      </c>
      <c r="Y38" s="109">
        <f t="shared" si="73"/>
        <v>9.5900171447235089E-2</v>
      </c>
      <c r="Z38" s="108">
        <v>5.7914904152358379E-2</v>
      </c>
      <c r="AA38" s="109">
        <f t="shared" si="86"/>
        <v>8.8945539618507791E-2</v>
      </c>
      <c r="AB38" s="108">
        <v>0.14467899256026015</v>
      </c>
      <c r="AC38" s="109">
        <f t="shared" si="47"/>
        <v>9.6317951733302223E-2</v>
      </c>
      <c r="AD38" s="108">
        <v>0</v>
      </c>
      <c r="AE38" s="110">
        <f t="shared" si="48"/>
        <v>0</v>
      </c>
      <c r="AF38" s="31">
        <v>7652.9253580847198</v>
      </c>
      <c r="AG38" s="38">
        <f t="shared" si="74"/>
        <v>7683.000581330135</v>
      </c>
      <c r="AH38" s="31">
        <v>7179.5620437956195</v>
      </c>
      <c r="AI38" s="38">
        <f t="shared" si="75"/>
        <v>7314.0293504248884</v>
      </c>
      <c r="AJ38" s="31">
        <v>7449.9999999999991</v>
      </c>
      <c r="AK38" s="38">
        <f t="shared" si="87"/>
        <v>7626.5557273414406</v>
      </c>
      <c r="AL38" s="31">
        <v>7103.73831775701</v>
      </c>
      <c r="AM38" s="38">
        <f t="shared" si="50"/>
        <v>7230.3188169690893</v>
      </c>
      <c r="AN38" s="31">
        <v>0</v>
      </c>
      <c r="AO38" s="57">
        <f t="shared" si="51"/>
        <v>0</v>
      </c>
      <c r="AP38" s="63">
        <v>3.937303794734536</v>
      </c>
      <c r="AQ38" s="64">
        <f t="shared" si="76"/>
        <v>4.0187353205763037</v>
      </c>
      <c r="AR38" s="63">
        <v>4.4890510948905105</v>
      </c>
      <c r="AS38" s="63">
        <f t="shared" si="77"/>
        <v>4.4908863536943944</v>
      </c>
      <c r="AT38" s="63">
        <v>4.5666666666666664</v>
      </c>
      <c r="AU38" s="63">
        <f t="shared" si="88"/>
        <v>6.0947948876520304</v>
      </c>
      <c r="AV38" s="63">
        <v>4.4672897196261685</v>
      </c>
      <c r="AW38" s="63">
        <f t="shared" si="53"/>
        <v>4.0357650119105504</v>
      </c>
      <c r="AX38" s="63">
        <v>0</v>
      </c>
      <c r="AY38" s="65">
        <f t="shared" si="54"/>
        <v>0</v>
      </c>
      <c r="AZ38" s="111">
        <v>0.58084962008242647</v>
      </c>
      <c r="BA38" s="112">
        <f t="shared" si="78"/>
        <v>0.56678082864687829</v>
      </c>
      <c r="BB38" s="111">
        <v>0.78102189781021891</v>
      </c>
      <c r="BC38" s="112">
        <f t="shared" si="79"/>
        <v>0.78547549337786993</v>
      </c>
      <c r="BD38" s="111">
        <v>0</v>
      </c>
      <c r="BE38" s="112">
        <f t="shared" si="89"/>
        <v>0</v>
      </c>
      <c r="BF38" s="111">
        <v>1</v>
      </c>
      <c r="BG38" s="112">
        <f t="shared" si="56"/>
        <v>1</v>
      </c>
      <c r="BH38" s="111">
        <v>0</v>
      </c>
      <c r="BI38" s="113">
        <f t="shared" si="57"/>
        <v>0</v>
      </c>
      <c r="BJ38" s="31">
        <v>4931.2124727570281</v>
      </c>
      <c r="BK38" s="38">
        <f t="shared" si="80"/>
        <v>5005.3495138300332</v>
      </c>
      <c r="BL38" s="31">
        <v>5589.7080291970797</v>
      </c>
      <c r="BM38" s="38">
        <f t="shared" si="81"/>
        <v>5957.8935154079427</v>
      </c>
      <c r="BN38" s="31">
        <v>7242.833333333333</v>
      </c>
      <c r="BO38" s="38">
        <f t="shared" si="90"/>
        <v>8275.1966604823756</v>
      </c>
      <c r="BP38" s="31">
        <v>5126.2149532710282</v>
      </c>
      <c r="BQ38" s="38">
        <f t="shared" si="59"/>
        <v>5472.7375315274858</v>
      </c>
      <c r="BR38" s="31">
        <v>0</v>
      </c>
      <c r="BS38" s="57">
        <f t="shared" si="60"/>
        <v>0</v>
      </c>
      <c r="BT38" s="108">
        <v>1.6285503366797002E-2</v>
      </c>
      <c r="BU38" s="109">
        <f t="shared" si="80"/>
        <v>1.9611316769989926E-2</v>
      </c>
      <c r="BV38" s="108">
        <v>2.18978102189781E-2</v>
      </c>
      <c r="BW38" s="108">
        <f t="shared" si="82"/>
        <v>2.7328889299739891E-2</v>
      </c>
      <c r="BX38" s="108">
        <v>3.3333333333333333E-2</v>
      </c>
      <c r="BY38" s="108">
        <f t="shared" si="91"/>
        <v>4.9123891981034833E-2</v>
      </c>
      <c r="BZ38" s="108">
        <v>1.8691588785046728E-2</v>
      </c>
      <c r="CA38" s="108">
        <f t="shared" si="62"/>
        <v>2.2390709072855817E-2</v>
      </c>
      <c r="CB38" s="108">
        <v>0</v>
      </c>
      <c r="CC38" s="110">
        <f t="shared" si="63"/>
        <v>0</v>
      </c>
      <c r="CD38" s="63">
        <v>41.435376229486906</v>
      </c>
      <c r="CE38" s="64">
        <f t="shared" si="83"/>
        <v>41.699681790456602</v>
      </c>
      <c r="CF38" s="63">
        <v>45.255474452554743</v>
      </c>
      <c r="CG38" s="64">
        <f t="shared" si="84"/>
        <v>44.772751998813597</v>
      </c>
      <c r="CH38" s="63">
        <v>48.499999999999993</v>
      </c>
      <c r="CI38" s="64">
        <f t="shared" si="92"/>
        <v>47.680571016285299</v>
      </c>
      <c r="CJ38" s="63">
        <v>44.345794392523374</v>
      </c>
      <c r="CK38" s="64">
        <f t="shared" si="65"/>
        <v>43.904105611711373</v>
      </c>
      <c r="CL38" s="63">
        <v>0</v>
      </c>
      <c r="CM38" s="65">
        <f t="shared" si="66"/>
        <v>0</v>
      </c>
      <c r="CN38" s="134">
        <f>'Plan Figures'!$B$74</f>
        <v>7.6707847839770166E-2</v>
      </c>
      <c r="CO38" s="134">
        <f>'Plan Figures'!$B$75</f>
        <v>0.14955977288801073</v>
      </c>
    </row>
    <row r="39" spans="1:93" x14ac:dyDescent="0.25">
      <c r="A39" s="107">
        <f t="shared" si="42"/>
        <v>45798</v>
      </c>
      <c r="B39" s="31">
        <v>38.500100425158067</v>
      </c>
      <c r="C39" s="38">
        <f t="shared" si="67"/>
        <v>38.427285212212531</v>
      </c>
      <c r="D39" s="31">
        <v>38.964912280701789</v>
      </c>
      <c r="E39" s="38">
        <f t="shared" si="67"/>
        <v>39.22202423086167</v>
      </c>
      <c r="F39" s="31">
        <v>47.551724137931039</v>
      </c>
      <c r="G39" s="38">
        <f t="shared" si="68"/>
        <v>42.349504190390896</v>
      </c>
      <c r="H39" s="31">
        <v>36.035294117647105</v>
      </c>
      <c r="I39" s="38">
        <f t="shared" si="69"/>
        <v>38.318407742605451</v>
      </c>
      <c r="J39" s="31">
        <v>0</v>
      </c>
      <c r="K39" s="57">
        <f t="shared" si="70"/>
        <v>0</v>
      </c>
      <c r="L39" s="108">
        <v>0.11684035957224789</v>
      </c>
      <c r="M39" s="109">
        <f t="shared" si="67"/>
        <v>6.7771549726288655E-2</v>
      </c>
      <c r="N39" s="108">
        <v>0.12280701754385974</v>
      </c>
      <c r="O39" s="109">
        <f t="shared" si="71"/>
        <v>7.4847054316068404E-2</v>
      </c>
      <c r="P39" s="108">
        <v>0.13793103448275862</v>
      </c>
      <c r="Q39" s="109">
        <f t="shared" si="85"/>
        <v>6.6303072953319248E-2</v>
      </c>
      <c r="R39" s="108">
        <v>0.11764705882352954</v>
      </c>
      <c r="S39" s="109">
        <f t="shared" si="44"/>
        <v>7.6145685647259778E-2</v>
      </c>
      <c r="T39" s="108">
        <v>0</v>
      </c>
      <c r="U39" s="110">
        <f t="shared" si="45"/>
        <v>0</v>
      </c>
      <c r="V39" s="108">
        <v>0.19392474650177341</v>
      </c>
      <c r="W39" s="109">
        <f t="shared" si="72"/>
        <v>0.11559799354059042</v>
      </c>
      <c r="X39" s="108">
        <v>0.16690587564242496</v>
      </c>
      <c r="Y39" s="109">
        <f t="shared" si="73"/>
        <v>0.10967715232511917</v>
      </c>
      <c r="Z39" s="108">
        <v>0.22152283805564835</v>
      </c>
      <c r="AA39" s="109">
        <f t="shared" si="86"/>
        <v>0.10064047827019509</v>
      </c>
      <c r="AB39" s="108">
        <v>0.15510125570776909</v>
      </c>
      <c r="AC39" s="109">
        <f t="shared" si="47"/>
        <v>0.11026159632554264</v>
      </c>
      <c r="AD39" s="108">
        <v>0</v>
      </c>
      <c r="AE39" s="110">
        <f t="shared" si="48"/>
        <v>0</v>
      </c>
      <c r="AF39" s="31">
        <v>8053.3501835635807</v>
      </c>
      <c r="AG39" s="38">
        <f t="shared" si="74"/>
        <v>7738.443209070886</v>
      </c>
      <c r="AH39" s="31">
        <v>7251.3070175438661</v>
      </c>
      <c r="AI39" s="38">
        <f t="shared" si="75"/>
        <v>7298.3874957882963</v>
      </c>
      <c r="AJ39" s="31">
        <v>7103.4482758620697</v>
      </c>
      <c r="AK39" s="38">
        <f t="shared" si="87"/>
        <v>7497.4187085492513</v>
      </c>
      <c r="AL39" s="31">
        <v>7301.752941176479</v>
      </c>
      <c r="AM39" s="38">
        <f t="shared" si="50"/>
        <v>7247.333085533658</v>
      </c>
      <c r="AN39" s="31">
        <v>0</v>
      </c>
      <c r="AO39" s="57">
        <f t="shared" si="51"/>
        <v>0</v>
      </c>
      <c r="AP39" s="63">
        <v>4.3552980512207755</v>
      </c>
      <c r="AQ39" s="64">
        <f t="shared" si="76"/>
        <v>3.9494401015499028</v>
      </c>
      <c r="AR39" s="63">
        <v>4.517543859649126</v>
      </c>
      <c r="AS39" s="63">
        <f t="shared" si="77"/>
        <v>4.4002497622156982</v>
      </c>
      <c r="AT39" s="63">
        <v>6.6206896551724137</v>
      </c>
      <c r="AU39" s="63">
        <f t="shared" si="88"/>
        <v>5.9612426161687244</v>
      </c>
      <c r="AV39" s="63">
        <v>3.8000000000000043</v>
      </c>
      <c r="AW39" s="63">
        <f t="shared" si="53"/>
        <v>3.9372227378580722</v>
      </c>
      <c r="AX39" s="63">
        <v>0</v>
      </c>
      <c r="AY39" s="65">
        <f t="shared" si="54"/>
        <v>0</v>
      </c>
      <c r="AZ39" s="111">
        <v>0.55136220010488202</v>
      </c>
      <c r="BA39" s="112">
        <f t="shared" si="78"/>
        <v>0.55474302458998326</v>
      </c>
      <c r="BB39" s="111">
        <v>0.74561403508771906</v>
      </c>
      <c r="BC39" s="112">
        <f t="shared" si="79"/>
        <v>0.77999178410468684</v>
      </c>
      <c r="BD39" s="111">
        <v>0</v>
      </c>
      <c r="BE39" s="112">
        <f t="shared" si="89"/>
        <v>0</v>
      </c>
      <c r="BF39" s="111">
        <v>1</v>
      </c>
      <c r="BG39" s="112">
        <f t="shared" si="56"/>
        <v>1</v>
      </c>
      <c r="BH39" s="111">
        <v>0</v>
      </c>
      <c r="BI39" s="113">
        <f t="shared" si="57"/>
        <v>0</v>
      </c>
      <c r="BJ39" s="31">
        <v>5306.9684430836114</v>
      </c>
      <c r="BK39" s="38">
        <f t="shared" si="80"/>
        <v>5128.9368000323857</v>
      </c>
      <c r="BL39" s="31">
        <v>6268.5087719298299</v>
      </c>
      <c r="BM39" s="38">
        <f t="shared" si="81"/>
        <v>6148.8393399693459</v>
      </c>
      <c r="BN39" s="31">
        <v>5736.5517241379312</v>
      </c>
      <c r="BO39" s="38">
        <f t="shared" si="90"/>
        <v>8309.4659544068418</v>
      </c>
      <c r="BP39" s="31">
        <v>6450.0000000000073</v>
      </c>
      <c r="BQ39" s="38">
        <f t="shared" si="59"/>
        <v>5711.8395723438125</v>
      </c>
      <c r="BR39" s="31">
        <v>0</v>
      </c>
      <c r="BS39" s="57">
        <f t="shared" si="60"/>
        <v>0</v>
      </c>
      <c r="BT39" s="108">
        <v>2.5952025340123482E-2</v>
      </c>
      <c r="BU39" s="109">
        <f t="shared" si="80"/>
        <v>2.2389633719400465E-2</v>
      </c>
      <c r="BV39" s="108">
        <v>3.508771929824564E-2</v>
      </c>
      <c r="BW39" s="108">
        <f t="shared" si="82"/>
        <v>3.1198563485203553E-2</v>
      </c>
      <c r="BX39" s="108">
        <v>3.4482758620689655E-2</v>
      </c>
      <c r="BY39" s="108">
        <f t="shared" si="91"/>
        <v>5.405000035541907E-2</v>
      </c>
      <c r="BZ39" s="108">
        <v>3.5294117647058865E-2</v>
      </c>
      <c r="CA39" s="108">
        <f t="shared" si="62"/>
        <v>2.5974999932056646E-2</v>
      </c>
      <c r="CB39" s="108">
        <v>0</v>
      </c>
      <c r="CC39" s="110">
        <f t="shared" si="63"/>
        <v>0</v>
      </c>
      <c r="CD39" s="63">
        <v>44.756045096025268</v>
      </c>
      <c r="CE39" s="64">
        <f t="shared" si="83"/>
        <v>41.80537483124089</v>
      </c>
      <c r="CF39" s="63">
        <v>49.201754385964954</v>
      </c>
      <c r="CG39" s="64">
        <f t="shared" si="84"/>
        <v>45.205002625380018</v>
      </c>
      <c r="CH39" s="63">
        <v>55.413793103448278</v>
      </c>
      <c r="CI39" s="64">
        <f t="shared" si="92"/>
        <v>48.406350983444575</v>
      </c>
      <c r="CJ39" s="63">
        <v>47.082352941176524</v>
      </c>
      <c r="CK39" s="64">
        <f t="shared" si="65"/>
        <v>44.197211425465447</v>
      </c>
      <c r="CL39" s="63">
        <v>0</v>
      </c>
      <c r="CM39" s="65">
        <f t="shared" si="66"/>
        <v>0</v>
      </c>
      <c r="CN39" s="134">
        <f>'Plan Figures'!$B$74</f>
        <v>7.6707847839770166E-2</v>
      </c>
      <c r="CO39" s="134">
        <f>'Plan Figures'!$B$75</f>
        <v>0.14955977288801073</v>
      </c>
    </row>
    <row r="40" spans="1:93" x14ac:dyDescent="0.25">
      <c r="A40" s="107">
        <f t="shared" si="42"/>
        <v>45799</v>
      </c>
      <c r="B40" s="31">
        <v>36.921433749151163</v>
      </c>
      <c r="C40" s="38">
        <f t="shared" si="67"/>
        <v>38.168908819500487</v>
      </c>
      <c r="D40" s="31">
        <v>37.661870503597122</v>
      </c>
      <c r="E40" s="38">
        <f t="shared" si="67"/>
        <v>38.901163626112385</v>
      </c>
      <c r="F40" s="31">
        <v>40.178571428571431</v>
      </c>
      <c r="G40" s="38">
        <f t="shared" si="68"/>
        <v>41.684538203996333</v>
      </c>
      <c r="H40" s="31">
        <v>37.027027027027025</v>
      </c>
      <c r="I40" s="38">
        <f t="shared" si="69"/>
        <v>38.125224411491082</v>
      </c>
      <c r="J40" s="31">
        <v>0</v>
      </c>
      <c r="K40" s="57">
        <f t="shared" si="70"/>
        <v>0</v>
      </c>
      <c r="L40" s="108">
        <v>8.0406738984696344E-2</v>
      </c>
      <c r="M40" s="109">
        <f t="shared" si="67"/>
        <v>7.0971688431553825E-2</v>
      </c>
      <c r="N40" s="108">
        <v>7.1942446043165464E-2</v>
      </c>
      <c r="O40" s="109">
        <f t="shared" si="71"/>
        <v>7.478620074328754E-2</v>
      </c>
      <c r="P40" s="108">
        <v>0.10714285714285714</v>
      </c>
      <c r="Q40" s="109">
        <f t="shared" si="85"/>
        <v>6.9704433497536938E-2</v>
      </c>
      <c r="R40" s="108">
        <v>6.3063063063063057E-2</v>
      </c>
      <c r="S40" s="109">
        <f t="shared" si="44"/>
        <v>7.5302477907500331E-2</v>
      </c>
      <c r="T40" s="108">
        <v>0</v>
      </c>
      <c r="U40" s="110">
        <f t="shared" si="45"/>
        <v>0</v>
      </c>
      <c r="V40" s="108">
        <v>0.16789644628433875</v>
      </c>
      <c r="W40" s="109">
        <f t="shared" si="72"/>
        <v>0.12382717694676247</v>
      </c>
      <c r="X40" s="108">
        <v>0.13133035673083834</v>
      </c>
      <c r="Y40" s="109">
        <f t="shared" si="73"/>
        <v>0.11063299920543639</v>
      </c>
      <c r="Z40" s="108">
        <v>0.2072427245353331</v>
      </c>
      <c r="AA40" s="109">
        <f t="shared" si="86"/>
        <v>0.10812437063493911</v>
      </c>
      <c r="AB40" s="108">
        <v>0.11601189824268097</v>
      </c>
      <c r="AC40" s="109">
        <f t="shared" si="47"/>
        <v>0.11014130378227534</v>
      </c>
      <c r="AD40" s="108">
        <v>0</v>
      </c>
      <c r="AE40" s="110">
        <f t="shared" si="48"/>
        <v>0</v>
      </c>
      <c r="AF40" s="31">
        <v>7921.2067134221425</v>
      </c>
      <c r="AG40" s="38">
        <f t="shared" si="74"/>
        <v>7762.2800409436759</v>
      </c>
      <c r="AH40" s="31">
        <v>7638.8345323741005</v>
      </c>
      <c r="AI40" s="38">
        <f t="shared" si="75"/>
        <v>7355.5377297364766</v>
      </c>
      <c r="AJ40" s="31">
        <v>7446.3928571428569</v>
      </c>
      <c r="AK40" s="38">
        <f t="shared" si="87"/>
        <v>7469.939116712515</v>
      </c>
      <c r="AL40" s="31">
        <v>7687.3783783783783</v>
      </c>
      <c r="AM40" s="38">
        <f t="shared" si="50"/>
        <v>7329.1506863857421</v>
      </c>
      <c r="AN40" s="31">
        <v>0</v>
      </c>
      <c r="AO40" s="57">
        <f t="shared" si="51"/>
        <v>0</v>
      </c>
      <c r="AP40" s="63">
        <v>3.4031857583960994</v>
      </c>
      <c r="AQ40" s="64">
        <f t="shared" si="76"/>
        <v>3.9092703643376217</v>
      </c>
      <c r="AR40" s="63">
        <v>3.6258992805755392</v>
      </c>
      <c r="AS40" s="63">
        <f t="shared" si="77"/>
        <v>4.3204910128242329</v>
      </c>
      <c r="AT40" s="63">
        <v>4.6428571428571432</v>
      </c>
      <c r="AU40" s="63">
        <f t="shared" si="88"/>
        <v>5.8506983984816499</v>
      </c>
      <c r="AV40" s="63">
        <v>3.3693693693693691</v>
      </c>
      <c r="AW40" s="63">
        <f t="shared" si="53"/>
        <v>3.8754577709206912</v>
      </c>
      <c r="AX40" s="63">
        <v>0</v>
      </c>
      <c r="AY40" s="65">
        <f t="shared" si="54"/>
        <v>0</v>
      </c>
      <c r="AZ40" s="111">
        <v>0.55676618394113941</v>
      </c>
      <c r="BA40" s="112">
        <f t="shared" si="78"/>
        <v>0.56041085642467758</v>
      </c>
      <c r="BB40" s="111">
        <v>0.79856115107913672</v>
      </c>
      <c r="BC40" s="112">
        <f t="shared" si="79"/>
        <v>0.78504939215358616</v>
      </c>
      <c r="BD40" s="111">
        <v>0</v>
      </c>
      <c r="BE40" s="112">
        <f t="shared" si="89"/>
        <v>0</v>
      </c>
      <c r="BF40" s="111">
        <v>1</v>
      </c>
      <c r="BG40" s="112">
        <f t="shared" si="56"/>
        <v>1</v>
      </c>
      <c r="BH40" s="111">
        <v>0</v>
      </c>
      <c r="BI40" s="113">
        <f t="shared" si="57"/>
        <v>0</v>
      </c>
      <c r="BJ40" s="31">
        <v>3963.458502318058</v>
      </c>
      <c r="BK40" s="38">
        <f t="shared" si="80"/>
        <v>5043.4876918085956</v>
      </c>
      <c r="BL40" s="31">
        <v>4686.0431654676249</v>
      </c>
      <c r="BM40" s="38">
        <f t="shared" si="81"/>
        <v>6015.6434387955478</v>
      </c>
      <c r="BN40" s="31">
        <v>5736.2499999999991</v>
      </c>
      <c r="BO40" s="38">
        <f t="shared" si="90"/>
        <v>8184.4897639306519</v>
      </c>
      <c r="BP40" s="31">
        <v>4421.1261261261261</v>
      </c>
      <c r="BQ40" s="38">
        <f t="shared" si="59"/>
        <v>5584.8083292780875</v>
      </c>
      <c r="BR40" s="31">
        <v>0</v>
      </c>
      <c r="BS40" s="57">
        <f t="shared" si="60"/>
        <v>0</v>
      </c>
      <c r="BT40" s="108">
        <v>5.0159115670372918E-3</v>
      </c>
      <c r="BU40" s="109">
        <f t="shared" si="80"/>
        <v>2.1195756451520525E-2</v>
      </c>
      <c r="BV40" s="108">
        <v>7.1942446043165463E-3</v>
      </c>
      <c r="BW40" s="108">
        <f t="shared" si="82"/>
        <v>2.9406763842211182E-2</v>
      </c>
      <c r="BX40" s="108">
        <v>0</v>
      </c>
      <c r="BY40" s="108">
        <f t="shared" si="91"/>
        <v>4.6113492418911141E-2</v>
      </c>
      <c r="BZ40" s="108">
        <v>9.0090090090090089E-3</v>
      </c>
      <c r="CA40" s="108">
        <f t="shared" si="62"/>
        <v>2.6030474125461868E-2</v>
      </c>
      <c r="CB40" s="108">
        <v>0</v>
      </c>
      <c r="CC40" s="110">
        <f t="shared" si="63"/>
        <v>0</v>
      </c>
      <c r="CD40" s="63">
        <v>39.387697925810656</v>
      </c>
      <c r="CE40" s="64">
        <f t="shared" si="83"/>
        <v>41.918422243732302</v>
      </c>
      <c r="CF40" s="63">
        <v>44.223021582733807</v>
      </c>
      <c r="CG40" s="64">
        <f t="shared" si="84"/>
        <v>45.587426761259287</v>
      </c>
      <c r="CH40" s="63">
        <v>51.107142857142861</v>
      </c>
      <c r="CI40" s="64">
        <f t="shared" si="92"/>
        <v>49.449434883671337</v>
      </c>
      <c r="CJ40" s="63">
        <v>42.486486486486484</v>
      </c>
      <c r="CK40" s="64">
        <f t="shared" si="65"/>
        <v>44.431734125505386</v>
      </c>
      <c r="CL40" s="63">
        <v>0</v>
      </c>
      <c r="CM40" s="65">
        <f t="shared" si="66"/>
        <v>0</v>
      </c>
      <c r="CN40" s="134">
        <f>'Plan Figures'!$B$74</f>
        <v>7.6707847839770166E-2</v>
      </c>
      <c r="CO40" s="134">
        <f>'Plan Figures'!$B$75</f>
        <v>0.14955977288801073</v>
      </c>
    </row>
    <row r="41" spans="1:93" x14ac:dyDescent="0.25">
      <c r="A41" s="107">
        <f t="shared" si="42"/>
        <v>45800</v>
      </c>
      <c r="B41" s="31">
        <v>39.327579756604017</v>
      </c>
      <c r="C41" s="38">
        <f t="shared" si="67"/>
        <v>38.325011255038952</v>
      </c>
      <c r="D41" s="31">
        <v>40.114457831325296</v>
      </c>
      <c r="E41" s="38">
        <f t="shared" si="67"/>
        <v>39.221488966140591</v>
      </c>
      <c r="F41" s="31">
        <v>43.03125</v>
      </c>
      <c r="G41" s="38">
        <f t="shared" si="68"/>
        <v>42.108050108758235</v>
      </c>
      <c r="H41" s="31">
        <v>39.417910447761194</v>
      </c>
      <c r="I41" s="38">
        <f t="shared" si="69"/>
        <v>38.385894427030827</v>
      </c>
      <c r="J41" s="31">
        <v>0</v>
      </c>
      <c r="K41" s="57">
        <f t="shared" si="70"/>
        <v>0</v>
      </c>
      <c r="L41" s="108">
        <v>6.9826320232925593E-2</v>
      </c>
      <c r="M41" s="109">
        <f t="shared" si="67"/>
        <v>7.2898700482366949E-2</v>
      </c>
      <c r="N41" s="108">
        <v>7.2289156626506021E-2</v>
      </c>
      <c r="O41" s="109">
        <f t="shared" si="71"/>
        <v>7.3297970701746498E-2</v>
      </c>
      <c r="P41" s="108">
        <v>9.375E-2</v>
      </c>
      <c r="Q41" s="109">
        <f t="shared" si="85"/>
        <v>7.3573481116584558E-2</v>
      </c>
      <c r="R41" s="108">
        <v>6.7164179104477612E-2</v>
      </c>
      <c r="S41" s="109">
        <f t="shared" si="44"/>
        <v>7.2790823106445066E-2</v>
      </c>
      <c r="T41" s="108">
        <v>0</v>
      </c>
      <c r="U41" s="110">
        <f t="shared" si="45"/>
        <v>0</v>
      </c>
      <c r="V41" s="108">
        <v>0.11836546624982662</v>
      </c>
      <c r="W41" s="109">
        <f t="shared" si="72"/>
        <v>0.12956406965640499</v>
      </c>
      <c r="X41" s="108">
        <v>0.10513057190747287</v>
      </c>
      <c r="Y41" s="109">
        <f t="shared" si="73"/>
        <v>0.11025905490154346</v>
      </c>
      <c r="Z41" s="108">
        <v>9.2273879540013592E-2</v>
      </c>
      <c r="AA41" s="109">
        <f t="shared" si="86"/>
        <v>0.11368184311285126</v>
      </c>
      <c r="AB41" s="108">
        <v>0.10725548060618484</v>
      </c>
      <c r="AC41" s="109">
        <f t="shared" si="47"/>
        <v>0.1091319899920752</v>
      </c>
      <c r="AD41" s="108">
        <v>0</v>
      </c>
      <c r="AE41" s="110">
        <f t="shared" si="48"/>
        <v>0</v>
      </c>
      <c r="AF41" s="31">
        <v>7350.8143424867403</v>
      </c>
      <c r="AG41" s="38">
        <f t="shared" si="74"/>
        <v>7667.7585977801509</v>
      </c>
      <c r="AH41" s="31">
        <v>6908.8795180722891</v>
      </c>
      <c r="AI41" s="38">
        <f t="shared" si="75"/>
        <v>7244.2391002022277</v>
      </c>
      <c r="AJ41" s="31">
        <v>7140.625</v>
      </c>
      <c r="AK41" s="38">
        <f t="shared" si="87"/>
        <v>7313.8379262363251</v>
      </c>
      <c r="AL41" s="31">
        <v>6853.5373134328356</v>
      </c>
      <c r="AM41" s="38">
        <f t="shared" si="50"/>
        <v>7219.8497214766312</v>
      </c>
      <c r="AN41" s="31">
        <v>0</v>
      </c>
      <c r="AO41" s="57">
        <f t="shared" si="51"/>
        <v>0</v>
      </c>
      <c r="AP41" s="63">
        <v>4.2943168236593046</v>
      </c>
      <c r="AQ41" s="64">
        <f t="shared" si="76"/>
        <v>3.9533507728530739</v>
      </c>
      <c r="AR41" s="63">
        <v>4.9397590361445776</v>
      </c>
      <c r="AS41" s="63">
        <f t="shared" si="77"/>
        <v>4.4321859127245862</v>
      </c>
      <c r="AT41" s="63">
        <v>6.40625</v>
      </c>
      <c r="AU41" s="63">
        <f t="shared" si="88"/>
        <v>6.0801626841959351</v>
      </c>
      <c r="AV41" s="63">
        <v>4.58955223880597</v>
      </c>
      <c r="AW41" s="63">
        <f t="shared" si="53"/>
        <v>3.9487836355443044</v>
      </c>
      <c r="AX41" s="63">
        <v>0</v>
      </c>
      <c r="AY41" s="65">
        <f t="shared" si="54"/>
        <v>0</v>
      </c>
      <c r="AZ41" s="111">
        <v>0.58393275084476759</v>
      </c>
      <c r="BA41" s="112">
        <f t="shared" si="78"/>
        <v>0.55753793882112845</v>
      </c>
      <c r="BB41" s="111">
        <v>0.80722891566265054</v>
      </c>
      <c r="BC41" s="112">
        <f t="shared" si="79"/>
        <v>0.77362237366071029</v>
      </c>
      <c r="BD41" s="111">
        <v>0</v>
      </c>
      <c r="BE41" s="112">
        <f t="shared" si="89"/>
        <v>0</v>
      </c>
      <c r="BF41" s="111">
        <v>1</v>
      </c>
      <c r="BG41" s="112">
        <f t="shared" si="56"/>
        <v>1</v>
      </c>
      <c r="BH41" s="111">
        <v>0</v>
      </c>
      <c r="BI41" s="113">
        <f t="shared" si="57"/>
        <v>0</v>
      </c>
      <c r="BJ41" s="31">
        <v>5527.3387369190705</v>
      </c>
      <c r="BK41" s="38">
        <f t="shared" si="80"/>
        <v>5134.235561032704</v>
      </c>
      <c r="BL41" s="31">
        <v>6734.4819277108427</v>
      </c>
      <c r="BM41" s="38">
        <f t="shared" si="81"/>
        <v>6119.9410718627259</v>
      </c>
      <c r="BN41" s="31">
        <v>10539.4375</v>
      </c>
      <c r="BO41" s="38">
        <f t="shared" si="90"/>
        <v>7904.7427401211271</v>
      </c>
      <c r="BP41" s="31">
        <v>5825.8358208955224</v>
      </c>
      <c r="BQ41" s="38">
        <f t="shared" si="59"/>
        <v>5677.2158678563819</v>
      </c>
      <c r="BR41" s="31">
        <v>0</v>
      </c>
      <c r="BS41" s="57">
        <f t="shared" si="60"/>
        <v>0</v>
      </c>
      <c r="BT41" s="108">
        <v>3.921936386270828E-2</v>
      </c>
      <c r="BU41" s="109">
        <f t="shared" si="80"/>
        <v>2.4604661310589217E-2</v>
      </c>
      <c r="BV41" s="108">
        <v>5.4216867469879519E-2</v>
      </c>
      <c r="BW41" s="108">
        <f t="shared" si="82"/>
        <v>3.3929689055416309E-2</v>
      </c>
      <c r="BX41" s="108">
        <v>9.375E-2</v>
      </c>
      <c r="BY41" s="108">
        <f t="shared" si="91"/>
        <v>4.998254003795876E-2</v>
      </c>
      <c r="BZ41" s="108">
        <v>4.4776119402985072E-2</v>
      </c>
      <c r="CA41" s="108">
        <f t="shared" si="62"/>
        <v>3.0005755105549325E-2</v>
      </c>
      <c r="CB41" s="108">
        <v>0</v>
      </c>
      <c r="CC41" s="110">
        <f t="shared" si="63"/>
        <v>0</v>
      </c>
      <c r="CD41" s="63">
        <v>39.633166959632717</v>
      </c>
      <c r="CE41" s="64">
        <f t="shared" si="83"/>
        <v>41.833077081398933</v>
      </c>
      <c r="CF41" s="63">
        <v>42.349397590361448</v>
      </c>
      <c r="CG41" s="64">
        <f t="shared" si="84"/>
        <v>45.513817609291593</v>
      </c>
      <c r="CH41" s="63">
        <v>39.125</v>
      </c>
      <c r="CI41" s="64">
        <f t="shared" si="92"/>
        <v>48.743482502718962</v>
      </c>
      <c r="CJ41" s="63">
        <v>43.119402985074629</v>
      </c>
      <c r="CK41" s="64">
        <f t="shared" si="65"/>
        <v>44.489953922404666</v>
      </c>
      <c r="CL41" s="63">
        <v>0</v>
      </c>
      <c r="CM41" s="65">
        <f t="shared" si="66"/>
        <v>0</v>
      </c>
      <c r="CN41" s="134">
        <f>'Plan Figures'!$B$74</f>
        <v>7.6707847839770166E-2</v>
      </c>
      <c r="CO41" s="134">
        <f>'Plan Figures'!$B$75</f>
        <v>0.14955977288801073</v>
      </c>
    </row>
    <row r="42" spans="1:93" x14ac:dyDescent="0.25">
      <c r="A42" s="107">
        <f t="shared" si="42"/>
        <v>45801</v>
      </c>
      <c r="B42" s="31">
        <v>39.360452706006264</v>
      </c>
      <c r="C42" s="38">
        <f t="shared" si="67"/>
        <v>38.429756922986506</v>
      </c>
      <c r="D42" s="31">
        <v>40.523809523809533</v>
      </c>
      <c r="E42" s="38">
        <f t="shared" si="67"/>
        <v>39.36332269078089</v>
      </c>
      <c r="F42" s="31">
        <v>43.125</v>
      </c>
      <c r="G42" s="38">
        <f t="shared" si="68"/>
        <v>42.424608550316677</v>
      </c>
      <c r="H42" s="31">
        <v>39.55140186915888</v>
      </c>
      <c r="I42" s="38">
        <f t="shared" si="69"/>
        <v>38.436408665796058</v>
      </c>
      <c r="J42" s="31">
        <v>0</v>
      </c>
      <c r="K42" s="57">
        <f t="shared" si="70"/>
        <v>0</v>
      </c>
      <c r="L42" s="108">
        <v>2.0642239619893726E-2</v>
      </c>
      <c r="M42" s="109">
        <f t="shared" si="67"/>
        <v>6.6143464730762713E-2</v>
      </c>
      <c r="N42" s="108">
        <v>2.0408163265306124E-2</v>
      </c>
      <c r="O42" s="109">
        <f t="shared" si="71"/>
        <v>6.7363865074666338E-2</v>
      </c>
      <c r="P42" s="108">
        <v>7.5000000000000011E-2</v>
      </c>
      <c r="Q42" s="109">
        <f t="shared" si="85"/>
        <v>8.4287766830870262E-2</v>
      </c>
      <c r="R42" s="108">
        <v>0</v>
      </c>
      <c r="S42" s="109">
        <f t="shared" si="44"/>
        <v>6.180181211743406E-2</v>
      </c>
      <c r="T42" s="108">
        <v>0</v>
      </c>
      <c r="U42" s="110">
        <f t="shared" si="45"/>
        <v>0</v>
      </c>
      <c r="V42" s="108">
        <v>3.5942793036409473E-2</v>
      </c>
      <c r="W42" s="109">
        <f t="shared" si="72"/>
        <v>0.11720179186396909</v>
      </c>
      <c r="X42" s="108">
        <v>2.9344586537241389E-2</v>
      </c>
      <c r="Y42" s="109">
        <f t="shared" si="73"/>
        <v>9.9844465301242816E-2</v>
      </c>
      <c r="Z42" s="108">
        <v>0.11842266980453008</v>
      </c>
      <c r="AA42" s="109">
        <f t="shared" si="86"/>
        <v>0.13059936737064129</v>
      </c>
      <c r="AB42" s="108">
        <v>0</v>
      </c>
      <c r="AC42" s="109">
        <f t="shared" si="47"/>
        <v>9.2265343657343443E-2</v>
      </c>
      <c r="AD42" s="108">
        <v>0</v>
      </c>
      <c r="AE42" s="110">
        <f t="shared" si="48"/>
        <v>0</v>
      </c>
      <c r="AF42" s="31">
        <v>7392.1485849981591</v>
      </c>
      <c r="AG42" s="38">
        <f t="shared" si="74"/>
        <v>7641.3951751693166</v>
      </c>
      <c r="AH42" s="31">
        <v>6949.3197278911575</v>
      </c>
      <c r="AI42" s="38">
        <f t="shared" si="75"/>
        <v>7211.6526643636689</v>
      </c>
      <c r="AJ42" s="31">
        <v>7162.5000000000009</v>
      </c>
      <c r="AK42" s="38">
        <f t="shared" si="87"/>
        <v>7271.1431210415194</v>
      </c>
      <c r="AL42" s="31">
        <v>6869.6261682242994</v>
      </c>
      <c r="AM42" s="38">
        <f t="shared" si="50"/>
        <v>7185.6848569686408</v>
      </c>
      <c r="AN42" s="31">
        <v>0</v>
      </c>
      <c r="AO42" s="57">
        <f t="shared" si="51"/>
        <v>0</v>
      </c>
      <c r="AP42" s="63">
        <v>4.3399907980638073</v>
      </c>
      <c r="AQ42" s="64">
        <f t="shared" si="76"/>
        <v>4.010853612645759</v>
      </c>
      <c r="AR42" s="63">
        <v>4.8163265306122449</v>
      </c>
      <c r="AS42" s="63">
        <f t="shared" si="77"/>
        <v>4.4653653033177383</v>
      </c>
      <c r="AT42" s="63">
        <v>5.0000000000000009</v>
      </c>
      <c r="AU42" s="63">
        <f t="shared" si="88"/>
        <v>5.7684743725076242</v>
      </c>
      <c r="AV42" s="63">
        <v>4.7476635514018692</v>
      </c>
      <c r="AW42" s="63">
        <f t="shared" si="53"/>
        <v>4.0618721491668639</v>
      </c>
      <c r="AX42" s="63">
        <v>0</v>
      </c>
      <c r="AY42" s="65">
        <f t="shared" si="54"/>
        <v>0</v>
      </c>
      <c r="AZ42" s="111">
        <v>0.54996864052857686</v>
      </c>
      <c r="BA42" s="112">
        <f t="shared" si="78"/>
        <v>0.55604149548878756</v>
      </c>
      <c r="BB42" s="111">
        <v>0.72789115646258506</v>
      </c>
      <c r="BC42" s="112">
        <f t="shared" si="79"/>
        <v>0.762562576796326</v>
      </c>
      <c r="BD42" s="111">
        <v>0</v>
      </c>
      <c r="BE42" s="112">
        <f t="shared" si="89"/>
        <v>0</v>
      </c>
      <c r="BF42" s="111">
        <v>1</v>
      </c>
      <c r="BG42" s="112">
        <f t="shared" si="56"/>
        <v>1</v>
      </c>
      <c r="BH42" s="111">
        <v>0</v>
      </c>
      <c r="BI42" s="113">
        <f t="shared" si="57"/>
        <v>0</v>
      </c>
      <c r="BJ42" s="31">
        <v>5791.9850907285108</v>
      </c>
      <c r="BK42" s="38">
        <f t="shared" si="80"/>
        <v>5296.6777623416356</v>
      </c>
      <c r="BL42" s="31">
        <v>6862.5442176870756</v>
      </c>
      <c r="BM42" s="38">
        <f t="shared" si="81"/>
        <v>6328.7798791934965</v>
      </c>
      <c r="BN42" s="31">
        <v>8701.2250000000004</v>
      </c>
      <c r="BO42" s="38">
        <f t="shared" si="90"/>
        <v>7965.4047531081387</v>
      </c>
      <c r="BP42" s="31">
        <v>6175.1869158878508</v>
      </c>
      <c r="BQ42" s="38">
        <f t="shared" si="59"/>
        <v>5887.1860552124172</v>
      </c>
      <c r="BR42" s="31">
        <v>0</v>
      </c>
      <c r="BS42" s="57">
        <f t="shared" si="60"/>
        <v>0</v>
      </c>
      <c r="BT42" s="108">
        <v>3.5979256857009707E-2</v>
      </c>
      <c r="BU42" s="109">
        <f t="shared" si="80"/>
        <v>2.7984920158749278E-2</v>
      </c>
      <c r="BV42" s="108">
        <v>4.7619047619047623E-2</v>
      </c>
      <c r="BW42" s="108">
        <f t="shared" si="82"/>
        <v>3.820396513753057E-2</v>
      </c>
      <c r="BX42" s="108">
        <v>7.5000000000000011E-2</v>
      </c>
      <c r="BY42" s="108">
        <f t="shared" si="91"/>
        <v>5.4203319258737982E-2</v>
      </c>
      <c r="BZ42" s="108">
        <v>3.7383177570093455E-2</v>
      </c>
      <c r="CA42" s="108">
        <f t="shared" si="62"/>
        <v>3.3776350331418251E-2</v>
      </c>
      <c r="CB42" s="108">
        <v>0</v>
      </c>
      <c r="CC42" s="110">
        <f t="shared" si="63"/>
        <v>0</v>
      </c>
      <c r="CD42" s="63">
        <v>39.37062688356076</v>
      </c>
      <c r="CE42" s="64">
        <f t="shared" si="83"/>
        <v>41.240987687963177</v>
      </c>
      <c r="CF42" s="63">
        <v>41.435374149659864</v>
      </c>
      <c r="CG42" s="64">
        <f t="shared" si="84"/>
        <v>44.777025294388373</v>
      </c>
      <c r="CH42" s="63">
        <v>48.025000000000006</v>
      </c>
      <c r="CI42" s="64">
        <f t="shared" si="92"/>
        <v>48.922378606615062</v>
      </c>
      <c r="CJ42" s="63">
        <v>38.971962616822431</v>
      </c>
      <c r="CK42" s="64">
        <f t="shared" si="65"/>
        <v>43.407455646314936</v>
      </c>
      <c r="CL42" s="63">
        <v>0</v>
      </c>
      <c r="CM42" s="65">
        <f t="shared" si="66"/>
        <v>0</v>
      </c>
      <c r="CN42" s="134">
        <f>'Plan Figures'!$B$74</f>
        <v>7.6707847839770166E-2</v>
      </c>
      <c r="CO42" s="134">
        <f>'Plan Figures'!$B$75</f>
        <v>0.14955977288801073</v>
      </c>
    </row>
    <row r="43" spans="1:93" x14ac:dyDescent="0.25">
      <c r="A43" s="107">
        <f t="shared" si="42"/>
        <v>45802</v>
      </c>
      <c r="B43" s="31">
        <v>39.873113557991125</v>
      </c>
      <c r="C43" s="38">
        <f t="shared" si="67"/>
        <v>38.640046787852249</v>
      </c>
      <c r="D43" s="31">
        <v>40.825174825174827</v>
      </c>
      <c r="E43" s="38">
        <f t="shared" si="67"/>
        <v>39.58797172595623</v>
      </c>
      <c r="F43" s="31">
        <v>42.358974358974358</v>
      </c>
      <c r="G43" s="38">
        <f t="shared" si="68"/>
        <v>43.032013050578321</v>
      </c>
      <c r="H43" s="31">
        <v>40.25</v>
      </c>
      <c r="I43" s="38">
        <f t="shared" si="69"/>
        <v>38.510502482427171</v>
      </c>
      <c r="J43" s="31">
        <v>0</v>
      </c>
      <c r="K43" s="57">
        <f t="shared" si="70"/>
        <v>0</v>
      </c>
      <c r="L43" s="108">
        <v>3.7676310103412144E-2</v>
      </c>
      <c r="M43" s="109">
        <f t="shared" si="67"/>
        <v>6.4933207259270528E-2</v>
      </c>
      <c r="N43" s="108">
        <v>4.195804195804196E-2</v>
      </c>
      <c r="O43" s="109">
        <f t="shared" si="71"/>
        <v>6.4335314677694877E-2</v>
      </c>
      <c r="P43" s="108">
        <v>2.564102564102564E-2</v>
      </c>
      <c r="Q43" s="109">
        <f t="shared" si="85"/>
        <v>7.7746688861220867E-2</v>
      </c>
      <c r="R43" s="108">
        <v>4.8076923076923073E-2</v>
      </c>
      <c r="S43" s="109">
        <f t="shared" si="44"/>
        <v>6.0141159337378285E-2</v>
      </c>
      <c r="T43" s="108">
        <v>0</v>
      </c>
      <c r="U43" s="110">
        <f t="shared" si="45"/>
        <v>0</v>
      </c>
      <c r="V43" s="108">
        <v>6.8283061963931121E-2</v>
      </c>
      <c r="W43" s="109">
        <f t="shared" si="72"/>
        <v>0.11803148804619548</v>
      </c>
      <c r="X43" s="108">
        <v>7.9760495386689861E-2</v>
      </c>
      <c r="Y43" s="109">
        <f t="shared" si="73"/>
        <v>9.9462915258940993E-2</v>
      </c>
      <c r="Z43" s="108">
        <v>3.2837157905343188E-2</v>
      </c>
      <c r="AA43" s="109">
        <f t="shared" si="86"/>
        <v>0.1263207055672905</v>
      </c>
      <c r="AB43" s="108">
        <v>9.5091762046415299E-2</v>
      </c>
      <c r="AC43" s="109">
        <f t="shared" si="47"/>
        <v>9.3269056687700164E-2</v>
      </c>
      <c r="AD43" s="108">
        <v>0</v>
      </c>
      <c r="AE43" s="110">
        <f t="shared" si="48"/>
        <v>0</v>
      </c>
      <c r="AF43" s="31">
        <v>7514.2775612873884</v>
      </c>
      <c r="AG43" s="38">
        <f t="shared" si="74"/>
        <v>7616.8100199891915</v>
      </c>
      <c r="AH43" s="31">
        <v>7283.2167832167834</v>
      </c>
      <c r="AI43" s="38">
        <f t="shared" si="75"/>
        <v>7193.2249867780947</v>
      </c>
      <c r="AJ43" s="31">
        <v>7174.3589743589746</v>
      </c>
      <c r="AK43" s="38">
        <f t="shared" si="87"/>
        <v>7170.2301173785163</v>
      </c>
      <c r="AL43" s="31">
        <v>7324.0384615384619</v>
      </c>
      <c r="AM43" s="38">
        <f t="shared" si="50"/>
        <v>7201.0613536063302</v>
      </c>
      <c r="AN43" s="31">
        <v>0</v>
      </c>
      <c r="AO43" s="57">
        <f t="shared" si="51"/>
        <v>0</v>
      </c>
      <c r="AP43" s="63">
        <v>4.2201104570732637</v>
      </c>
      <c r="AQ43" s="64">
        <f t="shared" si="76"/>
        <v>4.0923810851822617</v>
      </c>
      <c r="AR43" s="63">
        <v>4.8671328671328666</v>
      </c>
      <c r="AS43" s="63">
        <f t="shared" si="77"/>
        <v>4.5847301489983732</v>
      </c>
      <c r="AT43" s="63">
        <v>5.2307692307692308</v>
      </c>
      <c r="AU43" s="63">
        <f t="shared" si="88"/>
        <v>5.7657271197603714</v>
      </c>
      <c r="AV43" s="63">
        <v>4.7307692307692308</v>
      </c>
      <c r="AW43" s="63">
        <f t="shared" si="53"/>
        <v>4.234498030747968</v>
      </c>
      <c r="AX43" s="63">
        <v>0</v>
      </c>
      <c r="AY43" s="65">
        <f t="shared" si="54"/>
        <v>0</v>
      </c>
      <c r="AZ43" s="111">
        <v>0.55821051965963386</v>
      </c>
      <c r="BA43" s="112">
        <f t="shared" si="78"/>
        <v>0.56228781603781697</v>
      </c>
      <c r="BB43" s="111">
        <v>0.72727272727272729</v>
      </c>
      <c r="BC43" s="112">
        <f t="shared" si="79"/>
        <v>0.76570680099318189</v>
      </c>
      <c r="BD43" s="111">
        <v>0</v>
      </c>
      <c r="BE43" s="112">
        <f t="shared" si="89"/>
        <v>0</v>
      </c>
      <c r="BF43" s="111">
        <v>1</v>
      </c>
      <c r="BG43" s="112">
        <f t="shared" si="56"/>
        <v>1</v>
      </c>
      <c r="BH43" s="111">
        <v>0</v>
      </c>
      <c r="BI43" s="113">
        <f t="shared" si="57"/>
        <v>0</v>
      </c>
      <c r="BJ43" s="31">
        <v>4791.6345621736191</v>
      </c>
      <c r="BK43" s="38">
        <f t="shared" si="80"/>
        <v>5175.2617675603306</v>
      </c>
      <c r="BL43" s="31">
        <v>5542.1678321678319</v>
      </c>
      <c r="BM43" s="38">
        <f t="shared" si="81"/>
        <v>6137.1136296535615</v>
      </c>
      <c r="BN43" s="31">
        <v>7485.2564102564111</v>
      </c>
      <c r="BO43" s="38">
        <f t="shared" si="90"/>
        <v>8196.308730083545</v>
      </c>
      <c r="BP43" s="31">
        <v>4813.5096153846152</v>
      </c>
      <c r="BQ43" s="38">
        <f t="shared" si="59"/>
        <v>5530.8345503739693</v>
      </c>
      <c r="BR43" s="31">
        <v>0</v>
      </c>
      <c r="BS43" s="57">
        <f t="shared" si="60"/>
        <v>0</v>
      </c>
      <c r="BT43" s="108">
        <v>5.3674088428810945E-3</v>
      </c>
      <c r="BU43" s="109">
        <f t="shared" si="80"/>
        <v>2.3266764536981444E-2</v>
      </c>
      <c r="BV43" s="108">
        <v>6.993006993006993E-3</v>
      </c>
      <c r="BW43" s="108">
        <f t="shared" si="82"/>
        <v>3.168416914405036E-2</v>
      </c>
      <c r="BX43" s="108">
        <v>2.564102564102564E-2</v>
      </c>
      <c r="BY43" s="108">
        <f t="shared" si="91"/>
        <v>5.2764282105415117E-2</v>
      </c>
      <c r="BZ43" s="108">
        <v>0</v>
      </c>
      <c r="CA43" s="108">
        <f t="shared" si="62"/>
        <v>2.5247565683230604E-2</v>
      </c>
      <c r="CB43" s="108">
        <v>0</v>
      </c>
      <c r="CC43" s="110">
        <f t="shared" si="63"/>
        <v>0</v>
      </c>
      <c r="CD43" s="63">
        <v>41.469764088486997</v>
      </c>
      <c r="CE43" s="64">
        <f t="shared" si="83"/>
        <v>41.108589294080517</v>
      </c>
      <c r="CF43" s="63">
        <v>43.83916083916084</v>
      </c>
      <c r="CG43" s="64">
        <f t="shared" si="84"/>
        <v>44.474349023291047</v>
      </c>
      <c r="CH43" s="63">
        <v>44.923076923076927</v>
      </c>
      <c r="CI43" s="64">
        <f t="shared" si="92"/>
        <v>48.329756942564821</v>
      </c>
      <c r="CJ43" s="63">
        <v>43.432692307692307</v>
      </c>
      <c r="CK43" s="64">
        <f t="shared" si="65"/>
        <v>43.232595059140912</v>
      </c>
      <c r="CL43" s="63">
        <v>0</v>
      </c>
      <c r="CM43" s="65">
        <f t="shared" si="66"/>
        <v>0</v>
      </c>
      <c r="CN43" s="134">
        <f>'Plan Figures'!$B$74</f>
        <v>7.6707847839770166E-2</v>
      </c>
      <c r="CO43" s="134">
        <f>'Plan Figures'!$B$75</f>
        <v>0.14955977288801073</v>
      </c>
    </row>
    <row r="44" spans="1:93" x14ac:dyDescent="0.25">
      <c r="A44" s="107">
        <f t="shared" si="42"/>
        <v>45803</v>
      </c>
      <c r="B44" s="31">
        <v>39.472318044599319</v>
      </c>
      <c r="C44" s="38">
        <f t="shared" si="67"/>
        <v>38.908702955285037</v>
      </c>
      <c r="D44" s="31">
        <v>41.147286821705421</v>
      </c>
      <c r="E44" s="38">
        <f t="shared" si="67"/>
        <v>39.869175302111593</v>
      </c>
      <c r="F44" s="31">
        <v>46.964285714285715</v>
      </c>
      <c r="G44" s="38">
        <f t="shared" si="68"/>
        <v>43.501400805680362</v>
      </c>
      <c r="H44" s="31">
        <v>39.53465346534653</v>
      </c>
      <c r="I44" s="38">
        <f t="shared" si="69"/>
        <v>38.750791323341332</v>
      </c>
      <c r="J44" s="31">
        <v>0</v>
      </c>
      <c r="K44" s="57">
        <f t="shared" si="70"/>
        <v>0</v>
      </c>
      <c r="L44" s="108">
        <v>4.8923465710075734E-2</v>
      </c>
      <c r="M44" s="109">
        <f t="shared" si="67"/>
        <v>6.3565122239844993E-2</v>
      </c>
      <c r="N44" s="108">
        <v>3.8759689922480613E-2</v>
      </c>
      <c r="O44" s="109">
        <f t="shared" si="71"/>
        <v>6.4065212308897099E-2</v>
      </c>
      <c r="P44" s="108">
        <v>3.5714285714285712E-2</v>
      </c>
      <c r="Q44" s="109">
        <f t="shared" si="85"/>
        <v>7.2644648044894358E-2</v>
      </c>
      <c r="R44" s="108">
        <v>3.9603960396039598E-2</v>
      </c>
      <c r="S44" s="109">
        <f t="shared" si="44"/>
        <v>6.128758976989522E-2</v>
      </c>
      <c r="T44" s="108">
        <v>0</v>
      </c>
      <c r="U44" s="110">
        <f t="shared" si="45"/>
        <v>0</v>
      </c>
      <c r="V44" s="108">
        <v>7.8971616271579129E-2</v>
      </c>
      <c r="W44" s="109">
        <f t="shared" si="72"/>
        <v>0.11261300343761446</v>
      </c>
      <c r="X44" s="108">
        <v>6.262301877684881E-2</v>
      </c>
      <c r="Y44" s="109">
        <f t="shared" si="73"/>
        <v>0.10055633067914724</v>
      </c>
      <c r="Z44" s="108">
        <v>4.0761195191591569E-2</v>
      </c>
      <c r="AA44" s="109">
        <f t="shared" si="86"/>
        <v>0.11013933845497403</v>
      </c>
      <c r="AB44" s="108">
        <v>6.6802450587068324E-2</v>
      </c>
      <c r="AC44" s="109">
        <f t="shared" si="47"/>
        <v>9.7848834250054112E-2</v>
      </c>
      <c r="AD44" s="108">
        <v>0</v>
      </c>
      <c r="AE44" s="110">
        <f t="shared" si="48"/>
        <v>0</v>
      </c>
      <c r="AF44" s="31">
        <v>7728.3080809217072</v>
      </c>
      <c r="AG44" s="38">
        <f t="shared" si="74"/>
        <v>7659.0044035377778</v>
      </c>
      <c r="AH44" s="31">
        <v>7175.9689922480611</v>
      </c>
      <c r="AI44" s="38">
        <f t="shared" si="75"/>
        <v>7198.1555164488391</v>
      </c>
      <c r="AJ44" s="31">
        <v>7214.2857142857147</v>
      </c>
      <c r="AK44" s="38">
        <f t="shared" si="87"/>
        <v>7241.6586888070888</v>
      </c>
      <c r="AL44" s="31">
        <v>7165.3465346534649</v>
      </c>
      <c r="AM44" s="38">
        <f t="shared" si="50"/>
        <v>7186.488302165847</v>
      </c>
      <c r="AN44" s="31">
        <v>0</v>
      </c>
      <c r="AO44" s="57">
        <f t="shared" si="51"/>
        <v>0</v>
      </c>
      <c r="AP44" s="63">
        <v>3.8767683657554421</v>
      </c>
      <c r="AQ44" s="64">
        <f t="shared" si="76"/>
        <v>4.0609962927004606</v>
      </c>
      <c r="AR44" s="63">
        <v>4.5271317829457356</v>
      </c>
      <c r="AS44" s="63">
        <f t="shared" si="77"/>
        <v>4.5404063502786576</v>
      </c>
      <c r="AT44" s="63">
        <v>6.25</v>
      </c>
      <c r="AU44" s="63">
        <f t="shared" si="88"/>
        <v>5.5310332422093511</v>
      </c>
      <c r="AV44" s="63">
        <v>4.0495049504950495</v>
      </c>
      <c r="AW44" s="63">
        <f t="shared" si="53"/>
        <v>4.250592722923952</v>
      </c>
      <c r="AX44" s="63">
        <v>0</v>
      </c>
      <c r="AY44" s="65">
        <f t="shared" si="54"/>
        <v>0</v>
      </c>
      <c r="AZ44" s="111">
        <v>0.54812023489707795</v>
      </c>
      <c r="BA44" s="112">
        <f t="shared" si="78"/>
        <v>0.56131573572264348</v>
      </c>
      <c r="BB44" s="111">
        <v>0.78294573643410847</v>
      </c>
      <c r="BC44" s="112">
        <f t="shared" si="79"/>
        <v>0.76721937425844933</v>
      </c>
      <c r="BD44" s="111">
        <v>0</v>
      </c>
      <c r="BE44" s="112">
        <f t="shared" si="89"/>
        <v>0</v>
      </c>
      <c r="BF44" s="111">
        <v>1</v>
      </c>
      <c r="BG44" s="112">
        <f t="shared" si="56"/>
        <v>1</v>
      </c>
      <c r="BH44" s="111">
        <v>0</v>
      </c>
      <c r="BI44" s="113">
        <f t="shared" si="57"/>
        <v>0</v>
      </c>
      <c r="BJ44" s="31">
        <v>5176.1192993356417</v>
      </c>
      <c r="BK44" s="38">
        <f t="shared" si="80"/>
        <v>5069.8167296165057</v>
      </c>
      <c r="BL44" s="31">
        <v>6030.1937984496108</v>
      </c>
      <c r="BM44" s="38">
        <f t="shared" si="81"/>
        <v>5959.0925346585564</v>
      </c>
      <c r="BN44" s="31">
        <v>7551.0714285714284</v>
      </c>
      <c r="BO44" s="38">
        <f t="shared" si="90"/>
        <v>7570.375056614158</v>
      </c>
      <c r="BP44" s="31">
        <v>5608.5643564356433</v>
      </c>
      <c r="BQ44" s="38">
        <f t="shared" si="59"/>
        <v>5488.6339697143994</v>
      </c>
      <c r="BR44" s="31">
        <v>0</v>
      </c>
      <c r="BS44" s="57">
        <f t="shared" si="60"/>
        <v>0</v>
      </c>
      <c r="BT44" s="108">
        <v>2.7134665093914746E-2</v>
      </c>
      <c r="BU44" s="109">
        <f t="shared" si="80"/>
        <v>2.2136304990067367E-2</v>
      </c>
      <c r="BV44" s="108">
        <v>3.8759689922480613E-2</v>
      </c>
      <c r="BW44" s="108">
        <f t="shared" si="82"/>
        <v>3.0252626589422148E-2</v>
      </c>
      <c r="BX44" s="108">
        <v>7.1428571428571425E-2</v>
      </c>
      <c r="BY44" s="108">
        <f t="shared" si="91"/>
        <v>4.766224128908858E-2</v>
      </c>
      <c r="BZ44" s="108">
        <v>2.9702970297029702E-2</v>
      </c>
      <c r="CA44" s="108">
        <f t="shared" si="62"/>
        <v>2.4979568958746121E-2</v>
      </c>
      <c r="CB44" s="108">
        <v>0</v>
      </c>
      <c r="CC44" s="110">
        <f t="shared" si="63"/>
        <v>0</v>
      </c>
      <c r="CD44" s="63">
        <v>40.029085901115963</v>
      </c>
      <c r="CE44" s="64">
        <f t="shared" si="83"/>
        <v>40.868823297731332</v>
      </c>
      <c r="CF44" s="63">
        <v>44.16279069767441</v>
      </c>
      <c r="CG44" s="64">
        <f t="shared" si="84"/>
        <v>44.352424814015727</v>
      </c>
      <c r="CH44" s="63">
        <v>50.714285714285715</v>
      </c>
      <c r="CI44" s="64">
        <f t="shared" si="92"/>
        <v>48.258328371136258</v>
      </c>
      <c r="CJ44" s="63">
        <v>42.346534653465341</v>
      </c>
      <c r="CK44" s="64">
        <f t="shared" si="65"/>
        <v>43.112175197605879</v>
      </c>
      <c r="CL44" s="63">
        <v>0</v>
      </c>
      <c r="CM44" s="65">
        <f t="shared" si="66"/>
        <v>0</v>
      </c>
      <c r="CN44" s="134">
        <f>'Plan Figures'!$B$74</f>
        <v>7.6707847839770166E-2</v>
      </c>
      <c r="CO44" s="134">
        <f>'Plan Figures'!$B$75</f>
        <v>0.14955977288801073</v>
      </c>
    </row>
    <row r="45" spans="1:93" x14ac:dyDescent="0.25">
      <c r="A45" s="107">
        <f t="shared" si="42"/>
        <v>45804</v>
      </c>
      <c r="B45" s="31">
        <v>38.92543064213455</v>
      </c>
      <c r="C45" s="38">
        <f t="shared" si="67"/>
        <v>38.911489840234928</v>
      </c>
      <c r="D45" s="31">
        <v>39.428571428571423</v>
      </c>
      <c r="E45" s="38">
        <f t="shared" si="67"/>
        <v>39.809440459269346</v>
      </c>
      <c r="F45" s="31">
        <v>43.083333333333336</v>
      </c>
      <c r="G45" s="38">
        <f t="shared" si="68"/>
        <v>43.756162710442261</v>
      </c>
      <c r="H45" s="31">
        <v>38.568627450980394</v>
      </c>
      <c r="I45" s="38">
        <f t="shared" si="69"/>
        <v>38.62641633970302</v>
      </c>
      <c r="J45" s="31">
        <v>0</v>
      </c>
      <c r="K45" s="57">
        <f t="shared" si="70"/>
        <v>0</v>
      </c>
      <c r="L45" s="108">
        <v>4.8867442940184636E-2</v>
      </c>
      <c r="M45" s="109">
        <f t="shared" si="67"/>
        <v>6.045469673763372E-2</v>
      </c>
      <c r="N45" s="108">
        <v>3.9682539682539673E-2</v>
      </c>
      <c r="O45" s="109">
        <f t="shared" si="71"/>
        <v>5.8263865005985668E-2</v>
      </c>
      <c r="P45" s="108">
        <v>4.1666666666666664E-2</v>
      </c>
      <c r="Q45" s="109">
        <f t="shared" si="85"/>
        <v>7.3835124235370544E-2</v>
      </c>
      <c r="R45" s="108">
        <v>3.9215686274509803E-2</v>
      </c>
      <c r="S45" s="109">
        <f t="shared" si="44"/>
        <v>5.3538695819791808E-2</v>
      </c>
      <c r="T45" s="108">
        <v>0</v>
      </c>
      <c r="U45" s="110">
        <f t="shared" si="45"/>
        <v>0</v>
      </c>
      <c r="V45" s="108">
        <v>0.10089334146311664</v>
      </c>
      <c r="W45" s="109">
        <f t="shared" si="72"/>
        <v>0.10918249596728216</v>
      </c>
      <c r="X45" s="108">
        <v>6.7390719096265442E-2</v>
      </c>
      <c r="Y45" s="109">
        <f t="shared" si="73"/>
        <v>9.1783660582540255E-2</v>
      </c>
      <c r="Z45" s="108">
        <v>6.9351577379919649E-2</v>
      </c>
      <c r="AA45" s="109">
        <f t="shared" si="86"/>
        <v>0.11177314891605421</v>
      </c>
      <c r="AB45" s="108">
        <v>6.6997343325926287E-2</v>
      </c>
      <c r="AC45" s="109">
        <f t="shared" si="47"/>
        <v>8.6751455788006401E-2</v>
      </c>
      <c r="AD45" s="108">
        <v>0</v>
      </c>
      <c r="AE45" s="110">
        <f t="shared" si="48"/>
        <v>0</v>
      </c>
      <c r="AF45" s="31">
        <v>7332.2073759225859</v>
      </c>
      <c r="AG45" s="38">
        <f t="shared" si="74"/>
        <v>7613.1875489431859</v>
      </c>
      <c r="AH45" s="31">
        <v>7030.1587301587297</v>
      </c>
      <c r="AI45" s="38">
        <f t="shared" si="75"/>
        <v>7176.8121859292833</v>
      </c>
      <c r="AJ45" s="31">
        <v>7650.0000000000009</v>
      </c>
      <c r="AK45" s="38">
        <f t="shared" si="87"/>
        <v>7270.2301173785172</v>
      </c>
      <c r="AL45" s="31">
        <v>6884.3137254901958</v>
      </c>
      <c r="AM45" s="38">
        <f t="shared" si="50"/>
        <v>7155.1419318420167</v>
      </c>
      <c r="AN45" s="31">
        <v>0</v>
      </c>
      <c r="AO45" s="57">
        <f t="shared" si="51"/>
        <v>0</v>
      </c>
      <c r="AP45" s="63">
        <v>3.7283089777897573</v>
      </c>
      <c r="AQ45" s="64">
        <f t="shared" si="76"/>
        <v>4.0311398902797793</v>
      </c>
      <c r="AR45" s="63">
        <v>3.9841269841269833</v>
      </c>
      <c r="AS45" s="63">
        <f t="shared" si="77"/>
        <v>4.4682743344552964</v>
      </c>
      <c r="AT45" s="63">
        <v>3.3750000000000004</v>
      </c>
      <c r="AU45" s="63">
        <f t="shared" si="88"/>
        <v>5.360795146971256</v>
      </c>
      <c r="AV45" s="63">
        <v>4.1274509803921564</v>
      </c>
      <c r="AW45" s="63">
        <f t="shared" si="53"/>
        <v>4.2020443316048075</v>
      </c>
      <c r="AX45" s="63">
        <v>0</v>
      </c>
      <c r="AY45" s="65">
        <f t="shared" si="54"/>
        <v>0</v>
      </c>
      <c r="AZ45" s="111">
        <v>0.62107814915811876</v>
      </c>
      <c r="BA45" s="112">
        <f t="shared" si="78"/>
        <v>0.56706266844774234</v>
      </c>
      <c r="BB45" s="111">
        <v>0.80952380952380953</v>
      </c>
      <c r="BC45" s="112">
        <f t="shared" si="79"/>
        <v>0.77129107593181945</v>
      </c>
      <c r="BD45" s="111">
        <v>0</v>
      </c>
      <c r="BE45" s="112">
        <f t="shared" si="89"/>
        <v>0</v>
      </c>
      <c r="BF45" s="111">
        <v>1</v>
      </c>
      <c r="BG45" s="112">
        <f t="shared" si="56"/>
        <v>1</v>
      </c>
      <c r="BH45" s="111">
        <v>0</v>
      </c>
      <c r="BI45" s="113">
        <f t="shared" si="57"/>
        <v>0</v>
      </c>
      <c r="BJ45" s="31">
        <v>5076.7766540246384</v>
      </c>
      <c r="BK45" s="38">
        <f t="shared" si="80"/>
        <v>5090.6116126547358</v>
      </c>
      <c r="BL45" s="31">
        <v>5802.9285714285706</v>
      </c>
      <c r="BM45" s="38">
        <f t="shared" si="81"/>
        <v>5989.5526121201983</v>
      </c>
      <c r="BN45" s="31">
        <v>10703.083333333334</v>
      </c>
      <c r="BO45" s="38">
        <f t="shared" si="90"/>
        <v>8064.6964851855873</v>
      </c>
      <c r="BP45" s="31">
        <v>4649.9509803921565</v>
      </c>
      <c r="BQ45" s="38">
        <f t="shared" si="59"/>
        <v>5420.5962593031309</v>
      </c>
      <c r="BR45" s="31">
        <v>0</v>
      </c>
      <c r="BS45" s="57">
        <f t="shared" si="60"/>
        <v>0</v>
      </c>
      <c r="BT45" s="108">
        <v>3.0445007311672483E-2</v>
      </c>
      <c r="BU45" s="109">
        <f t="shared" si="80"/>
        <v>2.4159091267906725E-2</v>
      </c>
      <c r="BV45" s="108">
        <v>3.9682539682539673E-2</v>
      </c>
      <c r="BW45" s="108">
        <f t="shared" si="82"/>
        <v>3.2793302227073801E-2</v>
      </c>
      <c r="BX45" s="108">
        <v>0.125</v>
      </c>
      <c r="BY45" s="108">
        <f t="shared" si="91"/>
        <v>6.0757479384326678E-2</v>
      </c>
      <c r="BZ45" s="108">
        <v>1.9607843137254902E-2</v>
      </c>
      <c r="CA45" s="108">
        <f t="shared" si="62"/>
        <v>2.5110462437633003E-2</v>
      </c>
      <c r="CB45" s="108">
        <v>0</v>
      </c>
      <c r="CC45" s="110">
        <f t="shared" si="63"/>
        <v>0</v>
      </c>
      <c r="CD45" s="63">
        <v>40.141451490879987</v>
      </c>
      <c r="CE45" s="64">
        <f t="shared" si="83"/>
        <v>40.683976906501762</v>
      </c>
      <c r="CF45" s="63">
        <v>42.460317460317448</v>
      </c>
      <c r="CG45" s="64">
        <f t="shared" si="84"/>
        <v>43.953116672267548</v>
      </c>
      <c r="CH45" s="63">
        <v>44.708333333333329</v>
      </c>
      <c r="CI45" s="64">
        <f t="shared" si="92"/>
        <v>47.716661704469587</v>
      </c>
      <c r="CJ45" s="63">
        <v>41.931372549019606</v>
      </c>
      <c r="CK45" s="64">
        <f t="shared" si="65"/>
        <v>42.767257791391046</v>
      </c>
      <c r="CL45" s="63">
        <v>0</v>
      </c>
      <c r="CM45" s="65">
        <f t="shared" si="66"/>
        <v>0</v>
      </c>
      <c r="CN45" s="134">
        <f>'Plan Figures'!$B$74</f>
        <v>7.6707847839770166E-2</v>
      </c>
      <c r="CO45" s="134">
        <f>'Plan Figures'!$B$75</f>
        <v>0.14955977288801073</v>
      </c>
    </row>
    <row r="46" spans="1:93" x14ac:dyDescent="0.25">
      <c r="A46" s="107">
        <f t="shared" si="42"/>
        <v>45805</v>
      </c>
      <c r="B46" s="31">
        <v>37.190473159963076</v>
      </c>
      <c r="C46" s="38">
        <f t="shared" si="67"/>
        <v>38.724400230921368</v>
      </c>
      <c r="D46" s="31">
        <v>37.459854014598534</v>
      </c>
      <c r="E46" s="38">
        <f t="shared" si="67"/>
        <v>39.594432135540309</v>
      </c>
      <c r="F46" s="31">
        <v>38.148148148148152</v>
      </c>
      <c r="G46" s="38">
        <f t="shared" si="68"/>
        <v>42.41279471190186</v>
      </c>
      <c r="H46" s="31">
        <v>37.290909090909089</v>
      </c>
      <c r="I46" s="38">
        <f t="shared" si="69"/>
        <v>38.805789907311876</v>
      </c>
      <c r="J46" s="31">
        <v>0</v>
      </c>
      <c r="K46" s="57">
        <f t="shared" si="70"/>
        <v>0</v>
      </c>
      <c r="L46" s="108">
        <v>9.1815137697440999E-2</v>
      </c>
      <c r="M46" s="109">
        <f t="shared" si="67"/>
        <v>5.6879665041232728E-2</v>
      </c>
      <c r="N46" s="108">
        <v>0.10218978102189781</v>
      </c>
      <c r="O46" s="109">
        <f t="shared" si="71"/>
        <v>5.5318545502848239E-2</v>
      </c>
      <c r="P46" s="108">
        <v>0.11111111111111112</v>
      </c>
      <c r="Q46" s="109">
        <f t="shared" si="85"/>
        <v>7.0003706610849467E-2</v>
      </c>
      <c r="R46" s="108">
        <v>9.9999999999999992E-2</v>
      </c>
      <c r="S46" s="109">
        <f t="shared" si="44"/>
        <v>5.1017687416430438E-2</v>
      </c>
      <c r="T46" s="108">
        <v>0</v>
      </c>
      <c r="U46" s="110">
        <f t="shared" si="45"/>
        <v>0</v>
      </c>
      <c r="V46" s="108">
        <v>0.13878956786329708</v>
      </c>
      <c r="W46" s="109">
        <f t="shared" si="72"/>
        <v>0.10130604187607127</v>
      </c>
      <c r="X46" s="108">
        <v>0.13620445095455536</v>
      </c>
      <c r="Y46" s="109">
        <f t="shared" si="73"/>
        <v>8.7397742769987435E-2</v>
      </c>
      <c r="Z46" s="108">
        <v>0.16375866182227178</v>
      </c>
      <c r="AA46" s="109">
        <f t="shared" si="86"/>
        <v>0.10352112373985757</v>
      </c>
      <c r="AB46" s="108">
        <v>0.13136933011302845</v>
      </c>
      <c r="AC46" s="109">
        <f t="shared" si="47"/>
        <v>8.336118070304345E-2</v>
      </c>
      <c r="AD46" s="108">
        <v>0</v>
      </c>
      <c r="AE46" s="110">
        <f t="shared" si="48"/>
        <v>0</v>
      </c>
      <c r="AF46" s="31">
        <v>7717.4606981840489</v>
      </c>
      <c r="AG46" s="38">
        <f t="shared" si="74"/>
        <v>7565.2033367461099</v>
      </c>
      <c r="AH46" s="31">
        <v>7318.2481751824816</v>
      </c>
      <c r="AI46" s="38">
        <f t="shared" si="75"/>
        <v>7186.3752084490861</v>
      </c>
      <c r="AJ46" s="31">
        <v>7537.0370370370383</v>
      </c>
      <c r="AK46" s="38">
        <f t="shared" si="87"/>
        <v>7332.1713689749404</v>
      </c>
      <c r="AL46" s="31">
        <v>7264.545454545455</v>
      </c>
      <c r="AM46" s="38">
        <f t="shared" si="50"/>
        <v>7149.8265766090126</v>
      </c>
      <c r="AN46" s="31">
        <v>0</v>
      </c>
      <c r="AO46" s="57">
        <f t="shared" si="51"/>
        <v>0</v>
      </c>
      <c r="AP46" s="63">
        <v>3.5592292594909862</v>
      </c>
      <c r="AQ46" s="64">
        <f t="shared" si="76"/>
        <v>3.9174157771755236</v>
      </c>
      <c r="AR46" s="63">
        <v>3.7518248175182478</v>
      </c>
      <c r="AS46" s="63">
        <f t="shared" si="77"/>
        <v>4.3588858998651707</v>
      </c>
      <c r="AT46" s="63">
        <v>5.4444444444444446</v>
      </c>
      <c r="AU46" s="63">
        <f t="shared" si="88"/>
        <v>5.1927601168672597</v>
      </c>
      <c r="AV46" s="63">
        <v>3.336363636363636</v>
      </c>
      <c r="AW46" s="63">
        <f t="shared" si="53"/>
        <v>4.13581056537104</v>
      </c>
      <c r="AX46" s="63">
        <v>0</v>
      </c>
      <c r="AY46" s="65">
        <f t="shared" si="54"/>
        <v>0</v>
      </c>
      <c r="AZ46" s="111">
        <v>0.59374612867575083</v>
      </c>
      <c r="BA46" s="112">
        <f t="shared" si="78"/>
        <v>0.57311751538643796</v>
      </c>
      <c r="BB46" s="111">
        <v>0.8029197080291971</v>
      </c>
      <c r="BC46" s="112">
        <f t="shared" si="79"/>
        <v>0.77947760063774496</v>
      </c>
      <c r="BD46" s="111">
        <v>0</v>
      </c>
      <c r="BE46" s="112">
        <f t="shared" si="89"/>
        <v>0</v>
      </c>
      <c r="BF46" s="111">
        <v>1</v>
      </c>
      <c r="BG46" s="112">
        <f t="shared" si="56"/>
        <v>1</v>
      </c>
      <c r="BH46" s="111">
        <v>0</v>
      </c>
      <c r="BI46" s="113">
        <f t="shared" si="57"/>
        <v>0</v>
      </c>
      <c r="BJ46" s="31">
        <v>5332.8013512218722</v>
      </c>
      <c r="BK46" s="38">
        <f t="shared" si="80"/>
        <v>5094.3020281030595</v>
      </c>
      <c r="BL46" s="31">
        <v>6272.7956204379552</v>
      </c>
      <c r="BM46" s="38">
        <f t="shared" si="81"/>
        <v>5990.1650190499304</v>
      </c>
      <c r="BN46" s="31">
        <v>6400.7407407407418</v>
      </c>
      <c r="BO46" s="38">
        <f t="shared" si="90"/>
        <v>8159.5806304145599</v>
      </c>
      <c r="BP46" s="31">
        <v>6241.3909090909083</v>
      </c>
      <c r="BQ46" s="38">
        <f t="shared" si="59"/>
        <v>5390.7949606018319</v>
      </c>
      <c r="BR46" s="31">
        <v>0</v>
      </c>
      <c r="BS46" s="57">
        <f t="shared" si="60"/>
        <v>0</v>
      </c>
      <c r="BT46" s="108">
        <v>2.1590768315481845E-2</v>
      </c>
      <c r="BU46" s="109">
        <f t="shared" si="80"/>
        <v>2.3536054550100778E-2</v>
      </c>
      <c r="BV46" s="108">
        <v>2.9197080291970798E-2</v>
      </c>
      <c r="BW46" s="108">
        <f t="shared" si="82"/>
        <v>3.1951782369034537E-2</v>
      </c>
      <c r="BX46" s="108">
        <v>0</v>
      </c>
      <c r="BY46" s="108">
        <f t="shared" si="91"/>
        <v>5.583137100994244E-2</v>
      </c>
      <c r="BZ46" s="108">
        <v>3.6363636363636362E-2</v>
      </c>
      <c r="CA46" s="108">
        <f t="shared" si="62"/>
        <v>2.5263250825715504E-2</v>
      </c>
      <c r="CB46" s="108">
        <v>0</v>
      </c>
      <c r="CC46" s="110">
        <f t="shared" si="63"/>
        <v>0</v>
      </c>
      <c r="CD46" s="63">
        <v>39.900953030052229</v>
      </c>
      <c r="CE46" s="64">
        <f t="shared" si="83"/>
        <v>39.990392325648472</v>
      </c>
      <c r="CF46" s="63">
        <v>42.065693430656935</v>
      </c>
      <c r="CG46" s="64">
        <f t="shared" si="84"/>
        <v>42.933679392937826</v>
      </c>
      <c r="CH46" s="63">
        <v>44.814814814814817</v>
      </c>
      <c r="CI46" s="64">
        <f t="shared" si="92"/>
        <v>46.202521948950526</v>
      </c>
      <c r="CJ46" s="63">
        <v>41.390909090909084</v>
      </c>
      <c r="CK46" s="64">
        <f t="shared" si="65"/>
        <v>41.954194384209984</v>
      </c>
      <c r="CL46" s="63">
        <v>0</v>
      </c>
      <c r="CM46" s="65">
        <f t="shared" si="66"/>
        <v>0</v>
      </c>
      <c r="CN46" s="134">
        <f>'Plan Figures'!$B$74</f>
        <v>7.6707847839770166E-2</v>
      </c>
      <c r="CO46" s="134">
        <f>'Plan Figures'!$B$75</f>
        <v>0.14955977288801073</v>
      </c>
    </row>
    <row r="47" spans="1:93" x14ac:dyDescent="0.25">
      <c r="A47" s="107">
        <f t="shared" si="42"/>
        <v>45806</v>
      </c>
      <c r="B47" s="31">
        <v>38.387003383880369</v>
      </c>
      <c r="C47" s="38">
        <f t="shared" si="67"/>
        <v>38.93376732159696</v>
      </c>
      <c r="D47" s="31">
        <v>39.927272727272765</v>
      </c>
      <c r="E47" s="38">
        <f t="shared" si="67"/>
        <v>39.918061024636827</v>
      </c>
      <c r="F47" s="31">
        <v>41.18181818181818</v>
      </c>
      <c r="G47" s="38">
        <f t="shared" si="68"/>
        <v>42.556115676651395</v>
      </c>
      <c r="H47" s="31">
        <v>39.613636363636409</v>
      </c>
      <c r="I47" s="38">
        <f t="shared" si="69"/>
        <v>39.175305526827501</v>
      </c>
      <c r="J47" s="31">
        <v>0</v>
      </c>
      <c r="K47" s="57">
        <f t="shared" si="70"/>
        <v>0</v>
      </c>
      <c r="L47" s="108">
        <v>3.2266316729648754E-2</v>
      </c>
      <c r="M47" s="109">
        <f t="shared" si="67"/>
        <v>5.0002461861940226E-2</v>
      </c>
      <c r="N47" s="108">
        <v>3.6363636363636397E-2</v>
      </c>
      <c r="O47" s="109">
        <f t="shared" si="71"/>
        <v>5.0235858405772653E-2</v>
      </c>
      <c r="P47" s="108">
        <v>4.5454545454545456E-2</v>
      </c>
      <c r="Q47" s="109">
        <f t="shared" si="85"/>
        <v>6.1191090655376375E-2</v>
      </c>
      <c r="R47" s="108">
        <v>3.409090909090913E-2</v>
      </c>
      <c r="S47" s="109">
        <f t="shared" si="44"/>
        <v>4.6878808277551316E-2</v>
      </c>
      <c r="T47" s="108">
        <v>0</v>
      </c>
      <c r="U47" s="110">
        <f t="shared" si="45"/>
        <v>0</v>
      </c>
      <c r="V47" s="108">
        <v>7.5074928373053837E-2</v>
      </c>
      <c r="W47" s="109">
        <f t="shared" si="72"/>
        <v>8.8045825031601979E-2</v>
      </c>
      <c r="X47" s="108">
        <v>8.251819407566402E-2</v>
      </c>
      <c r="Y47" s="109">
        <f t="shared" si="73"/>
        <v>8.0424576676391107E-2</v>
      </c>
      <c r="Z47" s="108">
        <v>0.17777905736059291</v>
      </c>
      <c r="AA47" s="109">
        <f t="shared" si="86"/>
        <v>9.9312028429180382E-2</v>
      </c>
      <c r="AB47" s="108">
        <v>6.3303306814129351E-2</v>
      </c>
      <c r="AC47" s="109">
        <f t="shared" si="47"/>
        <v>7.5831381927536065E-2</v>
      </c>
      <c r="AD47" s="108">
        <v>0</v>
      </c>
      <c r="AE47" s="110">
        <f t="shared" si="48"/>
        <v>0</v>
      </c>
      <c r="AF47" s="31">
        <v>7877.0871110008075</v>
      </c>
      <c r="AG47" s="38">
        <f t="shared" si="74"/>
        <v>7558.9005364002051</v>
      </c>
      <c r="AH47" s="31">
        <v>7577.2727272727352</v>
      </c>
      <c r="AI47" s="38">
        <f t="shared" si="75"/>
        <v>7177.5806648631769</v>
      </c>
      <c r="AJ47" s="31">
        <v>7409.0909090909099</v>
      </c>
      <c r="AK47" s="38">
        <f t="shared" si="87"/>
        <v>7326.842519253235</v>
      </c>
      <c r="AL47" s="31">
        <v>7619.3181818181911</v>
      </c>
      <c r="AM47" s="38">
        <f t="shared" si="50"/>
        <v>7140.1036913861299</v>
      </c>
      <c r="AN47" s="31">
        <v>0</v>
      </c>
      <c r="AO47" s="57">
        <f t="shared" si="51"/>
        <v>0</v>
      </c>
      <c r="AP47" s="63">
        <v>3.5384000648727265</v>
      </c>
      <c r="AQ47" s="64">
        <f t="shared" si="76"/>
        <v>3.9367321066721841</v>
      </c>
      <c r="AR47" s="63">
        <v>3.6545454545454574</v>
      </c>
      <c r="AS47" s="63">
        <f t="shared" si="77"/>
        <v>4.3629782104323018</v>
      </c>
      <c r="AT47" s="63">
        <v>5.3636363636363633</v>
      </c>
      <c r="AU47" s="63">
        <f t="shared" si="88"/>
        <v>5.2957285769785774</v>
      </c>
      <c r="AV47" s="63">
        <v>3.2272727272727306</v>
      </c>
      <c r="AW47" s="63">
        <f t="shared" si="53"/>
        <v>4.1155110450715195</v>
      </c>
      <c r="AX47" s="63">
        <v>0</v>
      </c>
      <c r="AY47" s="65">
        <f t="shared" si="54"/>
        <v>0</v>
      </c>
      <c r="AZ47" s="111">
        <v>0.56675832885214483</v>
      </c>
      <c r="BA47" s="112">
        <f t="shared" si="78"/>
        <v>0.57454496465943872</v>
      </c>
      <c r="BB47" s="111">
        <v>0.79999999999999982</v>
      </c>
      <c r="BC47" s="112">
        <f t="shared" si="79"/>
        <v>0.77968315048358261</v>
      </c>
      <c r="BD47" s="111">
        <v>0</v>
      </c>
      <c r="BE47" s="112">
        <f t="shared" si="89"/>
        <v>0</v>
      </c>
      <c r="BF47" s="111">
        <v>1</v>
      </c>
      <c r="BG47" s="112">
        <f t="shared" si="56"/>
        <v>1</v>
      </c>
      <c r="BH47" s="111">
        <v>0</v>
      </c>
      <c r="BI47" s="113">
        <f t="shared" si="57"/>
        <v>0</v>
      </c>
      <c r="BJ47" s="31">
        <v>4432.7952596298237</v>
      </c>
      <c r="BK47" s="38">
        <f t="shared" si="80"/>
        <v>5161.3501362904544</v>
      </c>
      <c r="BL47" s="31">
        <v>5049.6818181818235</v>
      </c>
      <c r="BM47" s="38">
        <f t="shared" si="81"/>
        <v>6042.1133980091026</v>
      </c>
      <c r="BN47" s="31">
        <v>7881.136363636364</v>
      </c>
      <c r="BO47" s="38">
        <f t="shared" si="90"/>
        <v>8465.9929680768983</v>
      </c>
      <c r="BP47" s="31">
        <v>4341.8181818181865</v>
      </c>
      <c r="BQ47" s="38">
        <f t="shared" si="59"/>
        <v>5379.465254272126</v>
      </c>
      <c r="BR47" s="31">
        <v>0</v>
      </c>
      <c r="BS47" s="57">
        <f t="shared" si="60"/>
        <v>0</v>
      </c>
      <c r="BT47" s="108">
        <v>6.4404355551380167E-3</v>
      </c>
      <c r="BU47" s="109">
        <f t="shared" si="80"/>
        <v>2.373955797697231E-2</v>
      </c>
      <c r="BV47" s="108">
        <v>9.0909090909090991E-3</v>
      </c>
      <c r="BW47" s="108">
        <f t="shared" si="82"/>
        <v>3.2222734438547763E-2</v>
      </c>
      <c r="BX47" s="108">
        <v>4.5454545454545456E-2</v>
      </c>
      <c r="BY47" s="108">
        <f t="shared" si="91"/>
        <v>6.2324877503448936E-2</v>
      </c>
      <c r="BZ47" s="108">
        <v>0</v>
      </c>
      <c r="CA47" s="108">
        <f t="shared" si="62"/>
        <v>2.3976249538714214E-2</v>
      </c>
      <c r="CB47" s="108">
        <v>0</v>
      </c>
      <c r="CC47" s="110">
        <f t="shared" si="63"/>
        <v>0</v>
      </c>
      <c r="CD47" s="63">
        <v>37.213744903937261</v>
      </c>
      <c r="CE47" s="64">
        <f t="shared" si="83"/>
        <v>39.679827608237986</v>
      </c>
      <c r="CF47" s="63">
        <v>39.87272727272731</v>
      </c>
      <c r="CG47" s="64">
        <f t="shared" si="84"/>
        <v>42.312208777222608</v>
      </c>
      <c r="CH47" s="63">
        <v>42.409090909090907</v>
      </c>
      <c r="CI47" s="64">
        <f t="shared" si="92"/>
        <v>44.959943099228816</v>
      </c>
      <c r="CJ47" s="63">
        <v>39.238636363636409</v>
      </c>
      <c r="CK47" s="64">
        <f t="shared" si="65"/>
        <v>41.4902157952314</v>
      </c>
      <c r="CL47" s="63">
        <v>0</v>
      </c>
      <c r="CM47" s="65">
        <f t="shared" si="66"/>
        <v>0</v>
      </c>
      <c r="CN47" s="134">
        <f>'Plan Figures'!$B$74</f>
        <v>7.6707847839770166E-2</v>
      </c>
      <c r="CO47" s="134">
        <f>'Plan Figures'!$B$75</f>
        <v>0.14955977288801073</v>
      </c>
    </row>
    <row r="48" spans="1:93" x14ac:dyDescent="0.25">
      <c r="A48" s="107">
        <f t="shared" si="42"/>
        <v>45807</v>
      </c>
      <c r="B48" s="31">
        <v>38.652727826944499</v>
      </c>
      <c r="C48" s="38">
        <f t="shared" si="67"/>
        <v>38.837359903074173</v>
      </c>
      <c r="D48" s="31">
        <v>39.862244897959187</v>
      </c>
      <c r="E48" s="38">
        <f t="shared" si="67"/>
        <v>39.882030605584532</v>
      </c>
      <c r="F48" s="31">
        <v>46.916666666666664</v>
      </c>
      <c r="G48" s="38">
        <f t="shared" si="68"/>
        <v>43.11117520046092</v>
      </c>
      <c r="H48" s="31">
        <v>38.877906976744185</v>
      </c>
      <c r="I48" s="38">
        <f t="shared" si="69"/>
        <v>39.098162173825067</v>
      </c>
      <c r="J48" s="31">
        <v>0</v>
      </c>
      <c r="K48" s="57">
        <f t="shared" si="70"/>
        <v>0</v>
      </c>
      <c r="L48" s="108">
        <v>6.5678254985153436E-2</v>
      </c>
      <c r="M48" s="109">
        <f t="shared" si="67"/>
        <v>4.940988111225849E-2</v>
      </c>
      <c r="N48" s="108">
        <v>6.6326530612244902E-2</v>
      </c>
      <c r="O48" s="109">
        <f t="shared" si="71"/>
        <v>4.938405468944964E-2</v>
      </c>
      <c r="P48" s="108">
        <v>0</v>
      </c>
      <c r="Q48" s="109">
        <f t="shared" si="85"/>
        <v>4.7798233512519231E-2</v>
      </c>
      <c r="R48" s="108">
        <v>7.5581395348837205E-2</v>
      </c>
      <c r="S48" s="109">
        <f t="shared" si="44"/>
        <v>4.8081267741031261E-2</v>
      </c>
      <c r="T48" s="108">
        <v>0</v>
      </c>
      <c r="U48" s="110">
        <f t="shared" si="45"/>
        <v>0</v>
      </c>
      <c r="V48" s="108">
        <v>0.10495366587075332</v>
      </c>
      <c r="W48" s="109">
        <f t="shared" si="72"/>
        <v>8.6129853548877228E-2</v>
      </c>
      <c r="X48" s="108">
        <v>9.744838254263688E-2</v>
      </c>
      <c r="Y48" s="109">
        <f t="shared" si="73"/>
        <v>7.9327121052843105E-2</v>
      </c>
      <c r="Z48" s="108">
        <v>0</v>
      </c>
      <c r="AA48" s="109">
        <f t="shared" si="86"/>
        <v>8.6130045637749869E-2</v>
      </c>
      <c r="AB48" s="108">
        <v>0.10706830906734677</v>
      </c>
      <c r="AC48" s="109">
        <f t="shared" si="47"/>
        <v>7.5804643136273483E-2</v>
      </c>
      <c r="AD48" s="108">
        <v>0</v>
      </c>
      <c r="AE48" s="110">
        <f t="shared" si="48"/>
        <v>0</v>
      </c>
      <c r="AF48" s="31">
        <v>7873.7564301194052</v>
      </c>
      <c r="AG48" s="38">
        <f t="shared" si="74"/>
        <v>7633.6065489191578</v>
      </c>
      <c r="AH48" s="31">
        <v>7336.7704081632864</v>
      </c>
      <c r="AI48" s="38">
        <f t="shared" si="75"/>
        <v>7238.7079348761763</v>
      </c>
      <c r="AJ48" s="31">
        <v>6429.5</v>
      </c>
      <c r="AK48" s="38">
        <f t="shared" si="87"/>
        <v>7225.2532335389487</v>
      </c>
      <c r="AL48" s="31">
        <v>7463.3662790697917</v>
      </c>
      <c r="AM48" s="38">
        <f t="shared" si="50"/>
        <v>7227.2221150485511</v>
      </c>
      <c r="AN48" s="31">
        <v>0</v>
      </c>
      <c r="AO48" s="57">
        <f t="shared" si="51"/>
        <v>0</v>
      </c>
      <c r="AP48" s="63">
        <v>3.4519419011996293</v>
      </c>
      <c r="AQ48" s="64">
        <f t="shared" si="76"/>
        <v>3.8163928320350875</v>
      </c>
      <c r="AR48" s="63">
        <v>3.6785714285714288</v>
      </c>
      <c r="AS48" s="63">
        <f t="shared" si="77"/>
        <v>4.1828085522075664</v>
      </c>
      <c r="AT48" s="63">
        <v>6.25</v>
      </c>
      <c r="AU48" s="63">
        <f t="shared" si="88"/>
        <v>5.2734071484071494</v>
      </c>
      <c r="AV48" s="63">
        <v>3.3197674418604648</v>
      </c>
      <c r="AW48" s="63">
        <f t="shared" si="53"/>
        <v>3.9341132169364483</v>
      </c>
      <c r="AX48" s="63">
        <v>0</v>
      </c>
      <c r="AY48" s="65">
        <f t="shared" si="54"/>
        <v>0</v>
      </c>
      <c r="AZ48" s="111">
        <v>0.62655226377140638</v>
      </c>
      <c r="BA48" s="112">
        <f t="shared" si="78"/>
        <v>0.58063346650610126</v>
      </c>
      <c r="BB48" s="111">
        <v>0.87755102040816335</v>
      </c>
      <c r="BC48" s="112">
        <f t="shared" si="79"/>
        <v>0.78972916544722727</v>
      </c>
      <c r="BD48" s="111">
        <v>0</v>
      </c>
      <c r="BE48" s="112">
        <f t="shared" si="89"/>
        <v>0</v>
      </c>
      <c r="BF48" s="111">
        <v>1</v>
      </c>
      <c r="BG48" s="112">
        <f t="shared" si="56"/>
        <v>1</v>
      </c>
      <c r="BH48" s="111">
        <v>0</v>
      </c>
      <c r="BI48" s="113">
        <f t="shared" si="57"/>
        <v>0</v>
      </c>
      <c r="BJ48" s="31">
        <v>4756.3865405288943</v>
      </c>
      <c r="BK48" s="38">
        <f t="shared" si="80"/>
        <v>5051.2141082347143</v>
      </c>
      <c r="BL48" s="31">
        <v>5572.1683673469443</v>
      </c>
      <c r="BM48" s="38">
        <f t="shared" si="81"/>
        <v>5876.0686036714023</v>
      </c>
      <c r="BN48" s="31">
        <v>10777.5</v>
      </c>
      <c r="BO48" s="38">
        <f t="shared" si="90"/>
        <v>8500.0018966483276</v>
      </c>
      <c r="BP48" s="31">
        <v>4845.8430232558194</v>
      </c>
      <c r="BQ48" s="38">
        <f t="shared" si="59"/>
        <v>5239.4662831807391</v>
      </c>
      <c r="BR48" s="31">
        <v>0</v>
      </c>
      <c r="BS48" s="57">
        <f t="shared" si="60"/>
        <v>0</v>
      </c>
      <c r="BT48" s="108">
        <v>2.1866481860692566E-2</v>
      </c>
      <c r="BU48" s="109">
        <f t="shared" si="80"/>
        <v>2.126057483382721E-2</v>
      </c>
      <c r="BV48" s="108">
        <v>3.0612244897959183E-2</v>
      </c>
      <c r="BW48" s="108">
        <f t="shared" si="82"/>
        <v>2.8850645499702E-2</v>
      </c>
      <c r="BX48" s="108">
        <v>0.125</v>
      </c>
      <c r="BY48" s="108">
        <f t="shared" si="91"/>
        <v>6.6789163217734648E-2</v>
      </c>
      <c r="BZ48" s="108">
        <v>1.7441860465116279E-2</v>
      </c>
      <c r="CA48" s="108">
        <f t="shared" si="62"/>
        <v>2.0071355404732958E-2</v>
      </c>
      <c r="CB48" s="108">
        <v>0</v>
      </c>
      <c r="CC48" s="110">
        <f t="shared" si="63"/>
        <v>0</v>
      </c>
      <c r="CD48" s="63">
        <v>38.015020488371391</v>
      </c>
      <c r="CE48" s="64">
        <f t="shared" si="83"/>
        <v>39.448663826629222</v>
      </c>
      <c r="CF48" s="63">
        <v>40.653061224489797</v>
      </c>
      <c r="CG48" s="64">
        <f t="shared" si="84"/>
        <v>42.069875010669513</v>
      </c>
      <c r="CH48" s="63">
        <v>44.083333333333336</v>
      </c>
      <c r="CI48" s="64">
        <f t="shared" si="92"/>
        <v>45.668276432562145</v>
      </c>
      <c r="CJ48" s="63">
        <v>40.174418604651159</v>
      </c>
      <c r="CK48" s="64">
        <f t="shared" si="65"/>
        <v>41.069503740885189</v>
      </c>
      <c r="CL48" s="63">
        <v>0</v>
      </c>
      <c r="CM48" s="65">
        <f t="shared" si="66"/>
        <v>0</v>
      </c>
      <c r="CN48" s="134">
        <f>'Plan Figures'!$B$74</f>
        <v>7.6707847839770166E-2</v>
      </c>
      <c r="CO48" s="134">
        <f>'Plan Figures'!$B$75</f>
        <v>0.14955977288801073</v>
      </c>
    </row>
    <row r="49" spans="1:93" x14ac:dyDescent="0.25">
      <c r="A49" s="107">
        <f t="shared" si="42"/>
        <v>45808</v>
      </c>
      <c r="B49" s="31">
        <v>39.90325789469788</v>
      </c>
      <c r="C49" s="38">
        <f t="shared" si="67"/>
        <v>38.914903501458696</v>
      </c>
      <c r="D49" s="31">
        <v>41.126760563380287</v>
      </c>
      <c r="E49" s="38">
        <f t="shared" si="67"/>
        <v>39.968166468380346</v>
      </c>
      <c r="F49" s="31">
        <v>41.945945945945944</v>
      </c>
      <c r="G49" s="38">
        <f t="shared" si="68"/>
        <v>42.942738907024626</v>
      </c>
      <c r="H49" s="31">
        <v>40.838095238095235</v>
      </c>
      <c r="I49" s="38">
        <f t="shared" si="69"/>
        <v>39.28197551224455</v>
      </c>
      <c r="J49" s="31">
        <v>0</v>
      </c>
      <c r="K49" s="57">
        <f t="shared" si="70"/>
        <v>0</v>
      </c>
      <c r="L49" s="108">
        <v>3.0302050881852269E-2</v>
      </c>
      <c r="M49" s="109">
        <f t="shared" si="67"/>
        <v>5.0789854149681138E-2</v>
      </c>
      <c r="N49" s="108">
        <v>4.225352112676057E-2</v>
      </c>
      <c r="O49" s="109">
        <f t="shared" si="71"/>
        <v>5.2504820098228842E-2</v>
      </c>
      <c r="P49" s="108">
        <v>2.7027027027027025E-2</v>
      </c>
      <c r="Q49" s="109">
        <f t="shared" si="85"/>
        <v>4.094495165923738E-2</v>
      </c>
      <c r="R49" s="108">
        <v>4.7619047619047616E-2</v>
      </c>
      <c r="S49" s="109">
        <f t="shared" si="44"/>
        <v>5.4883988829466636E-2</v>
      </c>
      <c r="T49" s="108">
        <v>0</v>
      </c>
      <c r="U49" s="110">
        <f t="shared" si="45"/>
        <v>0</v>
      </c>
      <c r="V49" s="108">
        <v>4.5296135836939623E-2</v>
      </c>
      <c r="W49" s="109">
        <f t="shared" si="72"/>
        <v>8.7466045377524379E-2</v>
      </c>
      <c r="X49" s="108">
        <v>6.0066016665997202E-2</v>
      </c>
      <c r="Y49" s="109">
        <f t="shared" si="73"/>
        <v>8.3715896785522506E-2</v>
      </c>
      <c r="Z49" s="108">
        <v>7.1917425676414487E-2</v>
      </c>
      <c r="AA49" s="109">
        <f t="shared" si="86"/>
        <v>7.9486439333733366E-2</v>
      </c>
      <c r="AB49" s="108">
        <v>5.6678560323631721E-2</v>
      </c>
      <c r="AC49" s="109">
        <f t="shared" si="47"/>
        <v>8.3901580325363739E-2</v>
      </c>
      <c r="AD49" s="108">
        <v>0</v>
      </c>
      <c r="AE49" s="110">
        <f t="shared" si="48"/>
        <v>0</v>
      </c>
      <c r="AF49" s="31">
        <v>7928.2154780321334</v>
      </c>
      <c r="AG49" s="38">
        <f t="shared" si="74"/>
        <v>7710.1875336382964</v>
      </c>
      <c r="AH49" s="31">
        <v>7577.8380281690152</v>
      </c>
      <c r="AI49" s="38">
        <f t="shared" si="75"/>
        <v>7328.4962634872982</v>
      </c>
      <c r="AJ49" s="31">
        <v>7851.3513513513508</v>
      </c>
      <c r="AK49" s="38">
        <f t="shared" si="87"/>
        <v>7323.6605694462851</v>
      </c>
      <c r="AL49" s="31">
        <v>7481.4571428571426</v>
      </c>
      <c r="AM49" s="38">
        <f t="shared" si="50"/>
        <v>7314.6265399961003</v>
      </c>
      <c r="AN49" s="31">
        <v>0</v>
      </c>
      <c r="AO49" s="57">
        <f t="shared" si="51"/>
        <v>0</v>
      </c>
      <c r="AP49" s="63">
        <v>4.0963903263446664</v>
      </c>
      <c r="AQ49" s="64">
        <f t="shared" si="76"/>
        <v>3.7815927646466383</v>
      </c>
      <c r="AR49" s="63">
        <v>4.584507042253521</v>
      </c>
      <c r="AS49" s="63">
        <f t="shared" si="77"/>
        <v>4.1496914824420346</v>
      </c>
      <c r="AT49" s="63">
        <v>5.621621621621621</v>
      </c>
      <c r="AU49" s="63">
        <f t="shared" si="88"/>
        <v>5.3622102372102365</v>
      </c>
      <c r="AV49" s="63">
        <v>4.2190476190476192</v>
      </c>
      <c r="AW49" s="63">
        <f t="shared" si="53"/>
        <v>3.8585966551715551</v>
      </c>
      <c r="AX49" s="63">
        <v>0</v>
      </c>
      <c r="AY49" s="65">
        <f t="shared" si="54"/>
        <v>0</v>
      </c>
      <c r="AZ49" s="111">
        <v>0.52941726470433359</v>
      </c>
      <c r="BA49" s="112">
        <f t="shared" si="78"/>
        <v>0.57769755567406655</v>
      </c>
      <c r="BB49" s="111">
        <v>0.73943661971830987</v>
      </c>
      <c r="BC49" s="112">
        <f t="shared" si="79"/>
        <v>0.79137851734090225</v>
      </c>
      <c r="BD49" s="111">
        <v>0</v>
      </c>
      <c r="BE49" s="112">
        <f t="shared" si="89"/>
        <v>0</v>
      </c>
      <c r="BF49" s="111">
        <v>1</v>
      </c>
      <c r="BG49" s="112">
        <f t="shared" si="56"/>
        <v>1</v>
      </c>
      <c r="BH49" s="111">
        <v>0</v>
      </c>
      <c r="BI49" s="113">
        <f t="shared" si="57"/>
        <v>0</v>
      </c>
      <c r="BJ49" s="31">
        <v>5569.1555448824638</v>
      </c>
      <c r="BK49" s="38">
        <f t="shared" si="80"/>
        <v>5019.3813159709925</v>
      </c>
      <c r="BL49" s="31">
        <v>6779.1760563380285</v>
      </c>
      <c r="BM49" s="38">
        <f t="shared" si="81"/>
        <v>5864.1588663358243</v>
      </c>
      <c r="BN49" s="31">
        <v>8861.8108108108099</v>
      </c>
      <c r="BO49" s="38">
        <f t="shared" si="90"/>
        <v>8522.9427267641568</v>
      </c>
      <c r="BP49" s="31">
        <v>6045.2952380952383</v>
      </c>
      <c r="BQ49" s="38">
        <f t="shared" si="59"/>
        <v>5220.9103292103673</v>
      </c>
      <c r="BR49" s="31">
        <v>0</v>
      </c>
      <c r="BS49" s="57">
        <f t="shared" si="60"/>
        <v>0</v>
      </c>
      <c r="BT49" s="108">
        <v>3.0258763884924798E-2</v>
      </c>
      <c r="BU49" s="109">
        <f t="shared" si="80"/>
        <v>2.0443361552100792E-2</v>
      </c>
      <c r="BV49" s="108">
        <v>4.225352112676057E-2</v>
      </c>
      <c r="BW49" s="108">
        <f t="shared" si="82"/>
        <v>2.8084141715089557E-2</v>
      </c>
      <c r="BX49" s="108">
        <v>8.1081081081081072E-2</v>
      </c>
      <c r="BY49" s="108">
        <f t="shared" si="91"/>
        <v>6.7657889086460518E-2</v>
      </c>
      <c r="BZ49" s="108">
        <v>2.8571428571428571E-2</v>
      </c>
      <c r="CA49" s="108">
        <f t="shared" si="62"/>
        <v>1.8812534119209405E-2</v>
      </c>
      <c r="CB49" s="108">
        <v>0</v>
      </c>
      <c r="CC49" s="110">
        <f t="shared" si="63"/>
        <v>0</v>
      </c>
      <c r="CD49" s="63">
        <v>41.069733617689266</v>
      </c>
      <c r="CE49" s="64">
        <f t="shared" si="83"/>
        <v>39.691393360076155</v>
      </c>
      <c r="CF49" s="63">
        <v>43.563380281690151</v>
      </c>
      <c r="CG49" s="64">
        <f t="shared" si="84"/>
        <v>42.373875886673844</v>
      </c>
      <c r="CH49" s="63">
        <v>42.270270270270267</v>
      </c>
      <c r="CI49" s="64">
        <f t="shared" si="92"/>
        <v>44.846172185457895</v>
      </c>
      <c r="CJ49" s="63">
        <v>44.019047619047619</v>
      </c>
      <c r="CK49" s="64">
        <f t="shared" si="65"/>
        <v>41.790515884060213</v>
      </c>
      <c r="CL49" s="63">
        <v>0</v>
      </c>
      <c r="CM49" s="65">
        <f t="shared" si="66"/>
        <v>0</v>
      </c>
      <c r="CN49" s="134">
        <f>'Plan Figures'!$B$74</f>
        <v>7.6707847839770166E-2</v>
      </c>
      <c r="CO49" s="134">
        <f>'Plan Figures'!$B$75</f>
        <v>0.14955977288801073</v>
      </c>
    </row>
    <row r="50" spans="1:93" x14ac:dyDescent="0.25">
      <c r="A50" s="107">
        <f t="shared" si="42"/>
        <v>45809</v>
      </c>
      <c r="B50" s="31">
        <v>38.973667309742495</v>
      </c>
      <c r="C50" s="38">
        <f t="shared" si="67"/>
        <v>38.786411180280311</v>
      </c>
      <c r="D50" s="31">
        <v>40.549019607843135</v>
      </c>
      <c r="E50" s="38">
        <f t="shared" si="67"/>
        <v>39.928715723047254</v>
      </c>
      <c r="F50" s="31">
        <v>40.936170212765958</v>
      </c>
      <c r="G50" s="38">
        <f t="shared" si="68"/>
        <v>42.739481171851992</v>
      </c>
      <c r="H50" s="31">
        <v>40.433121019108277</v>
      </c>
      <c r="I50" s="38">
        <f t="shared" si="69"/>
        <v>39.308135657831443</v>
      </c>
      <c r="J50" s="31">
        <v>0</v>
      </c>
      <c r="K50" s="57">
        <f t="shared" si="70"/>
        <v>0</v>
      </c>
      <c r="L50" s="108">
        <v>4.7093586350101149E-2</v>
      </c>
      <c r="M50" s="109">
        <f t="shared" si="67"/>
        <v>5.2135179327779564E-2</v>
      </c>
      <c r="N50" s="108">
        <v>4.9019607843137247E-2</v>
      </c>
      <c r="O50" s="109">
        <f t="shared" si="71"/>
        <v>5.3513615224671025E-2</v>
      </c>
      <c r="P50" s="108">
        <v>0.10638297872340424</v>
      </c>
      <c r="Q50" s="109">
        <f t="shared" si="85"/>
        <v>5.2479516385291462E-2</v>
      </c>
      <c r="R50" s="108">
        <v>3.1847133757961776E-2</v>
      </c>
      <c r="S50" s="109">
        <f t="shared" si="44"/>
        <v>5.2565447498186438E-2</v>
      </c>
      <c r="T50" s="108">
        <v>0</v>
      </c>
      <c r="U50" s="110">
        <f t="shared" si="45"/>
        <v>0</v>
      </c>
      <c r="V50" s="108">
        <v>7.1445025956659039E-2</v>
      </c>
      <c r="W50" s="109">
        <f t="shared" si="72"/>
        <v>8.7917754519342667E-2</v>
      </c>
      <c r="X50" s="108">
        <v>6.662709598809595E-2</v>
      </c>
      <c r="Y50" s="109">
        <f t="shared" si="73"/>
        <v>8.1839696871437662E-2</v>
      </c>
      <c r="Z50" s="108">
        <v>0.1960991815063319</v>
      </c>
      <c r="AA50" s="109">
        <f t="shared" si="86"/>
        <v>0.10280958556244604</v>
      </c>
      <c r="AB50" s="108">
        <v>3.4289983773537924E-2</v>
      </c>
      <c r="AC50" s="109">
        <f t="shared" si="47"/>
        <v>7.5215612000666968E-2</v>
      </c>
      <c r="AD50" s="108">
        <v>0</v>
      </c>
      <c r="AE50" s="110">
        <f t="shared" si="48"/>
        <v>0</v>
      </c>
      <c r="AF50" s="31">
        <v>7658.2787267545636</v>
      </c>
      <c r="AG50" s="38">
        <f t="shared" si="74"/>
        <v>7730.7591287050363</v>
      </c>
      <c r="AH50" s="31">
        <v>7348.0245098039313</v>
      </c>
      <c r="AI50" s="38">
        <f t="shared" si="75"/>
        <v>7337.7545101426058</v>
      </c>
      <c r="AJ50" s="31">
        <v>7329.7872340425538</v>
      </c>
      <c r="AK50" s="38">
        <f t="shared" si="87"/>
        <v>7345.8646065439389</v>
      </c>
      <c r="AL50" s="31">
        <v>7353.4840764331329</v>
      </c>
      <c r="AM50" s="38">
        <f t="shared" si="50"/>
        <v>7318.833056409625</v>
      </c>
      <c r="AN50" s="31">
        <v>0</v>
      </c>
      <c r="AO50" s="57">
        <f t="shared" si="51"/>
        <v>0</v>
      </c>
      <c r="AP50" s="63">
        <v>4.1984628705146294</v>
      </c>
      <c r="AQ50" s="64">
        <f t="shared" si="76"/>
        <v>3.7785002522811193</v>
      </c>
      <c r="AR50" s="63">
        <v>4.6813725490196081</v>
      </c>
      <c r="AS50" s="63">
        <f t="shared" si="77"/>
        <v>4.1231542941401402</v>
      </c>
      <c r="AT50" s="63">
        <v>5.9148936170212769</v>
      </c>
      <c r="AU50" s="63">
        <f t="shared" si="88"/>
        <v>5.4599422923891012</v>
      </c>
      <c r="AV50" s="63">
        <v>4.3121019108280256</v>
      </c>
      <c r="AW50" s="63">
        <f t="shared" si="53"/>
        <v>3.7987870380370974</v>
      </c>
      <c r="AX50" s="63">
        <v>0</v>
      </c>
      <c r="AY50" s="65">
        <f t="shared" si="54"/>
        <v>0</v>
      </c>
      <c r="AZ50" s="111">
        <v>0.56792549630352829</v>
      </c>
      <c r="BA50" s="112">
        <f t="shared" si="78"/>
        <v>0.57908540948033715</v>
      </c>
      <c r="BB50" s="111">
        <v>0.76960784313725494</v>
      </c>
      <c r="BC50" s="112">
        <f t="shared" si="79"/>
        <v>0.79742639103583468</v>
      </c>
      <c r="BD50" s="111">
        <v>0</v>
      </c>
      <c r="BE50" s="112">
        <f t="shared" si="89"/>
        <v>0</v>
      </c>
      <c r="BF50" s="111">
        <v>1</v>
      </c>
      <c r="BG50" s="112">
        <f t="shared" si="56"/>
        <v>1</v>
      </c>
      <c r="BH50" s="111">
        <v>0</v>
      </c>
      <c r="BI50" s="113">
        <f t="shared" si="57"/>
        <v>0</v>
      </c>
      <c r="BJ50" s="31">
        <v>5141.5309475668482</v>
      </c>
      <c r="BK50" s="38">
        <f t="shared" si="80"/>
        <v>5069.3665138843116</v>
      </c>
      <c r="BL50" s="31">
        <v>5893.156862745097</v>
      </c>
      <c r="BM50" s="38">
        <f t="shared" si="81"/>
        <v>5914.3001564182905</v>
      </c>
      <c r="BN50" s="31">
        <v>7608.5957446808516</v>
      </c>
      <c r="BO50" s="38">
        <f t="shared" si="90"/>
        <v>8540.5626316819325</v>
      </c>
      <c r="BP50" s="31">
        <v>5379.6178343949041</v>
      </c>
      <c r="BQ50" s="38">
        <f t="shared" si="59"/>
        <v>5301.7829319261227</v>
      </c>
      <c r="BR50" s="31">
        <v>0</v>
      </c>
      <c r="BS50" s="57">
        <f t="shared" si="60"/>
        <v>0</v>
      </c>
      <c r="BT50" s="108">
        <v>2.8938878792536472E-2</v>
      </c>
      <c r="BU50" s="109">
        <f t="shared" si="80"/>
        <v>2.3810714402051562E-2</v>
      </c>
      <c r="BV50" s="108">
        <v>3.9215686274509803E-2</v>
      </c>
      <c r="BW50" s="108">
        <f t="shared" si="82"/>
        <v>3.2687381612447101E-2</v>
      </c>
      <c r="BX50" s="108">
        <v>8.5106382978723402E-2</v>
      </c>
      <c r="BY50" s="108">
        <f t="shared" si="91"/>
        <v>7.6152940134703057E-2</v>
      </c>
      <c r="BZ50" s="108">
        <v>2.5477707006369425E-2</v>
      </c>
      <c r="CA50" s="108">
        <f t="shared" si="62"/>
        <v>2.2452206548690751E-2</v>
      </c>
      <c r="CB50" s="108">
        <v>0</v>
      </c>
      <c r="CC50" s="110">
        <f t="shared" si="63"/>
        <v>0</v>
      </c>
      <c r="CD50" s="63">
        <v>40.857585089398405</v>
      </c>
      <c r="CE50" s="64">
        <f t="shared" si="83"/>
        <v>39.603939217349215</v>
      </c>
      <c r="CF50" s="63">
        <v>43.965686274509807</v>
      </c>
      <c r="CG50" s="64">
        <f t="shared" si="84"/>
        <v>42.391950948866551</v>
      </c>
      <c r="CH50" s="63">
        <v>49.595744680851062</v>
      </c>
      <c r="CI50" s="64">
        <f t="shared" si="92"/>
        <v>45.513696150854209</v>
      </c>
      <c r="CJ50" s="63">
        <v>42.280254777070063</v>
      </c>
      <c r="CK50" s="64">
        <f t="shared" si="65"/>
        <v>41.625881951114181</v>
      </c>
      <c r="CL50" s="63">
        <v>0</v>
      </c>
      <c r="CM50" s="65">
        <f t="shared" si="66"/>
        <v>0</v>
      </c>
      <c r="CN50" s="134">
        <f>'Plan Figures'!$B$74</f>
        <v>7.6707847839770166E-2</v>
      </c>
      <c r="CO50" s="134">
        <f>'Plan Figures'!$B$75</f>
        <v>0.14955977288801073</v>
      </c>
    </row>
    <row r="51" spans="1:93" x14ac:dyDescent="0.25">
      <c r="A51" s="107">
        <f t="shared" si="42"/>
        <v>45810</v>
      </c>
      <c r="B51" s="31">
        <v>38.022599369964595</v>
      </c>
      <c r="C51" s="38">
        <f t="shared" si="67"/>
        <v>38.57930851247535</v>
      </c>
      <c r="D51" s="31">
        <v>38.813333333333333</v>
      </c>
      <c r="E51" s="38">
        <f t="shared" si="67"/>
        <v>39.59529379613695</v>
      </c>
      <c r="F51" s="31">
        <v>43.666666666666664</v>
      </c>
      <c r="G51" s="38">
        <f t="shared" si="68"/>
        <v>42.268392736477843</v>
      </c>
      <c r="H51" s="31">
        <v>37.747967479674791</v>
      </c>
      <c r="I51" s="38">
        <f t="shared" si="69"/>
        <v>39.05289480273548</v>
      </c>
      <c r="J51" s="31">
        <v>0</v>
      </c>
      <c r="K51" s="57">
        <f t="shared" si="70"/>
        <v>0</v>
      </c>
      <c r="L51" s="108">
        <v>6.6687268065281954E-2</v>
      </c>
      <c r="M51" s="109">
        <f t="shared" si="67"/>
        <v>5.4672865378523318E-2</v>
      </c>
      <c r="N51" s="108">
        <v>7.3333333333333334E-2</v>
      </c>
      <c r="O51" s="109">
        <f t="shared" si="71"/>
        <v>5.8452707140507133E-2</v>
      </c>
      <c r="P51" s="108">
        <v>0.11111111111111112</v>
      </c>
      <c r="Q51" s="109">
        <f t="shared" si="85"/>
        <v>6.3250491441980805E-2</v>
      </c>
      <c r="R51" s="108">
        <v>6.5040650406504058E-2</v>
      </c>
      <c r="S51" s="109">
        <f t="shared" si="44"/>
        <v>5.6199260356824224E-2</v>
      </c>
      <c r="T51" s="108">
        <v>0</v>
      </c>
      <c r="U51" s="110">
        <f t="shared" si="45"/>
        <v>0</v>
      </c>
      <c r="V51" s="108">
        <v>8.7312273394965639E-2</v>
      </c>
      <c r="W51" s="109">
        <f t="shared" si="72"/>
        <v>8.9109276965540746E-2</v>
      </c>
      <c r="X51" s="108">
        <v>8.495662725406887E-2</v>
      </c>
      <c r="Y51" s="109">
        <f t="shared" si="73"/>
        <v>8.503021236818338E-2</v>
      </c>
      <c r="Z51" s="108">
        <v>0.12568341819754686</v>
      </c>
      <c r="AA51" s="109">
        <f t="shared" si="86"/>
        <v>0.11494133170615393</v>
      </c>
      <c r="AB51" s="108">
        <v>7.8293028272030413E-2</v>
      </c>
      <c r="AC51" s="109">
        <f t="shared" si="47"/>
        <v>7.6857123098518693E-2</v>
      </c>
      <c r="AD51" s="108">
        <v>0</v>
      </c>
      <c r="AE51" s="110">
        <f t="shared" si="48"/>
        <v>0</v>
      </c>
      <c r="AF51" s="31">
        <v>7818.8006920917924</v>
      </c>
      <c r="AG51" s="38">
        <f t="shared" si="74"/>
        <v>7743.6866445864771</v>
      </c>
      <c r="AH51" s="31">
        <v>7579.6466666666665</v>
      </c>
      <c r="AI51" s="38">
        <f t="shared" si="75"/>
        <v>7395.4227493452636</v>
      </c>
      <c r="AJ51" s="31">
        <v>6703.7037037037044</v>
      </c>
      <c r="AK51" s="38">
        <f t="shared" si="87"/>
        <v>7272.9243193179364</v>
      </c>
      <c r="AL51" s="31">
        <v>7771.9268292682927</v>
      </c>
      <c r="AM51" s="38">
        <f t="shared" si="50"/>
        <v>7405.4873842117431</v>
      </c>
      <c r="AN51" s="31">
        <v>0</v>
      </c>
      <c r="AO51" s="57">
        <f t="shared" si="51"/>
        <v>0</v>
      </c>
      <c r="AP51" s="63">
        <v>4.040589290734137</v>
      </c>
      <c r="AQ51" s="64">
        <f t="shared" si="76"/>
        <v>3.8019032415637901</v>
      </c>
      <c r="AR51" s="63">
        <v>4.7</v>
      </c>
      <c r="AS51" s="63">
        <f t="shared" si="77"/>
        <v>4.1478497537193215</v>
      </c>
      <c r="AT51" s="63">
        <v>7.0740740740740753</v>
      </c>
      <c r="AU51" s="63">
        <f t="shared" si="88"/>
        <v>5.5776671601139691</v>
      </c>
      <c r="AV51" s="63">
        <v>4.178861788617886</v>
      </c>
      <c r="AW51" s="63">
        <f t="shared" si="53"/>
        <v>3.8172665863403599</v>
      </c>
      <c r="AX51" s="63">
        <v>0</v>
      </c>
      <c r="AY51" s="65">
        <f t="shared" si="54"/>
        <v>0</v>
      </c>
      <c r="AZ51" s="111">
        <v>0.58511308534055773</v>
      </c>
      <c r="BA51" s="112">
        <f t="shared" si="78"/>
        <v>0.58437010240083431</v>
      </c>
      <c r="BB51" s="111">
        <v>0.82</v>
      </c>
      <c r="BC51" s="112">
        <f t="shared" si="79"/>
        <v>0.80271985725953354</v>
      </c>
      <c r="BD51" s="111">
        <v>0</v>
      </c>
      <c r="BE51" s="112">
        <f t="shared" si="89"/>
        <v>0</v>
      </c>
      <c r="BF51" s="111">
        <v>1</v>
      </c>
      <c r="BG51" s="112">
        <f t="shared" si="56"/>
        <v>1</v>
      </c>
      <c r="BH51" s="111">
        <v>0</v>
      </c>
      <c r="BI51" s="113">
        <f t="shared" si="57"/>
        <v>0</v>
      </c>
      <c r="BJ51" s="31">
        <v>4045.6165654375368</v>
      </c>
      <c r="BK51" s="38">
        <f t="shared" si="80"/>
        <v>4907.8661233274397</v>
      </c>
      <c r="BL51" s="31">
        <v>4650.7666666666664</v>
      </c>
      <c r="BM51" s="38">
        <f t="shared" si="81"/>
        <v>5717.2391375921561</v>
      </c>
      <c r="BN51" s="31">
        <v>6095.4074074074078</v>
      </c>
      <c r="BO51" s="38">
        <f t="shared" si="90"/>
        <v>8332.6106286585018</v>
      </c>
      <c r="BP51" s="31">
        <v>4333.6504065040654</v>
      </c>
      <c r="BQ51" s="38">
        <f t="shared" si="59"/>
        <v>5119.6523676501829</v>
      </c>
      <c r="BR51" s="31">
        <v>0</v>
      </c>
      <c r="BS51" s="57">
        <f t="shared" si="60"/>
        <v>0</v>
      </c>
      <c r="BT51" s="108">
        <v>4.757016953988274E-3</v>
      </c>
      <c r="BU51" s="109">
        <f t="shared" si="80"/>
        <v>2.061390752491921E-2</v>
      </c>
      <c r="BV51" s="108">
        <v>6.6666666666666662E-3</v>
      </c>
      <c r="BW51" s="108">
        <f t="shared" si="82"/>
        <v>2.8102664004473681E-2</v>
      </c>
      <c r="BX51" s="108">
        <v>0</v>
      </c>
      <c r="BY51" s="108">
        <f t="shared" si="91"/>
        <v>6.5948858502049998E-2</v>
      </c>
      <c r="BZ51" s="108">
        <v>8.1300813008130073E-3</v>
      </c>
      <c r="CA51" s="108">
        <f t="shared" si="62"/>
        <v>1.9370365263516934E-2</v>
      </c>
      <c r="CB51" s="108">
        <v>0</v>
      </c>
      <c r="CC51" s="110">
        <f t="shared" si="63"/>
        <v>0</v>
      </c>
      <c r="CD51" s="63">
        <v>39.149384816966055</v>
      </c>
      <c r="CE51" s="64">
        <f t="shared" si="83"/>
        <v>39.478267633899229</v>
      </c>
      <c r="CF51" s="63">
        <v>41.919999999999995</v>
      </c>
      <c r="CG51" s="64">
        <f t="shared" si="84"/>
        <v>42.071552277770202</v>
      </c>
      <c r="CH51" s="63">
        <v>48.814814814814824</v>
      </c>
      <c r="CI51" s="64">
        <f t="shared" si="92"/>
        <v>45.242343165215509</v>
      </c>
      <c r="CJ51" s="63">
        <v>40.40650406504065</v>
      </c>
      <c r="CK51" s="64">
        <f t="shared" si="65"/>
        <v>41.348734724196369</v>
      </c>
      <c r="CL51" s="63">
        <v>0</v>
      </c>
      <c r="CM51" s="65">
        <f t="shared" si="66"/>
        <v>0</v>
      </c>
      <c r="CN51" s="134">
        <f>'Plan Figures'!$B$74</f>
        <v>7.6707847839770166E-2</v>
      </c>
      <c r="CO51" s="134">
        <f>'Plan Figures'!$B$75</f>
        <v>0.14955977288801073</v>
      </c>
    </row>
    <row r="52" spans="1:93" x14ac:dyDescent="0.25">
      <c r="A52" s="107">
        <f t="shared" si="42"/>
        <v>45811</v>
      </c>
      <c r="B52" s="31">
        <v>38.444278670887783</v>
      </c>
      <c r="C52" s="38">
        <f t="shared" si="67"/>
        <v>38.510572516582961</v>
      </c>
      <c r="D52" s="31">
        <v>38.718446601941785</v>
      </c>
      <c r="E52" s="38">
        <f t="shared" si="67"/>
        <v>39.493847392332718</v>
      </c>
      <c r="F52" s="31">
        <v>42.89473684210526</v>
      </c>
      <c r="G52" s="38">
        <f t="shared" si="68"/>
        <v>42.241450380588113</v>
      </c>
      <c r="H52" s="31">
        <v>37.773809523809568</v>
      </c>
      <c r="I52" s="38">
        <f t="shared" si="69"/>
        <v>38.939349384568224</v>
      </c>
      <c r="J52" s="31">
        <v>0</v>
      </c>
      <c r="K52" s="57">
        <f t="shared" si="70"/>
        <v>0</v>
      </c>
      <c r="L52" s="108">
        <v>6.2510509568994163E-2</v>
      </c>
      <c r="M52" s="109">
        <f t="shared" si="67"/>
        <v>5.6621874896924676E-2</v>
      </c>
      <c r="N52" s="108">
        <v>6.7961165048543742E-2</v>
      </c>
      <c r="O52" s="109">
        <f t="shared" si="71"/>
        <v>6.2492510764222006E-2</v>
      </c>
      <c r="P52" s="108">
        <v>0.10526315789473684</v>
      </c>
      <c r="Q52" s="109">
        <f t="shared" si="85"/>
        <v>7.2335704474562251E-2</v>
      </c>
      <c r="R52" s="108">
        <v>5.952380952380959E-2</v>
      </c>
      <c r="S52" s="109">
        <f t="shared" si="44"/>
        <v>5.9100420821009914E-2</v>
      </c>
      <c r="T52" s="108">
        <v>0</v>
      </c>
      <c r="U52" s="110">
        <f t="shared" si="45"/>
        <v>0</v>
      </c>
      <c r="V52" s="108">
        <v>0.11703530351567523</v>
      </c>
      <c r="W52" s="109">
        <f t="shared" si="72"/>
        <v>9.1415271544477691E-2</v>
      </c>
      <c r="X52" s="108">
        <v>0.11076238094322595</v>
      </c>
      <c r="Y52" s="109">
        <f t="shared" si="73"/>
        <v>9.1226164060606324E-2</v>
      </c>
      <c r="Z52" s="108">
        <v>0.20760466158958288</v>
      </c>
      <c r="AA52" s="109">
        <f t="shared" si="86"/>
        <v>0.1346917723075344</v>
      </c>
      <c r="AB52" s="108">
        <v>8.320721854083192E-2</v>
      </c>
      <c r="AC52" s="109">
        <f t="shared" si="47"/>
        <v>7.9172819557790944E-2</v>
      </c>
      <c r="AD52" s="108">
        <v>0</v>
      </c>
      <c r="AE52" s="110">
        <f t="shared" si="48"/>
        <v>0</v>
      </c>
      <c r="AF52" s="31">
        <v>7562.5445780172886</v>
      </c>
      <c r="AG52" s="38">
        <f t="shared" si="74"/>
        <v>7776.5919591714337</v>
      </c>
      <c r="AH52" s="31">
        <v>7028.1456310679678</v>
      </c>
      <c r="AI52" s="38">
        <f t="shared" si="75"/>
        <v>7395.1351637608686</v>
      </c>
      <c r="AJ52" s="31">
        <v>6573.6315789473683</v>
      </c>
      <c r="AK52" s="38">
        <f t="shared" si="87"/>
        <v>7119.1574020247035</v>
      </c>
      <c r="AL52" s="31">
        <v>7130.9523809523889</v>
      </c>
      <c r="AM52" s="38">
        <f t="shared" si="50"/>
        <v>7440.7214778491989</v>
      </c>
      <c r="AN52" s="31">
        <v>0</v>
      </c>
      <c r="AO52" s="57">
        <f t="shared" si="51"/>
        <v>0</v>
      </c>
      <c r="AP52" s="63">
        <v>3.4599430817800916</v>
      </c>
      <c r="AQ52" s="64">
        <f t="shared" si="76"/>
        <v>3.7635652564195525</v>
      </c>
      <c r="AR52" s="63">
        <v>3.6796116504854406</v>
      </c>
      <c r="AS52" s="63">
        <f t="shared" si="77"/>
        <v>4.1043475631991004</v>
      </c>
      <c r="AT52" s="63">
        <v>4.3157894736842106</v>
      </c>
      <c r="AU52" s="63">
        <f t="shared" si="88"/>
        <v>5.7120656563545706</v>
      </c>
      <c r="AV52" s="63">
        <v>3.5357142857142896</v>
      </c>
      <c r="AW52" s="63">
        <f t="shared" si="53"/>
        <v>3.7327327728149506</v>
      </c>
      <c r="AX52" s="63">
        <v>0</v>
      </c>
      <c r="AY52" s="65">
        <f t="shared" si="54"/>
        <v>0</v>
      </c>
      <c r="AZ52" s="111">
        <v>0.58205076954382984</v>
      </c>
      <c r="BA52" s="112">
        <f t="shared" si="78"/>
        <v>0.57879476245593597</v>
      </c>
      <c r="BB52" s="111">
        <v>0.81553398058252413</v>
      </c>
      <c r="BC52" s="112">
        <f t="shared" si="79"/>
        <v>0.80357845312506426</v>
      </c>
      <c r="BD52" s="111">
        <v>0</v>
      </c>
      <c r="BE52" s="112">
        <f t="shared" si="89"/>
        <v>0</v>
      </c>
      <c r="BF52" s="111">
        <v>1</v>
      </c>
      <c r="BG52" s="112">
        <f t="shared" si="56"/>
        <v>1</v>
      </c>
      <c r="BH52" s="111">
        <v>0</v>
      </c>
      <c r="BI52" s="113">
        <f t="shared" si="57"/>
        <v>0</v>
      </c>
      <c r="BJ52" s="31">
        <v>3845.8111839250314</v>
      </c>
      <c r="BK52" s="38">
        <f t="shared" si="80"/>
        <v>4732.0139133132097</v>
      </c>
      <c r="BL52" s="31">
        <v>4450.9611650485476</v>
      </c>
      <c r="BM52" s="38">
        <f t="shared" si="81"/>
        <v>5524.100936680722</v>
      </c>
      <c r="BN52" s="31">
        <v>7024.4736842105267</v>
      </c>
      <c r="BO52" s="38">
        <f t="shared" si="90"/>
        <v>7807.0949644981001</v>
      </c>
      <c r="BP52" s="31">
        <v>3868.8571428571472</v>
      </c>
      <c r="BQ52" s="38">
        <f t="shared" si="59"/>
        <v>5008.0675337166094</v>
      </c>
      <c r="BR52" s="31">
        <v>0</v>
      </c>
      <c r="BS52" s="57">
        <f t="shared" si="60"/>
        <v>0</v>
      </c>
      <c r="BT52" s="108">
        <v>0</v>
      </c>
      <c r="BU52" s="109">
        <f t="shared" si="80"/>
        <v>1.6264620766108854E-2</v>
      </c>
      <c r="BV52" s="108">
        <v>0</v>
      </c>
      <c r="BW52" s="108">
        <f t="shared" si="82"/>
        <v>2.2433729764110871E-2</v>
      </c>
      <c r="BX52" s="108">
        <v>0</v>
      </c>
      <c r="BY52" s="108">
        <f t="shared" si="91"/>
        <v>4.8091715644907142E-2</v>
      </c>
      <c r="BZ52" s="108">
        <v>0</v>
      </c>
      <c r="CA52" s="108">
        <f t="shared" si="62"/>
        <v>1.6569244815337662E-2</v>
      </c>
      <c r="CB52" s="108">
        <v>0</v>
      </c>
      <c r="CC52" s="110">
        <f t="shared" si="63"/>
        <v>0</v>
      </c>
      <c r="CD52" s="63">
        <v>38.599551776928365</v>
      </c>
      <c r="CE52" s="64">
        <f t="shared" si="83"/>
        <v>39.257996246191851</v>
      </c>
      <c r="CF52" s="63">
        <v>41.009708737864116</v>
      </c>
      <c r="CG52" s="64">
        <f t="shared" si="84"/>
        <v>41.864322460276867</v>
      </c>
      <c r="CH52" s="63">
        <v>41.789473684210527</v>
      </c>
      <c r="CI52" s="64">
        <f t="shared" si="92"/>
        <v>44.825363215340815</v>
      </c>
      <c r="CJ52" s="63">
        <v>40.833333333333378</v>
      </c>
      <c r="CK52" s="64">
        <f t="shared" si="65"/>
        <v>41.191871979098337</v>
      </c>
      <c r="CL52" s="63">
        <v>0</v>
      </c>
      <c r="CM52" s="65">
        <f t="shared" si="66"/>
        <v>0</v>
      </c>
      <c r="CN52" s="134">
        <f>'Plan Figures'!$B$74</f>
        <v>7.6707847839770166E-2</v>
      </c>
      <c r="CO52" s="134">
        <f>'Plan Figures'!$B$75</f>
        <v>0.14955977288801073</v>
      </c>
    </row>
    <row r="53" spans="1:93" x14ac:dyDescent="0.25">
      <c r="A53" s="107">
        <f t="shared" si="42"/>
        <v>45812</v>
      </c>
      <c r="B53" s="31">
        <v>38.505276871168824</v>
      </c>
      <c r="C53" s="38">
        <f t="shared" si="67"/>
        <v>38.698401618183773</v>
      </c>
      <c r="D53" s="31">
        <v>39.205128205128233</v>
      </c>
      <c r="E53" s="38">
        <f t="shared" si="67"/>
        <v>39.743172276694104</v>
      </c>
      <c r="F53" s="31">
        <v>40.88461538461538</v>
      </c>
      <c r="G53" s="38">
        <f t="shared" si="68"/>
        <v>42.632374271511999</v>
      </c>
      <c r="H53" s="31">
        <v>38.725274725274765</v>
      </c>
      <c r="I53" s="38">
        <f t="shared" si="69"/>
        <v>39.144258760906176</v>
      </c>
      <c r="J53" s="31">
        <v>0</v>
      </c>
      <c r="K53" s="57">
        <f t="shared" si="70"/>
        <v>0</v>
      </c>
      <c r="L53" s="108">
        <v>3.9436817827152977E-2</v>
      </c>
      <c r="M53" s="109">
        <f t="shared" si="67"/>
        <v>4.9139257772597818E-2</v>
      </c>
      <c r="N53" s="108">
        <v>5.1282051282051322E-2</v>
      </c>
      <c r="O53" s="109">
        <f t="shared" si="71"/>
        <v>5.5219977944243936E-2</v>
      </c>
      <c r="P53" s="108">
        <v>7.6923076923076913E-2</v>
      </c>
      <c r="Q53" s="109">
        <f t="shared" si="85"/>
        <v>6.7451699590557371E-2</v>
      </c>
      <c r="R53" s="108">
        <v>4.3956043956044001E-2</v>
      </c>
      <c r="S53" s="109">
        <f t="shared" si="44"/>
        <v>5.1094141386159066E-2</v>
      </c>
      <c r="T53" s="108">
        <v>0</v>
      </c>
      <c r="U53" s="110">
        <f t="shared" si="45"/>
        <v>0</v>
      </c>
      <c r="V53" s="108">
        <v>3.7980011985579827E-2</v>
      </c>
      <c r="W53" s="109">
        <f t="shared" si="72"/>
        <v>7.701390641908952E-2</v>
      </c>
      <c r="X53" s="108">
        <v>4.7371932508291421E-2</v>
      </c>
      <c r="Y53" s="109">
        <f t="shared" si="73"/>
        <v>7.8535804282568608E-2</v>
      </c>
      <c r="Z53" s="108">
        <v>4.7523611232834051E-2</v>
      </c>
      <c r="AA53" s="109">
        <f t="shared" si="86"/>
        <v>0.11808676508047188</v>
      </c>
      <c r="AB53" s="108">
        <v>4.7336001929749683E-2</v>
      </c>
      <c r="AC53" s="109">
        <f t="shared" si="47"/>
        <v>6.7168058388751117E-2</v>
      </c>
      <c r="AD53" s="108">
        <v>0</v>
      </c>
      <c r="AE53" s="110">
        <f t="shared" si="48"/>
        <v>0</v>
      </c>
      <c r="AF53" s="31">
        <v>7655.810435035768</v>
      </c>
      <c r="AG53" s="38">
        <f t="shared" si="74"/>
        <v>7767.7847787216797</v>
      </c>
      <c r="AH53" s="31">
        <v>7418.1965811965874</v>
      </c>
      <c r="AI53" s="38">
        <f t="shared" si="75"/>
        <v>7409.4135074771693</v>
      </c>
      <c r="AJ53" s="31">
        <v>6923.0769230769238</v>
      </c>
      <c r="AK53" s="38">
        <f t="shared" si="87"/>
        <v>7031.4488143161152</v>
      </c>
      <c r="AL53" s="31">
        <v>7559.6593406593493</v>
      </c>
      <c r="AM53" s="38">
        <f t="shared" si="50"/>
        <v>7482.8806044368976</v>
      </c>
      <c r="AN53" s="31">
        <v>0</v>
      </c>
      <c r="AO53" s="57">
        <f t="shared" si="51"/>
        <v>0</v>
      </c>
      <c r="AP53" s="63">
        <v>3.6884889667446972</v>
      </c>
      <c r="AQ53" s="64">
        <f t="shared" si="76"/>
        <v>3.7820309288843679</v>
      </c>
      <c r="AR53" s="63">
        <v>3.7692307692307718</v>
      </c>
      <c r="AS53" s="63">
        <f t="shared" si="77"/>
        <v>4.1068341277294609</v>
      </c>
      <c r="AT53" s="63">
        <v>4.384615384615385</v>
      </c>
      <c r="AU53" s="63">
        <f t="shared" si="88"/>
        <v>5.5606615049504189</v>
      </c>
      <c r="AV53" s="63">
        <v>3.5934065934065971</v>
      </c>
      <c r="AW53" s="63">
        <f t="shared" si="53"/>
        <v>3.7694531952496595</v>
      </c>
      <c r="AX53" s="63">
        <v>0</v>
      </c>
      <c r="AY53" s="65">
        <f t="shared" si="54"/>
        <v>0</v>
      </c>
      <c r="AZ53" s="111">
        <v>0.59795965493613457</v>
      </c>
      <c r="BA53" s="112">
        <f t="shared" si="78"/>
        <v>0.57939669477884781</v>
      </c>
      <c r="BB53" s="111">
        <v>0.77777777777777757</v>
      </c>
      <c r="BC53" s="112">
        <f t="shared" si="79"/>
        <v>0.79998674880343279</v>
      </c>
      <c r="BD53" s="111">
        <v>0</v>
      </c>
      <c r="BE53" s="112">
        <f t="shared" si="89"/>
        <v>0</v>
      </c>
      <c r="BF53" s="111">
        <v>1</v>
      </c>
      <c r="BG53" s="112">
        <f t="shared" si="56"/>
        <v>1</v>
      </c>
      <c r="BH53" s="111">
        <v>0</v>
      </c>
      <c r="BI53" s="113">
        <f t="shared" si="57"/>
        <v>0</v>
      </c>
      <c r="BJ53" s="31">
        <v>4600.7453273182864</v>
      </c>
      <c r="BK53" s="38">
        <f t="shared" si="80"/>
        <v>4627.4344813269836</v>
      </c>
      <c r="BL53" s="31">
        <v>5357.7350427350466</v>
      </c>
      <c r="BM53" s="38">
        <f t="shared" si="81"/>
        <v>5393.3779970088799</v>
      </c>
      <c r="BN53" s="31">
        <v>7236.7307692307695</v>
      </c>
      <c r="BO53" s="38">
        <f t="shared" si="90"/>
        <v>7926.5221114252472</v>
      </c>
      <c r="BP53" s="31">
        <v>4820.8791208791254</v>
      </c>
      <c r="BQ53" s="38">
        <f t="shared" si="59"/>
        <v>4805.1372782577837</v>
      </c>
      <c r="BR53" s="31">
        <v>0</v>
      </c>
      <c r="BS53" s="57">
        <f t="shared" si="60"/>
        <v>0</v>
      </c>
      <c r="BT53" s="108">
        <v>1.9712955657235225E-2</v>
      </c>
      <c r="BU53" s="109">
        <f t="shared" si="80"/>
        <v>1.5996361814930766E-2</v>
      </c>
      <c r="BV53" s="108">
        <v>2.5641025641025661E-2</v>
      </c>
      <c r="BW53" s="108">
        <f t="shared" si="82"/>
        <v>2.1925721956832993E-2</v>
      </c>
      <c r="BX53" s="108">
        <v>3.8461538461538457E-2</v>
      </c>
      <c r="BY53" s="108">
        <f t="shared" si="91"/>
        <v>5.3586221139412631E-2</v>
      </c>
      <c r="BZ53" s="108">
        <v>2.1978021978022001E-2</v>
      </c>
      <c r="CA53" s="108">
        <f t="shared" si="62"/>
        <v>1.4514157045964182E-2</v>
      </c>
      <c r="CB53" s="108">
        <v>0</v>
      </c>
      <c r="CC53" s="110">
        <f t="shared" si="63"/>
        <v>0</v>
      </c>
      <c r="CD53" s="63">
        <v>40.505357729893717</v>
      </c>
      <c r="CE53" s="64">
        <f t="shared" si="83"/>
        <v>39.344339774740639</v>
      </c>
      <c r="CF53" s="63">
        <v>42.632478632478666</v>
      </c>
      <c r="CG53" s="64">
        <f t="shared" si="84"/>
        <v>41.945291774822827</v>
      </c>
      <c r="CH53" s="63">
        <v>49.192307692307693</v>
      </c>
      <c r="CI53" s="64">
        <f t="shared" si="92"/>
        <v>45.450719340696942</v>
      </c>
      <c r="CJ53" s="63">
        <v>40.758241758241802</v>
      </c>
      <c r="CK53" s="64">
        <f t="shared" si="65"/>
        <v>41.101490931574439</v>
      </c>
      <c r="CL53" s="63">
        <v>0</v>
      </c>
      <c r="CM53" s="65">
        <f t="shared" si="66"/>
        <v>0</v>
      </c>
      <c r="CN53" s="134">
        <f>'Plan Figures'!$B$74</f>
        <v>7.6707847839770166E-2</v>
      </c>
      <c r="CO53" s="134">
        <f>'Plan Figures'!$B$75</f>
        <v>0.14955977288801073</v>
      </c>
    </row>
    <row r="54" spans="1:93" x14ac:dyDescent="0.25">
      <c r="A54" s="107">
        <f t="shared" si="42"/>
        <v>45813</v>
      </c>
      <c r="B54" s="31">
        <v>38.437279041234142</v>
      </c>
      <c r="C54" s="38">
        <f t="shared" si="67"/>
        <v>38.7055838549486</v>
      </c>
      <c r="D54" s="31">
        <v>40.132352941176471</v>
      </c>
      <c r="E54" s="38">
        <f t="shared" si="67"/>
        <v>39.772469450108922</v>
      </c>
      <c r="F54" s="31">
        <v>45.285714285714285</v>
      </c>
      <c r="G54" s="38">
        <f t="shared" si="68"/>
        <v>43.218645143497163</v>
      </c>
      <c r="H54" s="31">
        <v>38.796296296296298</v>
      </c>
      <c r="I54" s="38">
        <f t="shared" si="69"/>
        <v>39.027495894143307</v>
      </c>
      <c r="J54" s="31">
        <v>0</v>
      </c>
      <c r="K54" s="57">
        <f t="shared" si="70"/>
        <v>0</v>
      </c>
      <c r="L54" s="108">
        <v>6.6594839199638295E-2</v>
      </c>
      <c r="M54" s="109">
        <f t="shared" si="67"/>
        <v>5.4043332411167752E-2</v>
      </c>
      <c r="N54" s="108">
        <v>7.3529411764705899E-2</v>
      </c>
      <c r="O54" s="109">
        <f t="shared" si="71"/>
        <v>6.0529374430111006E-2</v>
      </c>
      <c r="P54" s="108">
        <v>3.5714285714285712E-2</v>
      </c>
      <c r="Q54" s="109">
        <f t="shared" si="85"/>
        <v>6.6060233913377411E-2</v>
      </c>
      <c r="R54" s="108">
        <v>8.3333333333333343E-2</v>
      </c>
      <c r="S54" s="109">
        <f t="shared" si="44"/>
        <v>5.8128773420791084E-2</v>
      </c>
      <c r="T54" s="108">
        <v>0</v>
      </c>
      <c r="U54" s="110">
        <f t="shared" si="45"/>
        <v>0</v>
      </c>
      <c r="V54" s="108">
        <v>0.13076945732355308</v>
      </c>
      <c r="W54" s="109">
        <f t="shared" si="72"/>
        <v>8.4970267697732263E-2</v>
      </c>
      <c r="X54" s="108">
        <v>0.13720782419276883</v>
      </c>
      <c r="Y54" s="109">
        <f t="shared" si="73"/>
        <v>8.6348608585012157E-2</v>
      </c>
      <c r="Z54" s="108">
        <v>5.3979896711377824E-2</v>
      </c>
      <c r="AA54" s="109">
        <f t="shared" si="86"/>
        <v>0.10040117070201258</v>
      </c>
      <c r="AB54" s="108">
        <v>0.15235593027797789</v>
      </c>
      <c r="AC54" s="109">
        <f t="shared" si="47"/>
        <v>7.988986174072947E-2</v>
      </c>
      <c r="AD54" s="108">
        <v>0</v>
      </c>
      <c r="AE54" s="110">
        <f t="shared" si="48"/>
        <v>0</v>
      </c>
      <c r="AF54" s="31">
        <v>7732.7522262528219</v>
      </c>
      <c r="AG54" s="38">
        <f t="shared" si="74"/>
        <v>7747.1655094719681</v>
      </c>
      <c r="AH54" s="31">
        <v>7455.1323529411766</v>
      </c>
      <c r="AI54" s="38">
        <f t="shared" si="75"/>
        <v>7391.9648825726608</v>
      </c>
      <c r="AJ54" s="31">
        <v>8535.7142857142844</v>
      </c>
      <c r="AK54" s="38">
        <f t="shared" si="87"/>
        <v>7192.3950109765965</v>
      </c>
      <c r="AL54" s="31">
        <v>7174.9814814814818</v>
      </c>
      <c r="AM54" s="38">
        <f t="shared" si="50"/>
        <v>7419.4039329602247</v>
      </c>
      <c r="AN54" s="31">
        <v>0</v>
      </c>
      <c r="AO54" s="57">
        <f t="shared" si="51"/>
        <v>0</v>
      </c>
      <c r="AP54" s="63">
        <v>3.7625300761689551</v>
      </c>
      <c r="AQ54" s="64">
        <f t="shared" si="76"/>
        <v>3.8140495019266862</v>
      </c>
      <c r="AR54" s="63">
        <v>4.507352941176471</v>
      </c>
      <c r="AS54" s="63">
        <f t="shared" si="77"/>
        <v>4.228663768676749</v>
      </c>
      <c r="AT54" s="63">
        <v>6.3928571428571423</v>
      </c>
      <c r="AU54" s="63">
        <f t="shared" si="88"/>
        <v>5.7076930448391021</v>
      </c>
      <c r="AV54" s="63">
        <v>4.018518518518519</v>
      </c>
      <c r="AW54" s="63">
        <f t="shared" si="53"/>
        <v>3.8824883082847714</v>
      </c>
      <c r="AX54" s="63">
        <v>0</v>
      </c>
      <c r="AY54" s="65">
        <f t="shared" si="54"/>
        <v>0</v>
      </c>
      <c r="AZ54" s="111">
        <v>0.55260956861650135</v>
      </c>
      <c r="BA54" s="112">
        <f t="shared" si="78"/>
        <v>0.57737544331661306</v>
      </c>
      <c r="BB54" s="111">
        <v>0.79411764705882348</v>
      </c>
      <c r="BC54" s="112">
        <f t="shared" si="79"/>
        <v>0.79914641266897901</v>
      </c>
      <c r="BD54" s="111">
        <v>0</v>
      </c>
      <c r="BE54" s="112">
        <f t="shared" si="89"/>
        <v>0</v>
      </c>
      <c r="BF54" s="111">
        <v>1</v>
      </c>
      <c r="BG54" s="112">
        <f t="shared" si="56"/>
        <v>1</v>
      </c>
      <c r="BH54" s="111">
        <v>0</v>
      </c>
      <c r="BI54" s="113">
        <f t="shared" si="57"/>
        <v>0</v>
      </c>
      <c r="BJ54" s="31">
        <v>4651.0496154353923</v>
      </c>
      <c r="BK54" s="38">
        <f t="shared" si="80"/>
        <v>4658.6136750134929</v>
      </c>
      <c r="BL54" s="31">
        <v>5642.1102941176478</v>
      </c>
      <c r="BM54" s="38">
        <f t="shared" si="81"/>
        <v>5478.0106364282829</v>
      </c>
      <c r="BN54" s="31">
        <v>7017.1428571428569</v>
      </c>
      <c r="BO54" s="38">
        <f t="shared" si="90"/>
        <v>7803.0944676404597</v>
      </c>
      <c r="BP54" s="31">
        <v>5285.6203703703704</v>
      </c>
      <c r="BQ54" s="38">
        <f t="shared" si="59"/>
        <v>4939.9661623366674</v>
      </c>
      <c r="BR54" s="31">
        <v>0</v>
      </c>
      <c r="BS54" s="57">
        <f t="shared" si="60"/>
        <v>0</v>
      </c>
      <c r="BT54" s="108">
        <v>1.5350265794902817E-2</v>
      </c>
      <c r="BU54" s="109">
        <f t="shared" si="80"/>
        <v>1.7269194706325736E-2</v>
      </c>
      <c r="BV54" s="108">
        <v>2.2058823529411766E-2</v>
      </c>
      <c r="BW54" s="108">
        <f t="shared" si="82"/>
        <v>2.3778281162333378E-2</v>
      </c>
      <c r="BX54" s="108">
        <v>3.5714285714285712E-2</v>
      </c>
      <c r="BY54" s="108">
        <f t="shared" si="91"/>
        <v>5.2194755462232664E-2</v>
      </c>
      <c r="BZ54" s="108">
        <v>1.8518518518518517E-2</v>
      </c>
      <c r="CA54" s="108">
        <f t="shared" si="62"/>
        <v>1.7159659691466829E-2</v>
      </c>
      <c r="CB54" s="108">
        <v>0</v>
      </c>
      <c r="CC54" s="110">
        <f t="shared" si="63"/>
        <v>0</v>
      </c>
      <c r="CD54" s="63">
        <v>38.571248298581871</v>
      </c>
      <c r="CE54" s="64">
        <f t="shared" si="83"/>
        <v>39.538268831118437</v>
      </c>
      <c r="CF54" s="63">
        <v>42.07352941176471</v>
      </c>
      <c r="CG54" s="64">
        <f t="shared" si="84"/>
        <v>42.259692080399603</v>
      </c>
      <c r="CH54" s="63">
        <v>45.5</v>
      </c>
      <c r="CI54" s="64">
        <f t="shared" si="92"/>
        <v>45.892277782255384</v>
      </c>
      <c r="CJ54" s="63">
        <v>41.18518518518519</v>
      </c>
      <c r="CK54" s="64">
        <f t="shared" si="65"/>
        <v>41.379569334652842</v>
      </c>
      <c r="CL54" s="63">
        <v>0</v>
      </c>
      <c r="CM54" s="65">
        <f t="shared" si="66"/>
        <v>0</v>
      </c>
      <c r="CN54" s="134">
        <f>'Plan Figures'!$B$74</f>
        <v>7.6707847839770166E-2</v>
      </c>
      <c r="CO54" s="134">
        <f>'Plan Figures'!$B$75</f>
        <v>0.14955977288801073</v>
      </c>
    </row>
    <row r="55" spans="1:93" x14ac:dyDescent="0.25">
      <c r="A55" s="107">
        <f t="shared" si="42"/>
        <v>45814</v>
      </c>
      <c r="B55" s="31">
        <v>37.832761761511819</v>
      </c>
      <c r="C55" s="38">
        <f t="shared" si="67"/>
        <v>38.588445845601079</v>
      </c>
      <c r="D55" s="31">
        <v>39.766917293233078</v>
      </c>
      <c r="E55" s="38">
        <f t="shared" si="67"/>
        <v>39.758851220862326</v>
      </c>
      <c r="F55" s="31">
        <v>47.400000000000006</v>
      </c>
      <c r="G55" s="38">
        <f t="shared" si="68"/>
        <v>43.287692762544786</v>
      </c>
      <c r="H55" s="31">
        <v>38.415929203539818</v>
      </c>
      <c r="I55" s="38">
        <f t="shared" si="69"/>
        <v>38.961499069399828</v>
      </c>
      <c r="J55" s="31">
        <v>0</v>
      </c>
      <c r="K55" s="57">
        <f t="shared" si="70"/>
        <v>0</v>
      </c>
      <c r="L55" s="108">
        <v>6.4754604902460308E-2</v>
      </c>
      <c r="M55" s="109">
        <f t="shared" si="67"/>
        <v>5.3911382399354446E-2</v>
      </c>
      <c r="N55" s="108">
        <v>8.2706766917293215E-2</v>
      </c>
      <c r="O55" s="109">
        <f t="shared" si="71"/>
        <v>6.2869408187975054E-2</v>
      </c>
      <c r="P55" s="108">
        <v>0</v>
      </c>
      <c r="Q55" s="109">
        <f t="shared" si="85"/>
        <v>6.6060233913377411E-2</v>
      </c>
      <c r="R55" s="108">
        <v>9.7345132743362831E-2</v>
      </c>
      <c r="S55" s="109">
        <f t="shared" si="44"/>
        <v>6.1237878762866169E-2</v>
      </c>
      <c r="T55" s="108">
        <v>0</v>
      </c>
      <c r="U55" s="110">
        <f t="shared" si="45"/>
        <v>0</v>
      </c>
      <c r="V55" s="108">
        <v>0.11796861664072586</v>
      </c>
      <c r="W55" s="109">
        <f t="shared" si="72"/>
        <v>8.6829546379156894E-2</v>
      </c>
      <c r="X55" s="108">
        <v>0.14605886353620678</v>
      </c>
      <c r="Y55" s="109">
        <f t="shared" si="73"/>
        <v>9.3292963012665001E-2</v>
      </c>
      <c r="Z55" s="108">
        <v>0</v>
      </c>
      <c r="AA55" s="109">
        <f t="shared" si="86"/>
        <v>0.10040117070201258</v>
      </c>
      <c r="AB55" s="108">
        <v>0.16126424024548255</v>
      </c>
      <c r="AC55" s="109">
        <f t="shared" si="47"/>
        <v>8.7632137623320311E-2</v>
      </c>
      <c r="AD55" s="108">
        <v>0</v>
      </c>
      <c r="AE55" s="110">
        <f t="shared" si="48"/>
        <v>0</v>
      </c>
      <c r="AF55" s="31">
        <v>8040.570812590905</v>
      </c>
      <c r="AG55" s="38">
        <f t="shared" si="74"/>
        <v>7770.9961355393252</v>
      </c>
      <c r="AH55" s="31">
        <v>7486.3082706766909</v>
      </c>
      <c r="AI55" s="38">
        <f t="shared" si="75"/>
        <v>7413.3274343602907</v>
      </c>
      <c r="AJ55" s="31">
        <v>8050.0000000000009</v>
      </c>
      <c r="AK55" s="38">
        <f t="shared" si="87"/>
        <v>7423.8950109765965</v>
      </c>
      <c r="AL55" s="31">
        <v>7386.5398230088495</v>
      </c>
      <c r="AM55" s="38">
        <f t="shared" si="50"/>
        <v>7408.4287249515191</v>
      </c>
      <c r="AN55" s="31">
        <v>0</v>
      </c>
      <c r="AO55" s="57">
        <f t="shared" si="51"/>
        <v>0</v>
      </c>
      <c r="AP55" s="63">
        <v>3.551554508744744</v>
      </c>
      <c r="AQ55" s="64">
        <f t="shared" si="76"/>
        <v>3.8282798744331314</v>
      </c>
      <c r="AR55" s="63">
        <v>3.8421052631578942</v>
      </c>
      <c r="AS55" s="63">
        <f t="shared" si="77"/>
        <v>4.252025745046244</v>
      </c>
      <c r="AT55" s="63">
        <v>6.4</v>
      </c>
      <c r="AU55" s="63">
        <f t="shared" si="88"/>
        <v>5.7291216162676735</v>
      </c>
      <c r="AV55" s="63">
        <v>3.3893805309734515</v>
      </c>
      <c r="AW55" s="63">
        <f t="shared" si="53"/>
        <v>3.8924330353009124</v>
      </c>
      <c r="AX55" s="63">
        <v>0</v>
      </c>
      <c r="AY55" s="65">
        <f t="shared" si="54"/>
        <v>0</v>
      </c>
      <c r="AZ55" s="111">
        <v>0.52207949013446397</v>
      </c>
      <c r="BA55" s="112">
        <f t="shared" si="78"/>
        <v>0.56245076136847849</v>
      </c>
      <c r="BB55" s="111">
        <v>0.84962406015037584</v>
      </c>
      <c r="BC55" s="112">
        <f t="shared" si="79"/>
        <v>0.79515684691786659</v>
      </c>
      <c r="BD55" s="111">
        <v>0</v>
      </c>
      <c r="BE55" s="112">
        <f t="shared" si="89"/>
        <v>0</v>
      </c>
      <c r="BF55" s="111">
        <v>1</v>
      </c>
      <c r="BG55" s="112">
        <f t="shared" si="56"/>
        <v>1</v>
      </c>
      <c r="BH55" s="111">
        <v>0</v>
      </c>
      <c r="BI55" s="113">
        <f t="shared" si="57"/>
        <v>0</v>
      </c>
      <c r="BJ55" s="31">
        <v>4718.7201397887029</v>
      </c>
      <c r="BK55" s="38">
        <f t="shared" si="80"/>
        <v>4653.2327606220379</v>
      </c>
      <c r="BL55" s="31">
        <v>6052.3909774436088</v>
      </c>
      <c r="BM55" s="38">
        <f t="shared" si="81"/>
        <v>5546.6138664420923</v>
      </c>
      <c r="BN55" s="31">
        <v>8113.8500000000013</v>
      </c>
      <c r="BO55" s="38">
        <f t="shared" si="90"/>
        <v>7422.5730390690305</v>
      </c>
      <c r="BP55" s="31">
        <v>5687.5309734513276</v>
      </c>
      <c r="BQ55" s="38">
        <f t="shared" si="59"/>
        <v>5060.2072980788826</v>
      </c>
      <c r="BR55" s="31">
        <v>0</v>
      </c>
      <c r="BS55" s="57">
        <f t="shared" si="60"/>
        <v>0</v>
      </c>
      <c r="BT55" s="108">
        <v>1.8480689916264212E-2</v>
      </c>
      <c r="BU55" s="109">
        <f t="shared" si="80"/>
        <v>1.6785510142835972E-2</v>
      </c>
      <c r="BV55" s="108">
        <v>3.0075187969924807E-2</v>
      </c>
      <c r="BW55" s="108">
        <f t="shared" si="82"/>
        <v>2.3701558744042752E-2</v>
      </c>
      <c r="BX55" s="108">
        <v>0.05</v>
      </c>
      <c r="BY55" s="108">
        <f t="shared" si="91"/>
        <v>4.1480469747946946E-2</v>
      </c>
      <c r="BZ55" s="108">
        <v>2.6548672566371681E-2</v>
      </c>
      <c r="CA55" s="108">
        <f t="shared" si="62"/>
        <v>1.8460632848789026E-2</v>
      </c>
      <c r="CB55" s="108">
        <v>0</v>
      </c>
      <c r="CC55" s="110">
        <f t="shared" si="63"/>
        <v>0</v>
      </c>
      <c r="CD55" s="63">
        <v>36.970220354650273</v>
      </c>
      <c r="CE55" s="64">
        <f t="shared" si="83"/>
        <v>39.389011669158279</v>
      </c>
      <c r="CF55" s="63">
        <v>40.278195488721806</v>
      </c>
      <c r="CG55" s="64">
        <f t="shared" si="84"/>
        <v>42.206139832432747</v>
      </c>
      <c r="CH55" s="63">
        <v>51.850000000000009</v>
      </c>
      <c r="CI55" s="64">
        <f t="shared" si="92"/>
        <v>47.001801591779198</v>
      </c>
      <c r="CJ55" s="63">
        <v>38.230088495575224</v>
      </c>
      <c r="CK55" s="64">
        <f t="shared" si="65"/>
        <v>41.101807890499131</v>
      </c>
      <c r="CL55" s="63">
        <v>0</v>
      </c>
      <c r="CM55" s="65">
        <f t="shared" si="66"/>
        <v>0</v>
      </c>
      <c r="CN55" s="134">
        <f>'Plan Figures'!$B$74</f>
        <v>7.6707847839770166E-2</v>
      </c>
      <c r="CO55" s="134">
        <f>'Plan Figures'!$B$75</f>
        <v>0.14955977288801073</v>
      </c>
    </row>
    <row r="56" spans="1:93" x14ac:dyDescent="0.25">
      <c r="A56" s="107">
        <f t="shared" si="42"/>
        <v>45815</v>
      </c>
      <c r="B56" s="31">
        <v>38.382579590061859</v>
      </c>
      <c r="C56" s="38">
        <f t="shared" si="67"/>
        <v>38.371206087795933</v>
      </c>
      <c r="D56" s="31">
        <v>39.698630136986296</v>
      </c>
      <c r="E56" s="38">
        <f t="shared" si="67"/>
        <v>39.554832588520334</v>
      </c>
      <c r="F56" s="31">
        <v>43.633333333333333</v>
      </c>
      <c r="G56" s="38">
        <f t="shared" si="68"/>
        <v>43.52874810360013</v>
      </c>
      <c r="H56" s="31">
        <v>38.681034482758619</v>
      </c>
      <c r="I56" s="38">
        <f t="shared" si="69"/>
        <v>38.653347532923156</v>
      </c>
      <c r="J56" s="31">
        <v>0</v>
      </c>
      <c r="K56" s="57">
        <f t="shared" si="70"/>
        <v>0</v>
      </c>
      <c r="L56" s="108">
        <v>7.6157910737446072E-2</v>
      </c>
      <c r="M56" s="109">
        <f t="shared" si="67"/>
        <v>6.0462219521582136E-2</v>
      </c>
      <c r="N56" s="108">
        <v>8.2191780821917804E-2</v>
      </c>
      <c r="O56" s="109">
        <f t="shared" si="71"/>
        <v>6.8574873858711791E-2</v>
      </c>
      <c r="P56" s="108">
        <v>9.9999999999999992E-2</v>
      </c>
      <c r="Q56" s="109">
        <f t="shared" si="85"/>
        <v>7.6484944338087835E-2</v>
      </c>
      <c r="R56" s="108">
        <v>7.7586206896551727E-2</v>
      </c>
      <c r="S56" s="109">
        <f t="shared" si="44"/>
        <v>6.5518901516795333E-2</v>
      </c>
      <c r="T56" s="108">
        <v>0</v>
      </c>
      <c r="U56" s="110">
        <f t="shared" si="45"/>
        <v>0</v>
      </c>
      <c r="V56" s="108">
        <v>0.12231365352004619</v>
      </c>
      <c r="W56" s="109">
        <f t="shared" si="72"/>
        <v>9.7832048905314981E-2</v>
      </c>
      <c r="X56" s="108">
        <v>0.11690195388118346</v>
      </c>
      <c r="Y56" s="109">
        <f t="shared" si="73"/>
        <v>0.10141238261483447</v>
      </c>
      <c r="Z56" s="108">
        <v>0.16596454405710309</v>
      </c>
      <c r="AA56" s="109">
        <f t="shared" si="86"/>
        <v>0.11383647332782523</v>
      </c>
      <c r="AB56" s="108">
        <v>0.10663243849981437</v>
      </c>
      <c r="AC56" s="109">
        <f t="shared" si="47"/>
        <v>9.4768405934203548E-2</v>
      </c>
      <c r="AD56" s="108">
        <v>0</v>
      </c>
      <c r="AE56" s="110">
        <f t="shared" si="48"/>
        <v>0</v>
      </c>
      <c r="AF56" s="31">
        <v>7820.656503307895</v>
      </c>
      <c r="AG56" s="38">
        <f t="shared" si="74"/>
        <v>7755.6305677215769</v>
      </c>
      <c r="AH56" s="31">
        <v>7337.7260273972588</v>
      </c>
      <c r="AI56" s="38">
        <f t="shared" si="75"/>
        <v>7379.0257199643247</v>
      </c>
      <c r="AJ56" s="31">
        <v>8049.9666666666662</v>
      </c>
      <c r="AK56" s="38">
        <f t="shared" si="87"/>
        <v>7452.2686274502139</v>
      </c>
      <c r="AL56" s="31">
        <v>7153.5258620689656</v>
      </c>
      <c r="AM56" s="38">
        <f t="shared" si="50"/>
        <v>7361.5813991246368</v>
      </c>
      <c r="AN56" s="31">
        <v>0</v>
      </c>
      <c r="AO56" s="57">
        <f t="shared" si="51"/>
        <v>0</v>
      </c>
      <c r="AP56" s="63">
        <v>4.0464115732046499</v>
      </c>
      <c r="AQ56" s="64">
        <f t="shared" si="76"/>
        <v>3.821140052555986</v>
      </c>
      <c r="AR56" s="63">
        <v>4.4657534246575343</v>
      </c>
      <c r="AS56" s="63">
        <f t="shared" si="77"/>
        <v>4.2350609425325318</v>
      </c>
      <c r="AT56" s="63">
        <v>5.8</v>
      </c>
      <c r="AU56" s="63">
        <f t="shared" si="88"/>
        <v>5.7546042417502985</v>
      </c>
      <c r="AV56" s="63">
        <v>4.1206896551724137</v>
      </c>
      <c r="AW56" s="63">
        <f t="shared" si="53"/>
        <v>3.8783818976044544</v>
      </c>
      <c r="AX56" s="63">
        <v>0</v>
      </c>
      <c r="AY56" s="65">
        <f t="shared" si="54"/>
        <v>0</v>
      </c>
      <c r="AZ56" s="111">
        <v>0.58790467991608863</v>
      </c>
      <c r="BA56" s="112">
        <f t="shared" si="78"/>
        <v>0.5708061063987292</v>
      </c>
      <c r="BB56" s="111">
        <v>0.79452054794520544</v>
      </c>
      <c r="BC56" s="112">
        <f t="shared" si="79"/>
        <v>0.80302597952170873</v>
      </c>
      <c r="BD56" s="111">
        <v>0</v>
      </c>
      <c r="BE56" s="112">
        <f t="shared" si="89"/>
        <v>0</v>
      </c>
      <c r="BF56" s="111">
        <v>1</v>
      </c>
      <c r="BG56" s="112">
        <f t="shared" si="56"/>
        <v>1</v>
      </c>
      <c r="BH56" s="111">
        <v>0</v>
      </c>
      <c r="BI56" s="113">
        <f t="shared" si="57"/>
        <v>0</v>
      </c>
      <c r="BJ56" s="31">
        <v>5207.1744033738732</v>
      </c>
      <c r="BK56" s="38">
        <f t="shared" si="80"/>
        <v>4601.5211689779535</v>
      </c>
      <c r="BL56" s="31">
        <v>6064.8424657534242</v>
      </c>
      <c r="BM56" s="38">
        <f t="shared" si="81"/>
        <v>5444.5662106442915</v>
      </c>
      <c r="BN56" s="31">
        <v>7708.6333333333323</v>
      </c>
      <c r="BO56" s="38">
        <f t="shared" si="90"/>
        <v>7257.8333994293916</v>
      </c>
      <c r="BP56" s="31">
        <v>5639.7241379310353</v>
      </c>
      <c r="BQ56" s="38">
        <f t="shared" si="59"/>
        <v>5002.2685694839965</v>
      </c>
      <c r="BR56" s="31">
        <v>0</v>
      </c>
      <c r="BS56" s="57">
        <f t="shared" si="60"/>
        <v>0</v>
      </c>
      <c r="BT56" s="108">
        <v>2.534071896190037E-2</v>
      </c>
      <c r="BU56" s="109">
        <f t="shared" si="80"/>
        <v>1.6082932296689622E-2</v>
      </c>
      <c r="BV56" s="108">
        <v>3.4246575342465752E-2</v>
      </c>
      <c r="BW56" s="108">
        <f t="shared" si="82"/>
        <v>2.2557709346286352E-2</v>
      </c>
      <c r="BX56" s="108">
        <v>6.6666666666666666E-2</v>
      </c>
      <c r="BY56" s="108">
        <f t="shared" si="91"/>
        <v>3.9421267688744883E-2</v>
      </c>
      <c r="BZ56" s="108">
        <v>2.5862068965517241E-2</v>
      </c>
      <c r="CA56" s="108">
        <f t="shared" si="62"/>
        <v>1.8073581476515981E-2</v>
      </c>
      <c r="CB56" s="108">
        <v>0</v>
      </c>
      <c r="CC56" s="110">
        <f t="shared" si="63"/>
        <v>0</v>
      </c>
      <c r="CD56" s="63">
        <v>41.95083390006949</v>
      </c>
      <c r="CE56" s="64">
        <f t="shared" si="83"/>
        <v>39.514883138069749</v>
      </c>
      <c r="CF56" s="63">
        <v>44.479452054794521</v>
      </c>
      <c r="CG56" s="64">
        <f t="shared" si="84"/>
        <v>42.337007228590515</v>
      </c>
      <c r="CH56" s="63">
        <v>43.699999999999996</v>
      </c>
      <c r="CI56" s="64">
        <f t="shared" si="92"/>
        <v>47.206048696026301</v>
      </c>
      <c r="CJ56" s="63">
        <v>44.681034482758619</v>
      </c>
      <c r="CK56" s="64">
        <f t="shared" si="65"/>
        <v>41.196377442457845</v>
      </c>
      <c r="CL56" s="63">
        <v>0</v>
      </c>
      <c r="CM56" s="65">
        <f t="shared" si="66"/>
        <v>0</v>
      </c>
      <c r="CN56" s="134">
        <f>'Plan Figures'!$B$74</f>
        <v>7.6707847839770166E-2</v>
      </c>
      <c r="CO56" s="134">
        <f>'Plan Figures'!$B$75</f>
        <v>0.14955977288801073</v>
      </c>
    </row>
    <row r="57" spans="1:93" x14ac:dyDescent="0.25">
      <c r="A57" s="107">
        <f t="shared" si="42"/>
        <v>45816</v>
      </c>
      <c r="B57" s="31">
        <v>38.779247305238506</v>
      </c>
      <c r="C57" s="38">
        <f t="shared" si="67"/>
        <v>38.343431801438221</v>
      </c>
      <c r="D57" s="31">
        <v>40.022222222222268</v>
      </c>
      <c r="E57" s="38">
        <f t="shared" si="67"/>
        <v>39.479575819145921</v>
      </c>
      <c r="F57" s="31">
        <v>44.05263157894737</v>
      </c>
      <c r="G57" s="38">
        <f t="shared" si="68"/>
        <v>43.973956870197476</v>
      </c>
      <c r="H57" s="31">
        <v>38.943661971831041</v>
      </c>
      <c r="I57" s="38">
        <f t="shared" si="69"/>
        <v>38.440567669026407</v>
      </c>
      <c r="J57" s="31">
        <v>0</v>
      </c>
      <c r="K57" s="57">
        <f t="shared" si="70"/>
        <v>0</v>
      </c>
      <c r="L57" s="108">
        <v>7.461805928613946E-2</v>
      </c>
      <c r="M57" s="109">
        <f t="shared" si="67"/>
        <v>6.4394287083873319E-2</v>
      </c>
      <c r="N57" s="108">
        <v>8.8888888888888989E-2</v>
      </c>
      <c r="O57" s="109">
        <f t="shared" si="71"/>
        <v>7.4270485436676331E-2</v>
      </c>
      <c r="P57" s="108">
        <v>0.10526315789473684</v>
      </c>
      <c r="Q57" s="109">
        <f t="shared" si="85"/>
        <v>7.6324969933992487E-2</v>
      </c>
      <c r="R57" s="108">
        <v>8.450704225352125E-2</v>
      </c>
      <c r="S57" s="109">
        <f t="shared" si="44"/>
        <v>7.3041745587589552E-2</v>
      </c>
      <c r="T57" s="108">
        <v>0</v>
      </c>
      <c r="U57" s="110">
        <f t="shared" si="45"/>
        <v>0</v>
      </c>
      <c r="V57" s="108">
        <v>0.14421543775475407</v>
      </c>
      <c r="W57" s="109">
        <f t="shared" si="72"/>
        <v>0.10822782201932857</v>
      </c>
      <c r="X57" s="108">
        <v>0.1754938467114622</v>
      </c>
      <c r="Y57" s="109">
        <f t="shared" si="73"/>
        <v>0.11696477557531537</v>
      </c>
      <c r="Z57" s="108">
        <v>0.2568718130040662</v>
      </c>
      <c r="AA57" s="109">
        <f t="shared" si="86"/>
        <v>0.12251827782750155</v>
      </c>
      <c r="AB57" s="108">
        <v>0.15295202653996748</v>
      </c>
      <c r="AC57" s="109">
        <f t="shared" si="47"/>
        <v>0.11172012632940777</v>
      </c>
      <c r="AD57" s="108">
        <v>0</v>
      </c>
      <c r="AE57" s="110">
        <f t="shared" si="48"/>
        <v>0</v>
      </c>
      <c r="AF57" s="31">
        <v>7792.7047541652619</v>
      </c>
      <c r="AG57" s="38">
        <f t="shared" si="74"/>
        <v>7774.8342859231052</v>
      </c>
      <c r="AH57" s="31">
        <v>7217.7777777777865</v>
      </c>
      <c r="AI57" s="38">
        <f t="shared" si="75"/>
        <v>7360.41904396059</v>
      </c>
      <c r="AJ57" s="31">
        <v>6421.0526315789475</v>
      </c>
      <c r="AK57" s="38">
        <f t="shared" si="87"/>
        <v>7322.4493985268418</v>
      </c>
      <c r="AL57" s="31">
        <v>7430.9859154929691</v>
      </c>
      <c r="AM57" s="38">
        <f t="shared" si="50"/>
        <v>7372.6530904188985</v>
      </c>
      <c r="AN57" s="31">
        <v>0</v>
      </c>
      <c r="AO57" s="57">
        <f t="shared" si="51"/>
        <v>0</v>
      </c>
      <c r="AP57" s="63">
        <v>3.8536048825830016</v>
      </c>
      <c r="AQ57" s="64">
        <f t="shared" si="76"/>
        <v>3.7718746257086115</v>
      </c>
      <c r="AR57" s="63">
        <v>4.3111111111111162</v>
      </c>
      <c r="AS57" s="63">
        <f t="shared" si="77"/>
        <v>4.1821664514027468</v>
      </c>
      <c r="AT57" s="63">
        <v>4.7894736842105265</v>
      </c>
      <c r="AU57" s="63">
        <f t="shared" si="88"/>
        <v>5.5938299656344768</v>
      </c>
      <c r="AV57" s="63">
        <v>4.1830985915493022</v>
      </c>
      <c r="AW57" s="63">
        <f t="shared" si="53"/>
        <v>3.8599528519932087</v>
      </c>
      <c r="AX57" s="63">
        <v>0</v>
      </c>
      <c r="AY57" s="65">
        <f t="shared" si="54"/>
        <v>0</v>
      </c>
      <c r="AZ57" s="111">
        <v>0.52885594283128468</v>
      </c>
      <c r="BA57" s="112">
        <f t="shared" si="78"/>
        <v>0.56522474161698011</v>
      </c>
      <c r="BB57" s="111">
        <v>0.78888888888888864</v>
      </c>
      <c r="BC57" s="112">
        <f t="shared" si="79"/>
        <v>0.80578041462908501</v>
      </c>
      <c r="BD57" s="111">
        <v>0</v>
      </c>
      <c r="BE57" s="112">
        <f t="shared" si="89"/>
        <v>0</v>
      </c>
      <c r="BF57" s="111">
        <v>1</v>
      </c>
      <c r="BG57" s="112">
        <f t="shared" si="56"/>
        <v>1</v>
      </c>
      <c r="BH57" s="111">
        <v>0</v>
      </c>
      <c r="BI57" s="113">
        <f t="shared" si="57"/>
        <v>0</v>
      </c>
      <c r="BJ57" s="31">
        <v>4517.4886334398825</v>
      </c>
      <c r="BK57" s="38">
        <f t="shared" si="80"/>
        <v>4512.3722669598155</v>
      </c>
      <c r="BL57" s="31">
        <v>5482.888888888896</v>
      </c>
      <c r="BM57" s="38">
        <f t="shared" si="81"/>
        <v>5385.9565000934044</v>
      </c>
      <c r="BN57" s="31">
        <v>7538.6842105263149</v>
      </c>
      <c r="BO57" s="38">
        <f t="shared" si="90"/>
        <v>7247.8460374073156</v>
      </c>
      <c r="BP57" s="31">
        <v>4932.7464788732468</v>
      </c>
      <c r="BQ57" s="38">
        <f t="shared" si="59"/>
        <v>4938.4298044094749</v>
      </c>
      <c r="BR57" s="31">
        <v>0</v>
      </c>
      <c r="BS57" s="57">
        <f t="shared" si="60"/>
        <v>0</v>
      </c>
      <c r="BT57" s="108">
        <v>1.4897350502289729E-2</v>
      </c>
      <c r="BU57" s="109">
        <f t="shared" si="80"/>
        <v>1.4076999683797232E-2</v>
      </c>
      <c r="BV57" s="108">
        <v>2.2222222222222247E-2</v>
      </c>
      <c r="BW57" s="108">
        <f t="shared" si="82"/>
        <v>2.0130071624530985E-2</v>
      </c>
      <c r="BX57" s="108">
        <v>5.2631578947368418E-2</v>
      </c>
      <c r="BY57" s="108">
        <f t="shared" si="91"/>
        <v>3.4782009969979891E-2</v>
      </c>
      <c r="BZ57" s="108">
        <v>1.4084507042253542E-2</v>
      </c>
      <c r="CA57" s="108">
        <f t="shared" si="62"/>
        <v>1.6445981481642283E-2</v>
      </c>
      <c r="CB57" s="108">
        <v>0</v>
      </c>
      <c r="CC57" s="110">
        <f t="shared" si="63"/>
        <v>0</v>
      </c>
      <c r="CD57" s="63">
        <v>38.511794588569771</v>
      </c>
      <c r="CE57" s="64">
        <f t="shared" si="83"/>
        <v>39.179770209379932</v>
      </c>
      <c r="CF57" s="63">
        <v>40.144444444444488</v>
      </c>
      <c r="CG57" s="64">
        <f t="shared" si="84"/>
        <v>41.791115538581188</v>
      </c>
      <c r="CH57" s="63">
        <v>43.315789473684212</v>
      </c>
      <c r="CI57" s="64">
        <f t="shared" si="92"/>
        <v>46.308912237859609</v>
      </c>
      <c r="CJ57" s="63">
        <v>39.295774647887384</v>
      </c>
      <c r="CK57" s="64">
        <f t="shared" si="65"/>
        <v>40.770023138288884</v>
      </c>
      <c r="CL57" s="63">
        <v>0</v>
      </c>
      <c r="CM57" s="65">
        <f t="shared" si="66"/>
        <v>0</v>
      </c>
      <c r="CN57" s="134">
        <f>'Plan Figures'!$B$74</f>
        <v>7.6707847839770166E-2</v>
      </c>
      <c r="CO57" s="134">
        <f>'Plan Figures'!$B$75</f>
        <v>0.14955977288801073</v>
      </c>
    </row>
    <row r="58" spans="1:93" x14ac:dyDescent="0.25">
      <c r="A58" s="107">
        <f t="shared" si="42"/>
        <v>45817</v>
      </c>
      <c r="B58" s="31">
        <v>38.732589828197966</v>
      </c>
      <c r="C58" s="38">
        <f t="shared" si="67"/>
        <v>38.444859009757273</v>
      </c>
      <c r="D58" s="31">
        <v>40.14876033057854</v>
      </c>
      <c r="E58" s="38">
        <f t="shared" si="67"/>
        <v>39.670351104466668</v>
      </c>
      <c r="F58" s="31">
        <v>45.96153846153846</v>
      </c>
      <c r="G58" s="38">
        <f t="shared" si="68"/>
        <v>44.301795698036294</v>
      </c>
      <c r="H58" s="31">
        <v>38.557894736842144</v>
      </c>
      <c r="I58" s="38">
        <f t="shared" si="69"/>
        <v>38.556271562907455</v>
      </c>
      <c r="J58" s="31">
        <v>0</v>
      </c>
      <c r="K58" s="57">
        <f t="shared" si="70"/>
        <v>0</v>
      </c>
      <c r="L58" s="108">
        <v>3.3088678335514356E-2</v>
      </c>
      <c r="M58" s="109">
        <f t="shared" si="67"/>
        <v>5.9594488551049381E-2</v>
      </c>
      <c r="N58" s="108">
        <v>4.1322314049586806E-2</v>
      </c>
      <c r="O58" s="109">
        <f t="shared" si="71"/>
        <v>6.9697482681855397E-2</v>
      </c>
      <c r="P58" s="108">
        <v>7.6923076923076913E-2</v>
      </c>
      <c r="Q58" s="109">
        <f t="shared" si="85"/>
        <v>7.1440965049987606E-2</v>
      </c>
      <c r="R58" s="108">
        <v>3.1578947368421088E-2</v>
      </c>
      <c r="S58" s="109">
        <f t="shared" si="44"/>
        <v>6.8261502296434823E-2</v>
      </c>
      <c r="T58" s="108">
        <v>0</v>
      </c>
      <c r="U58" s="110">
        <f t="shared" si="45"/>
        <v>0</v>
      </c>
      <c r="V58" s="108">
        <v>6.2570252422544353E-2</v>
      </c>
      <c r="W58" s="109">
        <f t="shared" si="72"/>
        <v>0.10469324759469693</v>
      </c>
      <c r="X58" s="108">
        <v>5.8587937861689407E-2</v>
      </c>
      <c r="Y58" s="109">
        <f t="shared" si="73"/>
        <v>0.11319781994783258</v>
      </c>
      <c r="Z58" s="108">
        <v>0.10141925438362617</v>
      </c>
      <c r="AA58" s="109">
        <f t="shared" si="86"/>
        <v>0.11905196871122717</v>
      </c>
      <c r="AB58" s="108">
        <v>5.110679194055439E-2</v>
      </c>
      <c r="AC58" s="109">
        <f t="shared" si="47"/>
        <v>0.10783637828205404</v>
      </c>
      <c r="AD58" s="108">
        <v>0</v>
      </c>
      <c r="AE58" s="110">
        <f t="shared" si="48"/>
        <v>0</v>
      </c>
      <c r="AF58" s="31">
        <v>7101.2902870898224</v>
      </c>
      <c r="AG58" s="38">
        <f t="shared" si="74"/>
        <v>7672.3327994942529</v>
      </c>
      <c r="AH58" s="31">
        <v>6685.9090909090974</v>
      </c>
      <c r="AI58" s="38">
        <f t="shared" si="75"/>
        <v>7232.7422474237956</v>
      </c>
      <c r="AJ58" s="31">
        <v>7576.9230769230771</v>
      </c>
      <c r="AK58" s="38">
        <f t="shared" si="87"/>
        <v>7447.1950232724676</v>
      </c>
      <c r="AL58" s="31">
        <v>6442.0526315789548</v>
      </c>
      <c r="AM58" s="38">
        <f t="shared" si="50"/>
        <v>7182.6710621775655</v>
      </c>
      <c r="AN58" s="31">
        <v>0</v>
      </c>
      <c r="AO58" s="57">
        <f t="shared" si="51"/>
        <v>0</v>
      </c>
      <c r="AP58" s="63">
        <v>3.2810532341189744</v>
      </c>
      <c r="AQ58" s="64">
        <f t="shared" si="76"/>
        <v>3.6633694747635879</v>
      </c>
      <c r="AR58" s="63">
        <v>3.7520661157024824</v>
      </c>
      <c r="AS58" s="63">
        <f t="shared" si="77"/>
        <v>4.0467473250745298</v>
      </c>
      <c r="AT58" s="63">
        <v>5.7692307692307692</v>
      </c>
      <c r="AU58" s="63">
        <f t="shared" si="88"/>
        <v>5.4074237792282895</v>
      </c>
      <c r="AV58" s="63">
        <v>3.2000000000000033</v>
      </c>
      <c r="AW58" s="63">
        <f t="shared" si="53"/>
        <v>3.7201154536192251</v>
      </c>
      <c r="AX58" s="63">
        <v>0</v>
      </c>
      <c r="AY58" s="65">
        <f t="shared" si="54"/>
        <v>0</v>
      </c>
      <c r="AZ58" s="111">
        <v>0.52089295936288504</v>
      </c>
      <c r="BA58" s="112">
        <f t="shared" si="78"/>
        <v>0.55605043790588404</v>
      </c>
      <c r="BB58" s="111">
        <v>0.78512396694214859</v>
      </c>
      <c r="BC58" s="112">
        <f t="shared" si="79"/>
        <v>0.80079812419224894</v>
      </c>
      <c r="BD58" s="111">
        <v>0</v>
      </c>
      <c r="BE58" s="112">
        <f t="shared" si="89"/>
        <v>0</v>
      </c>
      <c r="BF58" s="111">
        <v>1</v>
      </c>
      <c r="BG58" s="112">
        <f t="shared" si="56"/>
        <v>1</v>
      </c>
      <c r="BH58" s="111">
        <v>0</v>
      </c>
      <c r="BI58" s="113">
        <f t="shared" si="57"/>
        <v>0</v>
      </c>
      <c r="BJ58" s="31">
        <v>5093.1252441673614</v>
      </c>
      <c r="BK58" s="38">
        <f t="shared" si="80"/>
        <v>4662.0163639212187</v>
      </c>
      <c r="BL58" s="31">
        <v>6538.4958677686009</v>
      </c>
      <c r="BM58" s="38">
        <f t="shared" si="81"/>
        <v>5655.6321002508248</v>
      </c>
      <c r="BN58" s="31">
        <v>6468.6538461538457</v>
      </c>
      <c r="BO58" s="38">
        <f t="shared" si="90"/>
        <v>7301.1669572282353</v>
      </c>
      <c r="BP58" s="31">
        <v>6557.610526315797</v>
      </c>
      <c r="BQ58" s="38">
        <f t="shared" si="59"/>
        <v>5256.1383929540079</v>
      </c>
      <c r="BR58" s="31">
        <v>0</v>
      </c>
      <c r="BS58" s="57">
        <f t="shared" si="60"/>
        <v>0</v>
      </c>
      <c r="BT58" s="108">
        <v>2.741541891383608E-2</v>
      </c>
      <c r="BU58" s="109">
        <f t="shared" si="80"/>
        <v>1.7313914249489776E-2</v>
      </c>
      <c r="BV58" s="108">
        <v>4.1322314049586806E-2</v>
      </c>
      <c r="BW58" s="108">
        <f t="shared" si="82"/>
        <v>2.5080878393519579E-2</v>
      </c>
      <c r="BX58" s="108">
        <v>3.8461538461538457E-2</v>
      </c>
      <c r="BY58" s="108">
        <f t="shared" si="91"/>
        <v>4.0276515464485386E-2</v>
      </c>
      <c r="BZ58" s="108">
        <v>4.2105263157894778E-2</v>
      </c>
      <c r="CA58" s="108">
        <f t="shared" si="62"/>
        <v>2.1299578889796823E-2</v>
      </c>
      <c r="CB58" s="108">
        <v>0</v>
      </c>
      <c r="CC58" s="110">
        <f t="shared" si="63"/>
        <v>0</v>
      </c>
      <c r="CD58" s="63">
        <v>40.711457737073857</v>
      </c>
      <c r="CE58" s="64">
        <f t="shared" si="83"/>
        <v>39.402923483681043</v>
      </c>
      <c r="CF58" s="63">
        <v>45.000000000000036</v>
      </c>
      <c r="CG58" s="64">
        <f t="shared" si="84"/>
        <v>42.2311155385812</v>
      </c>
      <c r="CH58" s="63">
        <v>42.576923076923073</v>
      </c>
      <c r="CI58" s="64">
        <f t="shared" si="92"/>
        <v>45.417784846732218</v>
      </c>
      <c r="CJ58" s="63">
        <v>45.663157894736891</v>
      </c>
      <c r="CK58" s="64">
        <f t="shared" si="65"/>
        <v>41.520973685388356</v>
      </c>
      <c r="CL58" s="63">
        <v>0</v>
      </c>
      <c r="CM58" s="65">
        <f t="shared" si="66"/>
        <v>0</v>
      </c>
      <c r="CN58" s="134">
        <f>'Plan Figures'!$B$74</f>
        <v>7.6707847839770166E-2</v>
      </c>
      <c r="CO58" s="134">
        <f>'Plan Figures'!$B$75</f>
        <v>0.14955977288801073</v>
      </c>
    </row>
    <row r="59" spans="1:93" x14ac:dyDescent="0.25">
      <c r="A59" s="107">
        <f t="shared" si="42"/>
        <v>45818</v>
      </c>
      <c r="B59" s="31">
        <v>37.909742606393998</v>
      </c>
      <c r="C59" s="38">
        <f t="shared" si="67"/>
        <v>38.36849671482959</v>
      </c>
      <c r="D59" s="31">
        <v>39.234482758620693</v>
      </c>
      <c r="E59" s="38">
        <f t="shared" si="67"/>
        <v>39.744070555420798</v>
      </c>
      <c r="F59" s="31">
        <v>40.000000000000007</v>
      </c>
      <c r="G59" s="38">
        <f t="shared" si="68"/>
        <v>43.888261863449834</v>
      </c>
      <c r="H59" s="31">
        <v>38.990909090909085</v>
      </c>
      <c r="I59" s="38">
        <f t="shared" si="69"/>
        <v>38.730142929635967</v>
      </c>
      <c r="J59" s="31">
        <v>0</v>
      </c>
      <c r="K59" s="57">
        <f t="shared" si="70"/>
        <v>0</v>
      </c>
      <c r="L59" s="108">
        <v>0.11167460396520056</v>
      </c>
      <c r="M59" s="109">
        <f t="shared" si="67"/>
        <v>6.6617930607650283E-2</v>
      </c>
      <c r="N59" s="108">
        <v>0.12413793103448277</v>
      </c>
      <c r="O59" s="109">
        <f t="shared" si="71"/>
        <v>7.7722734965560966E-2</v>
      </c>
      <c r="P59" s="108">
        <v>0.17142857142857143</v>
      </c>
      <c r="Q59" s="109">
        <f t="shared" si="85"/>
        <v>8.089316698339255E-2</v>
      </c>
      <c r="R59" s="108">
        <v>0.10909090909090909</v>
      </c>
      <c r="S59" s="109">
        <f t="shared" si="44"/>
        <v>7.5342516520306185E-2</v>
      </c>
      <c r="T59" s="108">
        <v>0</v>
      </c>
      <c r="U59" s="110">
        <f t="shared" si="45"/>
        <v>0</v>
      </c>
      <c r="V59" s="108">
        <v>0.18948599269319744</v>
      </c>
      <c r="W59" s="109">
        <f t="shared" si="72"/>
        <v>0.11504334604862868</v>
      </c>
      <c r="X59" s="108">
        <v>0.20235922714712498</v>
      </c>
      <c r="Y59" s="109">
        <f t="shared" si="73"/>
        <v>0.12628308369124672</v>
      </c>
      <c r="Z59" s="108">
        <v>0.41103136088104092</v>
      </c>
      <c r="AA59" s="109">
        <f t="shared" si="86"/>
        <v>0.14811292575286403</v>
      </c>
      <c r="AB59" s="108">
        <v>0.14315262575055296</v>
      </c>
      <c r="AC59" s="109">
        <f t="shared" si="47"/>
        <v>0.11640000788344275</v>
      </c>
      <c r="AD59" s="108">
        <v>0</v>
      </c>
      <c r="AE59" s="110">
        <f t="shared" si="48"/>
        <v>0</v>
      </c>
      <c r="AF59" s="31">
        <v>7178.2564043603315</v>
      </c>
      <c r="AG59" s="38">
        <f t="shared" si="74"/>
        <v>7617.4344889718295</v>
      </c>
      <c r="AH59" s="31">
        <v>6803.9999999999991</v>
      </c>
      <c r="AI59" s="38">
        <f t="shared" si="75"/>
        <v>7200.7214429855139</v>
      </c>
      <c r="AJ59" s="31">
        <v>7242.8571428571431</v>
      </c>
      <c r="AK59" s="38">
        <f t="shared" si="87"/>
        <v>7542.798675259578</v>
      </c>
      <c r="AL59" s="31">
        <v>6664.3636363636351</v>
      </c>
      <c r="AM59" s="38">
        <f t="shared" si="50"/>
        <v>7116.0155272363136</v>
      </c>
      <c r="AN59" s="31">
        <v>0</v>
      </c>
      <c r="AO59" s="57">
        <f t="shared" si="51"/>
        <v>0</v>
      </c>
      <c r="AP59" s="63">
        <v>3.4799497499605847</v>
      </c>
      <c r="AQ59" s="64">
        <f t="shared" si="76"/>
        <v>3.6662275702179441</v>
      </c>
      <c r="AR59" s="63">
        <v>3.8689655172413793</v>
      </c>
      <c r="AS59" s="63">
        <f t="shared" si="77"/>
        <v>4.0737978774682357</v>
      </c>
      <c r="AT59" s="63">
        <v>5.0571428571428578</v>
      </c>
      <c r="AU59" s="63">
        <f t="shared" si="88"/>
        <v>5.5133314054366682</v>
      </c>
      <c r="AV59" s="63">
        <v>3.4909090909090907</v>
      </c>
      <c r="AW59" s="63">
        <f t="shared" si="53"/>
        <v>3.7137147115041969</v>
      </c>
      <c r="AX59" s="63">
        <v>0</v>
      </c>
      <c r="AY59" s="65">
        <f t="shared" si="54"/>
        <v>0</v>
      </c>
      <c r="AZ59" s="111">
        <v>0.55773023944026068</v>
      </c>
      <c r="BA59" s="112">
        <f t="shared" si="78"/>
        <v>0.55257607646251705</v>
      </c>
      <c r="BB59" s="111">
        <v>0.75862068965517249</v>
      </c>
      <c r="BC59" s="112">
        <f t="shared" si="79"/>
        <v>0.79266765405977024</v>
      </c>
      <c r="BD59" s="111">
        <v>0</v>
      </c>
      <c r="BE59" s="112">
        <f t="shared" si="89"/>
        <v>0</v>
      </c>
      <c r="BF59" s="111">
        <v>1</v>
      </c>
      <c r="BG59" s="112">
        <f t="shared" si="56"/>
        <v>1</v>
      </c>
      <c r="BH59" s="111">
        <v>0</v>
      </c>
      <c r="BI59" s="113">
        <f t="shared" si="57"/>
        <v>0</v>
      </c>
      <c r="BJ59" s="31">
        <v>4358.6031859934219</v>
      </c>
      <c r="BK59" s="38">
        <f t="shared" si="80"/>
        <v>4735.272364216703</v>
      </c>
      <c r="BL59" s="31">
        <v>5022.4137931034484</v>
      </c>
      <c r="BM59" s="38">
        <f t="shared" si="81"/>
        <v>5737.2681899729523</v>
      </c>
      <c r="BN59" s="31">
        <v>5686.4285714285725</v>
      </c>
      <c r="BO59" s="38">
        <f t="shared" si="90"/>
        <v>7110.017655402241</v>
      </c>
      <c r="BP59" s="31">
        <v>4811.136363636364</v>
      </c>
      <c r="BQ59" s="38">
        <f t="shared" si="59"/>
        <v>5390.7497102081816</v>
      </c>
      <c r="BR59" s="31">
        <v>0</v>
      </c>
      <c r="BS59" s="57">
        <f t="shared" si="60"/>
        <v>0</v>
      </c>
      <c r="BT59" s="108">
        <v>5.0702749040023691E-3</v>
      </c>
      <c r="BU59" s="109">
        <f t="shared" si="80"/>
        <v>1.8038239235775827E-2</v>
      </c>
      <c r="BV59" s="108">
        <v>6.8965517241379309E-3</v>
      </c>
      <c r="BW59" s="108">
        <f t="shared" si="82"/>
        <v>2.6066100068396429E-2</v>
      </c>
      <c r="BX59" s="108">
        <v>0</v>
      </c>
      <c r="BY59" s="108">
        <f t="shared" si="91"/>
        <v>4.0276515464485386E-2</v>
      </c>
      <c r="BZ59" s="108">
        <v>9.0909090909090905E-3</v>
      </c>
      <c r="CA59" s="108">
        <f t="shared" si="62"/>
        <v>2.2598280188498122E-2</v>
      </c>
      <c r="CB59" s="108">
        <v>0</v>
      </c>
      <c r="CC59" s="110">
        <f t="shared" si="63"/>
        <v>0</v>
      </c>
      <c r="CD59" s="63">
        <v>41.091075161322522</v>
      </c>
      <c r="CE59" s="64">
        <f t="shared" si="83"/>
        <v>39.758855395737363</v>
      </c>
      <c r="CF59" s="63">
        <v>44.427586206896557</v>
      </c>
      <c r="CG59" s="64">
        <f t="shared" si="84"/>
        <v>42.719383748442972</v>
      </c>
      <c r="CH59" s="63">
        <v>54.171428571428578</v>
      </c>
      <c r="CI59" s="64">
        <f t="shared" si="92"/>
        <v>47.186635544906224</v>
      </c>
      <c r="CJ59" s="63">
        <v>41.327272727272728</v>
      </c>
      <c r="CK59" s="64">
        <f t="shared" si="65"/>
        <v>41.591536455951122</v>
      </c>
      <c r="CL59" s="63">
        <v>0</v>
      </c>
      <c r="CM59" s="65">
        <f t="shared" si="66"/>
        <v>0</v>
      </c>
      <c r="CN59" s="134">
        <f>'Plan Figures'!$B$74</f>
        <v>7.6707847839770166E-2</v>
      </c>
      <c r="CO59" s="134">
        <f>'Plan Figures'!$B$75</f>
        <v>0.14955977288801073</v>
      </c>
    </row>
    <row r="60" spans="1:93" x14ac:dyDescent="0.25">
      <c r="A60" s="107">
        <f t="shared" si="42"/>
        <v>45819</v>
      </c>
      <c r="B60" s="31">
        <v>38.400683029124565</v>
      </c>
      <c r="C60" s="38">
        <f t="shared" si="67"/>
        <v>38.353554737394688</v>
      </c>
      <c r="D60" s="31">
        <v>39.54464285714289</v>
      </c>
      <c r="E60" s="38">
        <f t="shared" si="67"/>
        <v>39.792572648565752</v>
      </c>
      <c r="F60" s="31">
        <v>39.884615384615387</v>
      </c>
      <c r="G60" s="38">
        <f t="shared" si="68"/>
        <v>43.745404720592695</v>
      </c>
      <c r="H60" s="31">
        <v>39.441860465116328</v>
      </c>
      <c r="I60" s="38">
        <f t="shared" si="69"/>
        <v>38.832512321041911</v>
      </c>
      <c r="J60" s="31">
        <v>0</v>
      </c>
      <c r="K60" s="57">
        <f t="shared" si="70"/>
        <v>0</v>
      </c>
      <c r="L60" s="108">
        <v>5.2403546044691385E-2</v>
      </c>
      <c r="M60" s="109">
        <f t="shared" si="67"/>
        <v>6.8470320353012926E-2</v>
      </c>
      <c r="N60" s="108">
        <v>3.571428571428574E-2</v>
      </c>
      <c r="O60" s="109">
        <f t="shared" si="71"/>
        <v>7.5498768455880189E-2</v>
      </c>
      <c r="P60" s="108">
        <v>3.8461538461538457E-2</v>
      </c>
      <c r="Q60" s="109">
        <f t="shared" si="85"/>
        <v>7.5398661488887048E-2</v>
      </c>
      <c r="R60" s="108">
        <v>3.4883720930232599E-2</v>
      </c>
      <c r="S60" s="109">
        <f t="shared" si="44"/>
        <v>7.4046470373761691E-2</v>
      </c>
      <c r="T60" s="108">
        <v>0</v>
      </c>
      <c r="U60" s="110">
        <f t="shared" si="45"/>
        <v>0</v>
      </c>
      <c r="V60" s="108">
        <v>0.13118071473742646</v>
      </c>
      <c r="W60" s="109">
        <f t="shared" si="72"/>
        <v>0.12835773215603535</v>
      </c>
      <c r="X60" s="108">
        <v>6.1180126053094933E-2</v>
      </c>
      <c r="Y60" s="109">
        <f t="shared" si="73"/>
        <v>0.12825568276907579</v>
      </c>
      <c r="Z60" s="108">
        <v>7.4141324017829552E-2</v>
      </c>
      <c r="AA60" s="109">
        <f t="shared" si="86"/>
        <v>0.15191545615072052</v>
      </c>
      <c r="AB60" s="108">
        <v>5.7340356770843287E-2</v>
      </c>
      <c r="AC60" s="109">
        <f t="shared" si="47"/>
        <v>0.11782920143217042</v>
      </c>
      <c r="AD60" s="108">
        <v>0</v>
      </c>
      <c r="AE60" s="110">
        <f t="shared" si="48"/>
        <v>0</v>
      </c>
      <c r="AF60" s="31">
        <v>8387.3378274612187</v>
      </c>
      <c r="AG60" s="38">
        <f t="shared" si="74"/>
        <v>7721.9384021754659</v>
      </c>
      <c r="AH60" s="31">
        <v>8111.598214285722</v>
      </c>
      <c r="AI60" s="38">
        <f t="shared" si="75"/>
        <v>7299.7788191411046</v>
      </c>
      <c r="AJ60" s="31">
        <v>9769.2307692307695</v>
      </c>
      <c r="AK60" s="38">
        <f t="shared" si="87"/>
        <v>7949.3920818529832</v>
      </c>
      <c r="AL60" s="31">
        <v>7610.4534883721017</v>
      </c>
      <c r="AM60" s="38">
        <f t="shared" si="50"/>
        <v>7123.2718340524225</v>
      </c>
      <c r="AN60" s="31">
        <v>0</v>
      </c>
      <c r="AO60" s="57">
        <f t="shared" si="51"/>
        <v>0</v>
      </c>
      <c r="AP60" s="63">
        <v>3.9119234606983513</v>
      </c>
      <c r="AQ60" s="64">
        <f t="shared" si="76"/>
        <v>3.6981467836398942</v>
      </c>
      <c r="AR60" s="63">
        <v>4.214285714285718</v>
      </c>
      <c r="AS60" s="63">
        <f t="shared" si="77"/>
        <v>4.1373771553332279</v>
      </c>
      <c r="AT60" s="63">
        <v>5.2692307692307692</v>
      </c>
      <c r="AU60" s="63">
        <f t="shared" si="88"/>
        <v>5.639705031810295</v>
      </c>
      <c r="AV60" s="63">
        <v>3.895348837209307</v>
      </c>
      <c r="AW60" s="63">
        <f t="shared" si="53"/>
        <v>3.756849317761727</v>
      </c>
      <c r="AX60" s="63">
        <v>0</v>
      </c>
      <c r="AY60" s="65">
        <f t="shared" si="54"/>
        <v>0</v>
      </c>
      <c r="AZ60" s="111">
        <v>0.56131815209002378</v>
      </c>
      <c r="BA60" s="112">
        <f t="shared" si="78"/>
        <v>0.5473415760559297</v>
      </c>
      <c r="BB60" s="111">
        <v>0.76785714285714257</v>
      </c>
      <c r="BC60" s="112">
        <f t="shared" si="79"/>
        <v>0.79125042049967953</v>
      </c>
      <c r="BD60" s="111">
        <v>0</v>
      </c>
      <c r="BE60" s="112">
        <f t="shared" si="89"/>
        <v>0</v>
      </c>
      <c r="BF60" s="111">
        <v>1</v>
      </c>
      <c r="BG60" s="112">
        <f t="shared" si="56"/>
        <v>1</v>
      </c>
      <c r="BH60" s="111">
        <v>0</v>
      </c>
      <c r="BI60" s="113">
        <f t="shared" si="57"/>
        <v>0</v>
      </c>
      <c r="BJ60" s="31">
        <v>5100.7596084213092</v>
      </c>
      <c r="BK60" s="38">
        <f t="shared" si="80"/>
        <v>4806.7029758028493</v>
      </c>
      <c r="BL60" s="31">
        <v>5969.1071428571477</v>
      </c>
      <c r="BM60" s="38">
        <f t="shared" si="81"/>
        <v>5824.6070614189675</v>
      </c>
      <c r="BN60" s="31">
        <v>8522.6923076923085</v>
      </c>
      <c r="BO60" s="38">
        <f t="shared" si="90"/>
        <v>7293.7264466110337</v>
      </c>
      <c r="BP60" s="31">
        <v>5197.0930232558194</v>
      </c>
      <c r="BQ60" s="38">
        <f t="shared" si="59"/>
        <v>5444.494553404852</v>
      </c>
      <c r="BR60" s="31">
        <v>0</v>
      </c>
      <c r="BS60" s="57">
        <f t="shared" si="60"/>
        <v>0</v>
      </c>
      <c r="BT60" s="108">
        <v>1.9580865770582247E-2</v>
      </c>
      <c r="BU60" s="109">
        <f t="shared" si="80"/>
        <v>1.8019369251968263E-2</v>
      </c>
      <c r="BV60" s="108">
        <v>2.6785714285714309E-2</v>
      </c>
      <c r="BW60" s="108">
        <f t="shared" si="82"/>
        <v>2.6229627017637664E-2</v>
      </c>
      <c r="BX60" s="108">
        <v>7.6923076923076913E-2</v>
      </c>
      <c r="BY60" s="108">
        <f t="shared" si="91"/>
        <v>4.5771020958990882E-2</v>
      </c>
      <c r="BZ60" s="108">
        <v>1.16279069767442E-2</v>
      </c>
      <c r="CA60" s="108">
        <f t="shared" si="62"/>
        <v>2.1119692331172724E-2</v>
      </c>
      <c r="CB60" s="108">
        <v>0</v>
      </c>
      <c r="CC60" s="110">
        <f t="shared" si="63"/>
        <v>0</v>
      </c>
      <c r="CD60" s="63">
        <v>36.87389438310236</v>
      </c>
      <c r="CE60" s="64">
        <f t="shared" si="83"/>
        <v>39.240074917624305</v>
      </c>
      <c r="CF60" s="63">
        <v>40.758928571428605</v>
      </c>
      <c r="CG60" s="64">
        <f t="shared" si="84"/>
        <v>42.451733739721533</v>
      </c>
      <c r="CH60" s="63">
        <v>47.88461538461538</v>
      </c>
      <c r="CI60" s="64">
        <f t="shared" si="92"/>
        <v>46.999822358093034</v>
      </c>
      <c r="CJ60" s="63">
        <v>38.604651162790745</v>
      </c>
      <c r="CK60" s="64">
        <f t="shared" si="65"/>
        <v>41.283880656600964</v>
      </c>
      <c r="CL60" s="63">
        <v>0</v>
      </c>
      <c r="CM60" s="65">
        <f t="shared" si="66"/>
        <v>0</v>
      </c>
      <c r="CN60" s="134">
        <f>'Plan Figures'!$B$74</f>
        <v>7.6707847839770166E-2</v>
      </c>
      <c r="CO60" s="134">
        <f>'Plan Figures'!$B$75</f>
        <v>0.14955977288801073</v>
      </c>
    </row>
    <row r="61" spans="1:93" x14ac:dyDescent="0.25">
      <c r="A61" s="107">
        <f t="shared" si="42"/>
        <v>45820</v>
      </c>
      <c r="B61" s="31">
        <v>37.68380648111895</v>
      </c>
      <c r="C61" s="38">
        <f t="shared" si="67"/>
        <v>38.24591580023538</v>
      </c>
      <c r="D61" s="31">
        <v>37.8203125</v>
      </c>
      <c r="E61" s="38">
        <f t="shared" si="67"/>
        <v>39.462281156969105</v>
      </c>
      <c r="F61" s="31">
        <v>36.166666666666664</v>
      </c>
      <c r="G61" s="38">
        <f t="shared" si="68"/>
        <v>42.442683632157312</v>
      </c>
      <c r="H61" s="31">
        <v>38.090909090909086</v>
      </c>
      <c r="I61" s="38">
        <f t="shared" si="69"/>
        <v>38.731742720272301</v>
      </c>
      <c r="J61" s="31">
        <v>0</v>
      </c>
      <c r="K61" s="57">
        <f t="shared" si="70"/>
        <v>0</v>
      </c>
      <c r="L61" s="108">
        <v>9.8215795836586475E-2</v>
      </c>
      <c r="M61" s="109">
        <f t="shared" si="67"/>
        <v>7.2987599872576941E-2</v>
      </c>
      <c r="N61" s="108">
        <v>0.12499999999999999</v>
      </c>
      <c r="O61" s="109">
        <f t="shared" si="71"/>
        <v>8.2851709632350765E-2</v>
      </c>
      <c r="P61" s="108">
        <v>0.22222222222222218</v>
      </c>
      <c r="Q61" s="109">
        <f t="shared" si="85"/>
        <v>0.10204265241859226</v>
      </c>
      <c r="R61" s="108">
        <v>0.10909090909090909</v>
      </c>
      <c r="S61" s="109">
        <f t="shared" si="44"/>
        <v>7.7726124053415391E-2</v>
      </c>
      <c r="T61" s="108">
        <v>0</v>
      </c>
      <c r="U61" s="110">
        <f t="shared" si="45"/>
        <v>0</v>
      </c>
      <c r="V61" s="108">
        <v>0.16390257154185767</v>
      </c>
      <c r="W61" s="109">
        <f t="shared" si="72"/>
        <v>0.13309103418722174</v>
      </c>
      <c r="X61" s="108">
        <v>0.19550183631377063</v>
      </c>
      <c r="Y61" s="109">
        <f t="shared" si="73"/>
        <v>0.13658339878636178</v>
      </c>
      <c r="Z61" s="108">
        <v>0.2608948730073769</v>
      </c>
      <c r="AA61" s="109">
        <f t="shared" si="86"/>
        <v>0.18147473847872039</v>
      </c>
      <c r="AB61" s="108">
        <v>0.18646975351608289</v>
      </c>
      <c r="AC61" s="109">
        <f t="shared" si="47"/>
        <v>0.12270260475189969</v>
      </c>
      <c r="AD61" s="108">
        <v>0</v>
      </c>
      <c r="AE61" s="110">
        <f t="shared" si="48"/>
        <v>0</v>
      </c>
      <c r="AF61" s="31">
        <v>7683.7409240419356</v>
      </c>
      <c r="AG61" s="38">
        <f t="shared" si="74"/>
        <v>7714.9367875739099</v>
      </c>
      <c r="AH61" s="31">
        <v>7253.6640625</v>
      </c>
      <c r="AI61" s="38">
        <f t="shared" si="75"/>
        <v>7270.9976347923657</v>
      </c>
      <c r="AJ61" s="31">
        <v>6747.7222222222217</v>
      </c>
      <c r="AK61" s="38">
        <f t="shared" si="87"/>
        <v>7693.9646442112617</v>
      </c>
      <c r="AL61" s="31">
        <v>7336.454545454545</v>
      </c>
      <c r="AM61" s="38">
        <f t="shared" si="50"/>
        <v>7146.3394146200017</v>
      </c>
      <c r="AN61" s="31">
        <v>0</v>
      </c>
      <c r="AO61" s="57">
        <f t="shared" si="51"/>
        <v>0</v>
      </c>
      <c r="AP61" s="63">
        <v>3.371134812029124</v>
      </c>
      <c r="AQ61" s="64">
        <f t="shared" si="76"/>
        <v>3.6422331744770609</v>
      </c>
      <c r="AR61" s="63">
        <v>3.9609374999999996</v>
      </c>
      <c r="AS61" s="63">
        <f t="shared" si="77"/>
        <v>4.0593178065937323</v>
      </c>
      <c r="AT61" s="63">
        <v>3.2777777777777772</v>
      </c>
      <c r="AU61" s="63">
        <f t="shared" si="88"/>
        <v>5.1946936939418142</v>
      </c>
      <c r="AV61" s="63">
        <v>4.0727272727272723</v>
      </c>
      <c r="AW61" s="63">
        <f t="shared" si="53"/>
        <v>3.7645934255058342</v>
      </c>
      <c r="AX61" s="63">
        <v>0</v>
      </c>
      <c r="AY61" s="65">
        <f t="shared" si="54"/>
        <v>0</v>
      </c>
      <c r="AZ61" s="111">
        <v>0.59974423994309889</v>
      </c>
      <c r="BA61" s="112">
        <f t="shared" si="78"/>
        <v>0.55407510053115794</v>
      </c>
      <c r="BB61" s="111">
        <v>0.859375</v>
      </c>
      <c r="BC61" s="112">
        <f t="shared" si="79"/>
        <v>0.80057289949127619</v>
      </c>
      <c r="BD61" s="111">
        <v>0</v>
      </c>
      <c r="BE61" s="112">
        <f t="shared" si="89"/>
        <v>0</v>
      </c>
      <c r="BF61" s="111">
        <v>1</v>
      </c>
      <c r="BG61" s="112">
        <f t="shared" si="56"/>
        <v>1</v>
      </c>
      <c r="BH61" s="111">
        <v>0</v>
      </c>
      <c r="BI61" s="113">
        <f t="shared" si="57"/>
        <v>0</v>
      </c>
      <c r="BJ61" s="31">
        <v>4098.1574606407949</v>
      </c>
      <c r="BK61" s="38">
        <f t="shared" si="80"/>
        <v>4727.718382260764</v>
      </c>
      <c r="BL61" s="31">
        <v>4931.5234375</v>
      </c>
      <c r="BM61" s="38">
        <f t="shared" si="81"/>
        <v>5723.0946533307315</v>
      </c>
      <c r="BN61" s="31">
        <v>5671.1111111111104</v>
      </c>
      <c r="BO61" s="38">
        <f t="shared" si="90"/>
        <v>7101.4361971779272</v>
      </c>
      <c r="BP61" s="31">
        <v>4810.4999999999991</v>
      </c>
      <c r="BQ61" s="38">
        <f t="shared" si="59"/>
        <v>5376.6202147805134</v>
      </c>
      <c r="BR61" s="31">
        <v>0</v>
      </c>
      <c r="BS61" s="57">
        <f t="shared" si="60"/>
        <v>0</v>
      </c>
      <c r="BT61" s="108">
        <v>1.090444072623816E-2</v>
      </c>
      <c r="BU61" s="109">
        <f t="shared" si="80"/>
        <v>1.7384251385016165E-2</v>
      </c>
      <c r="BV61" s="108">
        <v>1.5624999999999998E-2</v>
      </c>
      <c r="BW61" s="108">
        <f t="shared" si="82"/>
        <v>2.5310509370578833E-2</v>
      </c>
      <c r="BX61" s="108">
        <v>0</v>
      </c>
      <c r="BY61" s="108">
        <f t="shared" si="91"/>
        <v>4.0668980142664353E-2</v>
      </c>
      <c r="BZ61" s="108">
        <v>1.8181818181818181E-2</v>
      </c>
      <c r="CA61" s="108">
        <f t="shared" si="62"/>
        <v>2.1071592283072677E-2</v>
      </c>
      <c r="CB61" s="108">
        <v>0</v>
      </c>
      <c r="CC61" s="110">
        <f t="shared" si="63"/>
        <v>0</v>
      </c>
      <c r="CD61" s="63">
        <v>38.906567067202545</v>
      </c>
      <c r="CE61" s="64">
        <f t="shared" si="83"/>
        <v>39.287977598855832</v>
      </c>
      <c r="CF61" s="63">
        <v>41.249999999999993</v>
      </c>
      <c r="CG61" s="64">
        <f t="shared" si="84"/>
        <v>42.334086680898004</v>
      </c>
      <c r="CH61" s="63">
        <v>44.55555555555555</v>
      </c>
      <c r="CI61" s="64">
        <f t="shared" si="92"/>
        <v>46.864901723172402</v>
      </c>
      <c r="CJ61" s="63">
        <v>40.709090909090904</v>
      </c>
      <c r="CK61" s="64">
        <f t="shared" si="65"/>
        <v>41.215867188587495</v>
      </c>
      <c r="CL61" s="63">
        <v>0</v>
      </c>
      <c r="CM61" s="65">
        <f t="shared" si="66"/>
        <v>0</v>
      </c>
      <c r="CN61" s="134">
        <f>'Plan Figures'!$B$74</f>
        <v>7.6707847839770166E-2</v>
      </c>
      <c r="CO61" s="134">
        <f>'Plan Figures'!$B$75</f>
        <v>0.14955977288801073</v>
      </c>
    </row>
    <row r="62" spans="1:93" x14ac:dyDescent="0.25">
      <c r="A62" s="107">
        <f t="shared" si="42"/>
        <v>45821</v>
      </c>
      <c r="B62" s="31">
        <v>38.195720489754748</v>
      </c>
      <c r="C62" s="38">
        <f t="shared" si="67"/>
        <v>38.29776704712723</v>
      </c>
      <c r="D62" s="31">
        <v>40.157894736842103</v>
      </c>
      <c r="E62" s="38">
        <f t="shared" si="67"/>
        <v>39.518135077484679</v>
      </c>
      <c r="F62" s="31">
        <v>41.222222222222221</v>
      </c>
      <c r="G62" s="38">
        <f t="shared" si="68"/>
        <v>41.560143949617625</v>
      </c>
      <c r="H62" s="31">
        <v>39.991304347826087</v>
      </c>
      <c r="I62" s="38">
        <f t="shared" si="69"/>
        <v>38.956796312313202</v>
      </c>
      <c r="J62" s="31">
        <v>0</v>
      </c>
      <c r="K62" s="57">
        <f t="shared" si="70"/>
        <v>0</v>
      </c>
      <c r="L62" s="108">
        <v>6.8556790722119634E-2</v>
      </c>
      <c r="M62" s="109">
        <f t="shared" si="67"/>
        <v>7.3530769275385419E-2</v>
      </c>
      <c r="N62" s="108">
        <v>6.0150375939849621E-2</v>
      </c>
      <c r="O62" s="109">
        <f t="shared" si="71"/>
        <v>7.9629368064144543E-2</v>
      </c>
      <c r="P62" s="108">
        <v>5.5555555555555546E-2</v>
      </c>
      <c r="Q62" s="109">
        <f t="shared" si="85"/>
        <v>0.10997916035510021</v>
      </c>
      <c r="R62" s="108">
        <v>6.0869565217391307E-2</v>
      </c>
      <c r="S62" s="109">
        <f t="shared" si="44"/>
        <v>7.2515328692562303E-2</v>
      </c>
      <c r="T62" s="108">
        <v>0</v>
      </c>
      <c r="U62" s="110">
        <f t="shared" si="45"/>
        <v>0</v>
      </c>
      <c r="V62" s="108">
        <v>0.11772903655788709</v>
      </c>
      <c r="W62" s="109">
        <f t="shared" si="72"/>
        <v>0.13305680846110191</v>
      </c>
      <c r="X62" s="108">
        <v>8.359470705407307E-2</v>
      </c>
      <c r="Y62" s="109">
        <f t="shared" si="73"/>
        <v>0.12765994786034268</v>
      </c>
      <c r="Z62" s="108">
        <v>5.7086696717785913E-2</v>
      </c>
      <c r="AA62" s="109">
        <f t="shared" si="86"/>
        <v>0.18962998086697552</v>
      </c>
      <c r="AB62" s="108">
        <v>8.6332994681124986E-2</v>
      </c>
      <c r="AC62" s="109">
        <f t="shared" si="47"/>
        <v>0.11199814109984861</v>
      </c>
      <c r="AD62" s="108">
        <v>0</v>
      </c>
      <c r="AE62" s="110">
        <f t="shared" si="48"/>
        <v>0</v>
      </c>
      <c r="AF62" s="31">
        <v>7371.9590178655626</v>
      </c>
      <c r="AG62" s="38">
        <f t="shared" si="74"/>
        <v>7619.4208168988616</v>
      </c>
      <c r="AH62" s="31">
        <v>7005.4962406015029</v>
      </c>
      <c r="AI62" s="38">
        <f t="shared" si="75"/>
        <v>7202.3102019244816</v>
      </c>
      <c r="AJ62" s="31">
        <v>7111.1111111111104</v>
      </c>
      <c r="AK62" s="38">
        <f t="shared" si="87"/>
        <v>7559.8376600842766</v>
      </c>
      <c r="AL62" s="31">
        <v>6988.9652173913046</v>
      </c>
      <c r="AM62" s="38">
        <f t="shared" si="50"/>
        <v>7089.5430423889256</v>
      </c>
      <c r="AN62" s="31">
        <v>0</v>
      </c>
      <c r="AO62" s="57">
        <f t="shared" si="51"/>
        <v>0</v>
      </c>
      <c r="AP62" s="63">
        <v>4.0557799263352043</v>
      </c>
      <c r="AQ62" s="64">
        <f t="shared" si="76"/>
        <v>3.7142653769899843</v>
      </c>
      <c r="AR62" s="63">
        <v>4.6240601503759393</v>
      </c>
      <c r="AS62" s="63">
        <f t="shared" si="77"/>
        <v>4.171025647624881</v>
      </c>
      <c r="AT62" s="63">
        <v>7.7777777777777768</v>
      </c>
      <c r="AU62" s="63">
        <f t="shared" si="88"/>
        <v>5.3915190907672113</v>
      </c>
      <c r="AV62" s="63">
        <v>4.1304347826086953</v>
      </c>
      <c r="AW62" s="63">
        <f t="shared" si="53"/>
        <v>3.8704583185965831</v>
      </c>
      <c r="AX62" s="63">
        <v>0</v>
      </c>
      <c r="AY62" s="65">
        <f t="shared" si="54"/>
        <v>0</v>
      </c>
      <c r="AZ62" s="111">
        <v>0.60382674841229267</v>
      </c>
      <c r="BA62" s="112">
        <f t="shared" si="78"/>
        <v>0.5657532802851335</v>
      </c>
      <c r="BB62" s="111">
        <v>0.86466165413533824</v>
      </c>
      <c r="BC62" s="112">
        <f t="shared" si="79"/>
        <v>0.80272112720341382</v>
      </c>
      <c r="BD62" s="111">
        <v>0</v>
      </c>
      <c r="BE62" s="112">
        <f t="shared" si="89"/>
        <v>0</v>
      </c>
      <c r="BF62" s="111">
        <v>1</v>
      </c>
      <c r="BG62" s="112">
        <f t="shared" si="56"/>
        <v>1</v>
      </c>
      <c r="BH62" s="111">
        <v>0</v>
      </c>
      <c r="BI62" s="113">
        <f t="shared" si="57"/>
        <v>0</v>
      </c>
      <c r="BJ62" s="31">
        <v>5014.9233078838452</v>
      </c>
      <c r="BK62" s="38">
        <f t="shared" si="80"/>
        <v>4770.0331205600696</v>
      </c>
      <c r="BL62" s="31">
        <v>6210.1729323308264</v>
      </c>
      <c r="BM62" s="38">
        <f t="shared" si="81"/>
        <v>5745.6349326003347</v>
      </c>
      <c r="BN62" s="31">
        <v>7149.3888888888878</v>
      </c>
      <c r="BO62" s="38">
        <f t="shared" si="90"/>
        <v>6963.656038447768</v>
      </c>
      <c r="BP62" s="31">
        <v>6063.1652173913044</v>
      </c>
      <c r="BQ62" s="38">
        <f t="shared" si="59"/>
        <v>5430.282249629081</v>
      </c>
      <c r="BR62" s="31">
        <v>0</v>
      </c>
      <c r="BS62" s="57">
        <f t="shared" si="60"/>
        <v>0</v>
      </c>
      <c r="BT62" s="108">
        <v>3.6783521462953578E-2</v>
      </c>
      <c r="BU62" s="109">
        <f t="shared" si="80"/>
        <v>1.9998941605971789E-2</v>
      </c>
      <c r="BV62" s="108">
        <v>5.2631578947368418E-2</v>
      </c>
      <c r="BW62" s="108">
        <f t="shared" si="82"/>
        <v>2.8532850938785069E-2</v>
      </c>
      <c r="BX62" s="108">
        <v>5.5555555555555546E-2</v>
      </c>
      <c r="BY62" s="108">
        <f t="shared" si="91"/>
        <v>4.1462630936315137E-2</v>
      </c>
      <c r="BZ62" s="108">
        <v>5.2173913043478258E-2</v>
      </c>
      <c r="CA62" s="108">
        <f t="shared" si="62"/>
        <v>2.4732340922659329E-2</v>
      </c>
      <c r="CB62" s="108">
        <v>0</v>
      </c>
      <c r="CC62" s="110">
        <f t="shared" si="63"/>
        <v>0</v>
      </c>
      <c r="CD62" s="63">
        <v>39.351602382224378</v>
      </c>
      <c r="CE62" s="64">
        <f t="shared" si="83"/>
        <v>39.628175031366418</v>
      </c>
      <c r="CF62" s="63">
        <v>44.586466165413526</v>
      </c>
      <c r="CG62" s="64">
        <f t="shared" si="84"/>
        <v>42.949553920425387</v>
      </c>
      <c r="CH62" s="63">
        <v>47.611111111111107</v>
      </c>
      <c r="CI62" s="64">
        <f t="shared" si="92"/>
        <v>46.25934616761684</v>
      </c>
      <c r="CJ62" s="63">
        <v>44.11304347826087</v>
      </c>
      <c r="CK62" s="64">
        <f t="shared" si="65"/>
        <v>42.056289328971161</v>
      </c>
      <c r="CL62" s="63">
        <v>0</v>
      </c>
      <c r="CM62" s="65">
        <f t="shared" si="66"/>
        <v>0</v>
      </c>
      <c r="CN62" s="134">
        <f>'Plan Figures'!$B$74</f>
        <v>7.6707847839770166E-2</v>
      </c>
      <c r="CO62" s="134">
        <f>'Plan Figures'!$B$75</f>
        <v>0.14955977288801073</v>
      </c>
    </row>
    <row r="63" spans="1:93" x14ac:dyDescent="0.25">
      <c r="A63" s="107">
        <f t="shared" si="42"/>
        <v>45822</v>
      </c>
      <c r="B63" s="31">
        <v>39.365199621974035</v>
      </c>
      <c r="C63" s="38">
        <f t="shared" si="67"/>
        <v>38.438141337400396</v>
      </c>
      <c r="D63" s="31">
        <v>39.86440677966101</v>
      </c>
      <c r="E63" s="38">
        <f t="shared" si="67"/>
        <v>39.54181745500965</v>
      </c>
      <c r="F63" s="31">
        <v>47.4375</v>
      </c>
      <c r="G63" s="38">
        <f t="shared" si="68"/>
        <v>42.103596330570021</v>
      </c>
      <c r="H63" s="31">
        <v>38.67647058823529</v>
      </c>
      <c r="I63" s="38">
        <f t="shared" si="69"/>
        <v>38.956144327381296</v>
      </c>
      <c r="J63" s="31">
        <v>0</v>
      </c>
      <c r="K63" s="57">
        <f t="shared" si="70"/>
        <v>0</v>
      </c>
      <c r="L63" s="108">
        <v>8.1220258808525195E-2</v>
      </c>
      <c r="M63" s="109">
        <f t="shared" si="67"/>
        <v>7.4253961856968156E-2</v>
      </c>
      <c r="N63" s="108">
        <v>8.4745762711864389E-2</v>
      </c>
      <c r="O63" s="109">
        <f t="shared" si="71"/>
        <v>7.9994222619851188E-2</v>
      </c>
      <c r="P63" s="108">
        <v>0.125</v>
      </c>
      <c r="Q63" s="109">
        <f t="shared" si="85"/>
        <v>0.11355058892652878</v>
      </c>
      <c r="R63" s="108">
        <v>7.8431372549019607E-2</v>
      </c>
      <c r="S63" s="109">
        <f t="shared" si="44"/>
        <v>7.2636066642914859E-2</v>
      </c>
      <c r="T63" s="108">
        <v>0</v>
      </c>
      <c r="U63" s="110">
        <f t="shared" si="45"/>
        <v>0</v>
      </c>
      <c r="V63" s="108">
        <v>0.12278814801740062</v>
      </c>
      <c r="W63" s="109">
        <f t="shared" si="72"/>
        <v>0.13312459338929541</v>
      </c>
      <c r="X63" s="108">
        <v>0.12102975302365515</v>
      </c>
      <c r="Y63" s="109">
        <f t="shared" si="73"/>
        <v>0.12824963345212434</v>
      </c>
      <c r="Z63" s="108">
        <v>6.5553172367026652E-2</v>
      </c>
      <c r="AA63" s="109">
        <f t="shared" si="86"/>
        <v>0.17528549919696459</v>
      </c>
      <c r="AB63" s="108">
        <v>0.12823822982554517</v>
      </c>
      <c r="AC63" s="109">
        <f t="shared" si="47"/>
        <v>0.11508468271781015</v>
      </c>
      <c r="AD63" s="108">
        <v>0</v>
      </c>
      <c r="AE63" s="110">
        <f t="shared" si="48"/>
        <v>0</v>
      </c>
      <c r="AF63" s="31">
        <v>8002.5628202137359</v>
      </c>
      <c r="AG63" s="38">
        <f t="shared" si="74"/>
        <v>7645.4074335996966</v>
      </c>
      <c r="AH63" s="31">
        <v>7637.2881355932204</v>
      </c>
      <c r="AI63" s="38">
        <f t="shared" si="75"/>
        <v>7245.1047888096191</v>
      </c>
      <c r="AJ63" s="31">
        <v>5718.7500000000009</v>
      </c>
      <c r="AK63" s="38">
        <f t="shared" si="87"/>
        <v>7226.8067077033247</v>
      </c>
      <c r="AL63" s="31">
        <v>7938.2352941176468</v>
      </c>
      <c r="AM63" s="38">
        <f t="shared" si="50"/>
        <v>7201.6443898244515</v>
      </c>
      <c r="AN63" s="31">
        <v>0</v>
      </c>
      <c r="AO63" s="57">
        <f t="shared" si="51"/>
        <v>0</v>
      </c>
      <c r="AP63" s="63">
        <v>3.227629320519481</v>
      </c>
      <c r="AQ63" s="64">
        <f t="shared" si="76"/>
        <v>3.5972964837492456</v>
      </c>
      <c r="AR63" s="63">
        <v>3.2627118644067798</v>
      </c>
      <c r="AS63" s="63">
        <f t="shared" si="77"/>
        <v>3.9991625675890594</v>
      </c>
      <c r="AT63" s="63">
        <v>4.6875</v>
      </c>
      <c r="AU63" s="63">
        <f t="shared" si="88"/>
        <v>5.2325905193386406</v>
      </c>
      <c r="AV63" s="63">
        <v>3.0392156862745097</v>
      </c>
      <c r="AW63" s="63">
        <f t="shared" si="53"/>
        <v>3.715962037325454</v>
      </c>
      <c r="AX63" s="63">
        <v>0</v>
      </c>
      <c r="AY63" s="65">
        <f t="shared" si="54"/>
        <v>0</v>
      </c>
      <c r="AZ63" s="111">
        <v>0.63633932356143574</v>
      </c>
      <c r="BA63" s="112">
        <f t="shared" si="78"/>
        <v>0.57267251509161166</v>
      </c>
      <c r="BB63" s="111">
        <v>0.86440677966101687</v>
      </c>
      <c r="BC63" s="112">
        <f t="shared" si="79"/>
        <v>0.81270487459138685</v>
      </c>
      <c r="BD63" s="111">
        <v>0</v>
      </c>
      <c r="BE63" s="112">
        <f t="shared" si="89"/>
        <v>0</v>
      </c>
      <c r="BF63" s="111">
        <v>1</v>
      </c>
      <c r="BG63" s="112">
        <f t="shared" si="56"/>
        <v>1</v>
      </c>
      <c r="BH63" s="111">
        <v>0</v>
      </c>
      <c r="BI63" s="113">
        <f t="shared" si="57"/>
        <v>0</v>
      </c>
      <c r="BJ63" s="31">
        <v>4534.3498947647004</v>
      </c>
      <c r="BK63" s="38">
        <f t="shared" si="80"/>
        <v>4673.9153336159025</v>
      </c>
      <c r="BL63" s="31">
        <v>5150.07627118644</v>
      </c>
      <c r="BM63" s="38">
        <f t="shared" si="81"/>
        <v>5614.9540476621933</v>
      </c>
      <c r="BN63" s="31">
        <v>7705.9375000000009</v>
      </c>
      <c r="BO63" s="38">
        <f t="shared" si="90"/>
        <v>6963.2709194001491</v>
      </c>
      <c r="BP63" s="31">
        <v>4749.1568627450979</v>
      </c>
      <c r="BQ63" s="38">
        <f t="shared" si="59"/>
        <v>5303.0583531739467</v>
      </c>
      <c r="BR63" s="31">
        <v>0</v>
      </c>
      <c r="BS63" s="57">
        <f t="shared" si="60"/>
        <v>0</v>
      </c>
      <c r="BT63" s="108">
        <v>6.2386208192297616E-3</v>
      </c>
      <c r="BU63" s="109">
        <f t="shared" si="80"/>
        <v>1.7270070442733133E-2</v>
      </c>
      <c r="BV63" s="108">
        <v>8.4745762711864389E-3</v>
      </c>
      <c r="BW63" s="108">
        <f t="shared" si="82"/>
        <v>2.4851136785745166E-2</v>
      </c>
      <c r="BX63" s="108">
        <v>0</v>
      </c>
      <c r="BY63" s="108">
        <f t="shared" si="91"/>
        <v>3.1938821412505619E-2</v>
      </c>
      <c r="BZ63" s="108">
        <v>9.8039215686274508E-3</v>
      </c>
      <c r="CA63" s="108">
        <f t="shared" si="62"/>
        <v>2.2438319865960787E-2</v>
      </c>
      <c r="CB63" s="108">
        <v>0</v>
      </c>
      <c r="CC63" s="110">
        <f t="shared" si="63"/>
        <v>0</v>
      </c>
      <c r="CD63" s="63">
        <v>38.552361460228617</v>
      </c>
      <c r="CE63" s="64">
        <f t="shared" si="83"/>
        <v>39.142678968532003</v>
      </c>
      <c r="CF63" s="63">
        <v>42.872881355932201</v>
      </c>
      <c r="CG63" s="64">
        <f t="shared" si="84"/>
        <v>42.720043820587918</v>
      </c>
      <c r="CH63" s="63">
        <v>45.1875</v>
      </c>
      <c r="CI63" s="64">
        <f t="shared" si="92"/>
        <v>46.471846167616839</v>
      </c>
      <c r="CJ63" s="63">
        <v>42.509803921568626</v>
      </c>
      <c r="CK63" s="64">
        <f t="shared" si="65"/>
        <v>41.746113534515452</v>
      </c>
      <c r="CL63" s="63">
        <v>0</v>
      </c>
      <c r="CM63" s="65">
        <f t="shared" si="66"/>
        <v>0</v>
      </c>
      <c r="CN63" s="134">
        <f>'Plan Figures'!$B$74</f>
        <v>7.6707847839770166E-2</v>
      </c>
      <c r="CO63" s="134">
        <f>'Plan Figures'!$B$75</f>
        <v>0.14955977288801073</v>
      </c>
    </row>
    <row r="64" spans="1:93" x14ac:dyDescent="0.25">
      <c r="A64" s="107">
        <f t="shared" si="42"/>
        <v>45823</v>
      </c>
      <c r="B64" s="31">
        <v>40.760447152606886</v>
      </c>
      <c r="C64" s="38">
        <f t="shared" si="67"/>
        <v>38.721169887024452</v>
      </c>
      <c r="D64" s="31">
        <v>42.805555555555593</v>
      </c>
      <c r="E64" s="38">
        <f t="shared" si="67"/>
        <v>39.939436502628688</v>
      </c>
      <c r="F64" s="31">
        <v>46.222222222222221</v>
      </c>
      <c r="G64" s="38">
        <f t="shared" si="68"/>
        <v>42.413537851037852</v>
      </c>
      <c r="H64" s="31">
        <v>41.097222222222278</v>
      </c>
      <c r="I64" s="38">
        <f t="shared" si="69"/>
        <v>39.263795791722899</v>
      </c>
      <c r="J64" s="31">
        <v>0</v>
      </c>
      <c r="K64" s="57">
        <f t="shared" si="70"/>
        <v>0</v>
      </c>
      <c r="L64" s="108">
        <v>4.1399178806299702E-2</v>
      </c>
      <c r="M64" s="109">
        <f t="shared" si="67"/>
        <v>6.950840750270533E-2</v>
      </c>
      <c r="N64" s="108">
        <v>4.6296296296296328E-2</v>
      </c>
      <c r="O64" s="109">
        <f t="shared" si="71"/>
        <v>7.3909566535195093E-2</v>
      </c>
      <c r="P64" s="108">
        <v>5.5555555555555546E-2</v>
      </c>
      <c r="Q64" s="109">
        <f t="shared" si="85"/>
        <v>0.10644950287807431</v>
      </c>
      <c r="R64" s="108">
        <v>4.166666666666672E-2</v>
      </c>
      <c r="S64" s="109">
        <f t="shared" si="44"/>
        <v>6.6516012987649933E-2</v>
      </c>
      <c r="T64" s="108">
        <v>0</v>
      </c>
      <c r="U64" s="110">
        <f t="shared" si="45"/>
        <v>0</v>
      </c>
      <c r="V64" s="108">
        <v>7.0536386023733064E-2</v>
      </c>
      <c r="W64" s="109">
        <f t="shared" si="72"/>
        <v>0.12259901457057809</v>
      </c>
      <c r="X64" s="108">
        <v>7.4644695268254263E-2</v>
      </c>
      <c r="Y64" s="109">
        <f t="shared" si="73"/>
        <v>0.11384261181738033</v>
      </c>
      <c r="Z64" s="108">
        <v>9.6277421994219944E-2</v>
      </c>
      <c r="AA64" s="109">
        <f t="shared" si="86"/>
        <v>0.15234344333841515</v>
      </c>
      <c r="AB64" s="108">
        <v>6.583783931560587E-2</v>
      </c>
      <c r="AC64" s="109">
        <f t="shared" si="47"/>
        <v>0.10263979882861565</v>
      </c>
      <c r="AD64" s="108">
        <v>0</v>
      </c>
      <c r="AE64" s="110">
        <f t="shared" si="48"/>
        <v>0</v>
      </c>
      <c r="AF64" s="31">
        <v>7649.969788684497</v>
      </c>
      <c r="AG64" s="38">
        <f t="shared" si="74"/>
        <v>7625.0167242453008</v>
      </c>
      <c r="AH64" s="31">
        <v>7031.4259259259325</v>
      </c>
      <c r="AI64" s="38">
        <f t="shared" si="75"/>
        <v>7218.4830956879241</v>
      </c>
      <c r="AJ64" s="31">
        <v>7027.7777777777774</v>
      </c>
      <c r="AK64" s="38">
        <f t="shared" si="87"/>
        <v>7313.4817285888712</v>
      </c>
      <c r="AL64" s="31">
        <v>7033.2500000000091</v>
      </c>
      <c r="AM64" s="38">
        <f t="shared" si="50"/>
        <v>7144.8249733254561</v>
      </c>
      <c r="AN64" s="31">
        <v>0</v>
      </c>
      <c r="AO64" s="57">
        <f t="shared" si="51"/>
        <v>0</v>
      </c>
      <c r="AP64" s="63">
        <v>5.0358328298084079</v>
      </c>
      <c r="AQ64" s="64">
        <f t="shared" si="76"/>
        <v>3.7661861904957328</v>
      </c>
      <c r="AR64" s="63">
        <v>5.9907407407407458</v>
      </c>
      <c r="AS64" s="63">
        <f t="shared" si="77"/>
        <v>4.2391096575361491</v>
      </c>
      <c r="AT64" s="63">
        <v>8.0277777777777768</v>
      </c>
      <c r="AU64" s="63">
        <f t="shared" si="88"/>
        <v>5.6952053898482475</v>
      </c>
      <c r="AV64" s="63">
        <v>4.9722222222222285</v>
      </c>
      <c r="AW64" s="63">
        <f t="shared" si="53"/>
        <v>3.8286939845644441</v>
      </c>
      <c r="AX64" s="63">
        <v>0</v>
      </c>
      <c r="AY64" s="65">
        <f t="shared" si="54"/>
        <v>0</v>
      </c>
      <c r="AZ64" s="111">
        <v>0.49584888793557547</v>
      </c>
      <c r="BA64" s="112">
        <f t="shared" si="78"/>
        <v>0.56795722153508177</v>
      </c>
      <c r="BB64" s="111">
        <v>0.66666666666666641</v>
      </c>
      <c r="BC64" s="112">
        <f t="shared" si="79"/>
        <v>0.79524455713106945</v>
      </c>
      <c r="BD64" s="111">
        <v>0</v>
      </c>
      <c r="BE64" s="112">
        <f t="shared" si="89"/>
        <v>0</v>
      </c>
      <c r="BF64" s="111">
        <v>1</v>
      </c>
      <c r="BG64" s="112">
        <f t="shared" si="56"/>
        <v>1</v>
      </c>
      <c r="BH64" s="111">
        <v>0</v>
      </c>
      <c r="BI64" s="113">
        <f t="shared" si="57"/>
        <v>0</v>
      </c>
      <c r="BJ64" s="31">
        <v>5919.3049631731446</v>
      </c>
      <c r="BK64" s="38">
        <f t="shared" si="80"/>
        <v>4874.1748092920816</v>
      </c>
      <c r="BL64" s="31">
        <v>6978.8796296296359</v>
      </c>
      <c r="BM64" s="38">
        <f t="shared" si="81"/>
        <v>5828.6670106251568</v>
      </c>
      <c r="BN64" s="31">
        <v>10927.972222222223</v>
      </c>
      <c r="BO64" s="38">
        <f t="shared" si="90"/>
        <v>7447.4549210709938</v>
      </c>
      <c r="BP64" s="31">
        <v>5004.3333333333394</v>
      </c>
      <c r="BQ64" s="38">
        <f t="shared" si="59"/>
        <v>5313.2850466682448</v>
      </c>
      <c r="BR64" s="31">
        <v>0</v>
      </c>
      <c r="BS64" s="57">
        <f t="shared" si="60"/>
        <v>0</v>
      </c>
      <c r="BT64" s="108">
        <v>3.4433950551081671E-2</v>
      </c>
      <c r="BU64" s="109">
        <f t="shared" si="80"/>
        <v>2.0061013306846266E-2</v>
      </c>
      <c r="BV64" s="108">
        <v>4.6296296296296328E-2</v>
      </c>
      <c r="BW64" s="108">
        <f t="shared" si="82"/>
        <v>2.8290290224898606E-2</v>
      </c>
      <c r="BX64" s="108">
        <v>0.11111111111111109</v>
      </c>
      <c r="BY64" s="108">
        <f t="shared" si="91"/>
        <v>4.0293040293040282E-2</v>
      </c>
      <c r="BZ64" s="108">
        <v>1.3888888888888905E-2</v>
      </c>
      <c r="CA64" s="108">
        <f t="shared" si="62"/>
        <v>2.2410374415480123E-2</v>
      </c>
      <c r="CB64" s="108">
        <v>0</v>
      </c>
      <c r="CC64" s="110">
        <f t="shared" si="63"/>
        <v>0</v>
      </c>
      <c r="CD64" s="63">
        <v>43.464323455286916</v>
      </c>
      <c r="CE64" s="64">
        <f t="shared" si="83"/>
        <v>39.850183092348743</v>
      </c>
      <c r="CF64" s="63">
        <v>47.398148148148188</v>
      </c>
      <c r="CG64" s="64">
        <f t="shared" si="84"/>
        <v>43.756287206831303</v>
      </c>
      <c r="CH64" s="63">
        <v>54.749999999999993</v>
      </c>
      <c r="CI64" s="64">
        <f t="shared" si="92"/>
        <v>48.105304814233378</v>
      </c>
      <c r="CJ64" s="63">
        <v>43.722222222222278</v>
      </c>
      <c r="CK64" s="64">
        <f t="shared" si="65"/>
        <v>42.378463187991862</v>
      </c>
      <c r="CL64" s="63">
        <v>0</v>
      </c>
      <c r="CM64" s="65">
        <f t="shared" si="66"/>
        <v>0</v>
      </c>
      <c r="CN64" s="134">
        <f>'Plan Figures'!$B$74</f>
        <v>7.6707847839770166E-2</v>
      </c>
      <c r="CO64" s="134">
        <f>'Plan Figures'!$B$75</f>
        <v>0.14955977288801073</v>
      </c>
    </row>
    <row r="65" spans="1:93" x14ac:dyDescent="0.25">
      <c r="A65" s="107">
        <f t="shared" si="42"/>
        <v>45824</v>
      </c>
      <c r="B65" s="31">
        <v>36.782637678328015</v>
      </c>
      <c r="C65" s="38">
        <f t="shared" si="67"/>
        <v>38.442605294185874</v>
      </c>
      <c r="D65" s="31">
        <v>38.25423728813562</v>
      </c>
      <c r="E65" s="38">
        <f t="shared" si="67"/>
        <v>39.668790353708275</v>
      </c>
      <c r="F65" s="31">
        <v>37.913043478260867</v>
      </c>
      <c r="G65" s="38">
        <f t="shared" si="68"/>
        <v>41.263752853426766</v>
      </c>
      <c r="H65" s="31">
        <v>38.336842105263194</v>
      </c>
      <c r="I65" s="38">
        <f t="shared" si="69"/>
        <v>39.232216844354483</v>
      </c>
      <c r="J65" s="31">
        <v>0</v>
      </c>
      <c r="K65" s="57">
        <f t="shared" si="70"/>
        <v>0</v>
      </c>
      <c r="L65" s="108">
        <v>4.8651081970286975E-2</v>
      </c>
      <c r="M65" s="109">
        <f t="shared" si="67"/>
        <v>7.1731608021958562E-2</v>
      </c>
      <c r="N65" s="108">
        <v>5.0847457627118682E-2</v>
      </c>
      <c r="O65" s="109">
        <f t="shared" si="71"/>
        <v>7.5270301331985354E-2</v>
      </c>
      <c r="P65" s="108">
        <v>0.17391304347826086</v>
      </c>
      <c r="Q65" s="109">
        <f t="shared" si="85"/>
        <v>0.12030521238595772</v>
      </c>
      <c r="R65" s="108">
        <v>2.1052631578947389E-2</v>
      </c>
      <c r="S65" s="109">
        <f t="shared" si="44"/>
        <v>6.5012253589153676E-2</v>
      </c>
      <c r="T65" s="108">
        <v>0</v>
      </c>
      <c r="U65" s="110">
        <f t="shared" si="45"/>
        <v>0</v>
      </c>
      <c r="V65" s="108">
        <v>6.5571817588315401E-2</v>
      </c>
      <c r="W65" s="109">
        <f t="shared" si="72"/>
        <v>0.12302780959425966</v>
      </c>
      <c r="X65" s="108">
        <v>5.4799620960470086E-2</v>
      </c>
      <c r="Y65" s="109">
        <f t="shared" si="73"/>
        <v>0.11330142368863472</v>
      </c>
      <c r="Z65" s="108">
        <v>0.22635189888421881</v>
      </c>
      <c r="AA65" s="109">
        <f t="shared" si="86"/>
        <v>0.17019096398135694</v>
      </c>
      <c r="AB65" s="108">
        <v>2.4294535118566545E-2</v>
      </c>
      <c r="AC65" s="109">
        <f t="shared" si="47"/>
        <v>9.880947642547451E-2</v>
      </c>
      <c r="AD65" s="108">
        <v>0</v>
      </c>
      <c r="AE65" s="110">
        <f t="shared" si="48"/>
        <v>0</v>
      </c>
      <c r="AF65" s="31">
        <v>7453.7374319578512</v>
      </c>
      <c r="AG65" s="38">
        <f t="shared" si="74"/>
        <v>7675.3663163693045</v>
      </c>
      <c r="AH65" s="31">
        <v>6997.3728813559374</v>
      </c>
      <c r="AI65" s="38">
        <f t="shared" si="75"/>
        <v>7262.9779228946163</v>
      </c>
      <c r="AJ65" s="31">
        <v>6878.260869565217</v>
      </c>
      <c r="AK65" s="38">
        <f t="shared" si="87"/>
        <v>7213.6728418234625</v>
      </c>
      <c r="AL65" s="31">
        <v>7026.2105263157964</v>
      </c>
      <c r="AM65" s="38">
        <f t="shared" si="50"/>
        <v>7228.2761011450057</v>
      </c>
      <c r="AN65" s="31">
        <v>0</v>
      </c>
      <c r="AO65" s="57">
        <f t="shared" si="51"/>
        <v>0</v>
      </c>
      <c r="AP65" s="63">
        <v>3.5897836803432144</v>
      </c>
      <c r="AQ65" s="64">
        <f t="shared" si="76"/>
        <v>3.8102905399563376</v>
      </c>
      <c r="AR65" s="63">
        <v>4.262711864406783</v>
      </c>
      <c r="AS65" s="63">
        <f t="shared" si="77"/>
        <v>4.3120590502081919</v>
      </c>
      <c r="AT65" s="63">
        <v>5.3478260869565215</v>
      </c>
      <c r="AU65" s="63">
        <f t="shared" si="88"/>
        <v>5.6350047209519261</v>
      </c>
      <c r="AV65" s="63">
        <v>4.0000000000000044</v>
      </c>
      <c r="AW65" s="63">
        <f t="shared" si="53"/>
        <v>3.9429796988501584</v>
      </c>
      <c r="AX65" s="63">
        <v>0</v>
      </c>
      <c r="AY65" s="65">
        <f t="shared" si="54"/>
        <v>0</v>
      </c>
      <c r="AZ65" s="111">
        <v>0.51248325778459736</v>
      </c>
      <c r="BA65" s="112">
        <f t="shared" si="78"/>
        <v>0.56675583559532638</v>
      </c>
      <c r="BB65" s="111">
        <v>0.80508474576271161</v>
      </c>
      <c r="BC65" s="112">
        <f t="shared" si="79"/>
        <v>0.79809609696257833</v>
      </c>
      <c r="BD65" s="111">
        <v>0</v>
      </c>
      <c r="BE65" s="112">
        <f t="shared" si="89"/>
        <v>0</v>
      </c>
      <c r="BF65" s="111">
        <v>1</v>
      </c>
      <c r="BG65" s="112">
        <f t="shared" si="56"/>
        <v>1</v>
      </c>
      <c r="BH65" s="111">
        <v>0</v>
      </c>
      <c r="BI65" s="113">
        <f t="shared" si="57"/>
        <v>0</v>
      </c>
      <c r="BJ65" s="31">
        <v>4632.0860029889282</v>
      </c>
      <c r="BK65" s="38">
        <f t="shared" si="80"/>
        <v>4808.3120605523063</v>
      </c>
      <c r="BL65" s="31">
        <v>6070.5932203389875</v>
      </c>
      <c r="BM65" s="38">
        <f t="shared" si="81"/>
        <v>5761.8237752780697</v>
      </c>
      <c r="BN65" s="31">
        <v>5905.652173913043</v>
      </c>
      <c r="BO65" s="38">
        <f t="shared" si="90"/>
        <v>7367.0261107508768</v>
      </c>
      <c r="BP65" s="31">
        <v>6110.5263157894806</v>
      </c>
      <c r="BQ65" s="38">
        <f t="shared" si="59"/>
        <v>5249.4158737359148</v>
      </c>
      <c r="BR65" s="31">
        <v>0</v>
      </c>
      <c r="BS65" s="57">
        <f t="shared" si="60"/>
        <v>0</v>
      </c>
      <c r="BT65" s="108">
        <v>1.6183681824776773E-2</v>
      </c>
      <c r="BU65" s="109">
        <f t="shared" si="80"/>
        <v>1.8456479436980651E-2</v>
      </c>
      <c r="BV65" s="108">
        <v>2.5423728813559341E-2</v>
      </c>
      <c r="BW65" s="108">
        <f t="shared" si="82"/>
        <v>2.6019063762608968E-2</v>
      </c>
      <c r="BX65" s="108">
        <v>0</v>
      </c>
      <c r="BY65" s="108">
        <f t="shared" si="91"/>
        <v>3.4798534798534793E-2</v>
      </c>
      <c r="BZ65" s="108">
        <v>3.1578947368421088E-2</v>
      </c>
      <c r="CA65" s="108">
        <f t="shared" si="62"/>
        <v>2.090661501698388E-2</v>
      </c>
      <c r="CB65" s="108">
        <v>0</v>
      </c>
      <c r="CC65" s="110">
        <f t="shared" si="63"/>
        <v>0</v>
      </c>
      <c r="CD65" s="63">
        <v>38.415435816515476</v>
      </c>
      <c r="CE65" s="64">
        <f t="shared" si="83"/>
        <v>39.522179960840404</v>
      </c>
      <c r="CF65" s="63">
        <v>43.813559322033939</v>
      </c>
      <c r="CG65" s="64">
        <f t="shared" si="84"/>
        <v>43.586795681407573</v>
      </c>
      <c r="CH65" s="63">
        <v>48.304347826086961</v>
      </c>
      <c r="CI65" s="64">
        <f t="shared" si="92"/>
        <v>48.923508349828225</v>
      </c>
      <c r="CJ65" s="63">
        <v>42.72631578947373</v>
      </c>
      <c r="CK65" s="64">
        <f t="shared" si="65"/>
        <v>41.958914315811413</v>
      </c>
      <c r="CL65" s="63">
        <v>0</v>
      </c>
      <c r="CM65" s="65">
        <f t="shared" si="66"/>
        <v>0</v>
      </c>
      <c r="CN65" s="134">
        <f>'Plan Figures'!$B$74</f>
        <v>7.6707847839770166E-2</v>
      </c>
      <c r="CO65" s="134">
        <f>'Plan Figures'!$B$75</f>
        <v>0.14955977288801073</v>
      </c>
    </row>
    <row r="66" spans="1:93" x14ac:dyDescent="0.25">
      <c r="A66" s="107">
        <f t="shared" si="42"/>
        <v>45825</v>
      </c>
      <c r="B66" s="31">
        <v>37.020016197569497</v>
      </c>
      <c r="C66" s="38">
        <f t="shared" si="67"/>
        <v>38.315501521496671</v>
      </c>
      <c r="D66" s="31">
        <v>38.111111111111143</v>
      </c>
      <c r="E66" s="38">
        <f t="shared" si="67"/>
        <v>39.508308689778339</v>
      </c>
      <c r="F66" s="31">
        <v>40.25</v>
      </c>
      <c r="G66" s="38">
        <f t="shared" si="68"/>
        <v>41.299467139141051</v>
      </c>
      <c r="H66" s="31">
        <v>37.500000000000043</v>
      </c>
      <c r="I66" s="38">
        <f t="shared" si="69"/>
        <v>39.019229831367475</v>
      </c>
      <c r="J66" s="31">
        <v>0</v>
      </c>
      <c r="K66" s="57">
        <f t="shared" si="70"/>
        <v>0</v>
      </c>
      <c r="L66" s="108">
        <v>5.264243797779123E-2</v>
      </c>
      <c r="M66" s="109">
        <f t="shared" si="67"/>
        <v>6.3298441452328658E-2</v>
      </c>
      <c r="N66" s="108">
        <v>5.5555555555555608E-2</v>
      </c>
      <c r="O66" s="109">
        <f t="shared" si="71"/>
        <v>6.5472819120710041E-2</v>
      </c>
      <c r="P66" s="108">
        <v>0.16666666666666666</v>
      </c>
      <c r="Q66" s="109">
        <f t="shared" si="85"/>
        <v>0.11962494027711416</v>
      </c>
      <c r="R66" s="108">
        <v>2.3809523809523836E-2</v>
      </c>
      <c r="S66" s="109">
        <f t="shared" si="44"/>
        <v>5.2829198548955791E-2</v>
      </c>
      <c r="T66" s="108">
        <v>0</v>
      </c>
      <c r="U66" s="110">
        <f t="shared" si="45"/>
        <v>0</v>
      </c>
      <c r="V66" s="108">
        <v>7.373212774581861E-2</v>
      </c>
      <c r="W66" s="109">
        <f t="shared" si="72"/>
        <v>0.10649154317320556</v>
      </c>
      <c r="X66" s="108">
        <v>6.9811007373246872E-2</v>
      </c>
      <c r="Y66" s="109">
        <f t="shared" si="73"/>
        <v>9.4365963720937862E-2</v>
      </c>
      <c r="Z66" s="108">
        <v>0.2835103662804197</v>
      </c>
      <c r="AA66" s="109">
        <f t="shared" si="86"/>
        <v>0.15197367903841105</v>
      </c>
      <c r="AB66" s="108">
        <v>2.5285725832970195E-2</v>
      </c>
      <c r="AC66" s="109">
        <f t="shared" si="47"/>
        <v>8.1971347865819832E-2</v>
      </c>
      <c r="AD66" s="108">
        <v>0</v>
      </c>
      <c r="AE66" s="110">
        <f t="shared" si="48"/>
        <v>0</v>
      </c>
      <c r="AF66" s="31">
        <v>7586.4641389145718</v>
      </c>
      <c r="AG66" s="38">
        <f t="shared" si="74"/>
        <v>7733.6817070199104</v>
      </c>
      <c r="AH66" s="31">
        <v>7244.0555555555629</v>
      </c>
      <c r="AI66" s="38">
        <f t="shared" si="75"/>
        <v>7325.8430022596967</v>
      </c>
      <c r="AJ66" s="31">
        <v>6866.666666666667</v>
      </c>
      <c r="AK66" s="38">
        <f t="shared" si="87"/>
        <v>7159.9313452248225</v>
      </c>
      <c r="AL66" s="31">
        <v>7351.8809523809614</v>
      </c>
      <c r="AM66" s="38">
        <f t="shared" si="50"/>
        <v>7326.4928605760515</v>
      </c>
      <c r="AN66" s="31">
        <v>0</v>
      </c>
      <c r="AO66" s="57">
        <f t="shared" si="51"/>
        <v>0</v>
      </c>
      <c r="AP66" s="63">
        <v>3.6073215966732128</v>
      </c>
      <c r="AQ66" s="64">
        <f t="shared" si="76"/>
        <v>3.828486518058142</v>
      </c>
      <c r="AR66" s="63">
        <v>3.8148148148148184</v>
      </c>
      <c r="AS66" s="63">
        <f t="shared" si="77"/>
        <v>4.3043232355758265</v>
      </c>
      <c r="AT66" s="63">
        <v>4.083333333333333</v>
      </c>
      <c r="AU66" s="63">
        <f t="shared" si="88"/>
        <v>5.495889074693423</v>
      </c>
      <c r="AV66" s="63">
        <v>3.7380952380952426</v>
      </c>
      <c r="AW66" s="63">
        <f t="shared" si="53"/>
        <v>3.9782920055910367</v>
      </c>
      <c r="AX66" s="63">
        <v>0</v>
      </c>
      <c r="AY66" s="65">
        <f t="shared" si="54"/>
        <v>0</v>
      </c>
      <c r="AZ66" s="111">
        <v>0.55156178654437216</v>
      </c>
      <c r="BA66" s="112">
        <f t="shared" si="78"/>
        <v>0.56587462803877087</v>
      </c>
      <c r="BB66" s="111">
        <v>0.77777777777777768</v>
      </c>
      <c r="BC66" s="112">
        <f t="shared" si="79"/>
        <v>0.80083282383723631</v>
      </c>
      <c r="BD66" s="111">
        <v>0</v>
      </c>
      <c r="BE66" s="112">
        <f t="shared" si="89"/>
        <v>0</v>
      </c>
      <c r="BF66" s="111">
        <v>1</v>
      </c>
      <c r="BG66" s="112">
        <f t="shared" si="56"/>
        <v>1</v>
      </c>
      <c r="BH66" s="111">
        <v>0</v>
      </c>
      <c r="BI66" s="113">
        <f t="shared" si="57"/>
        <v>0</v>
      </c>
      <c r="BJ66" s="31">
        <v>4737.6590820068432</v>
      </c>
      <c r="BK66" s="38">
        <f t="shared" si="80"/>
        <v>4862.4629028399377</v>
      </c>
      <c r="BL66" s="31">
        <v>5578.5925925925976</v>
      </c>
      <c r="BM66" s="38">
        <f t="shared" si="81"/>
        <v>5841.2778894908051</v>
      </c>
      <c r="BN66" s="31">
        <v>6732.9166666666661</v>
      </c>
      <c r="BO66" s="38">
        <f t="shared" si="90"/>
        <v>7516.524410070605</v>
      </c>
      <c r="BP66" s="31">
        <v>5248.7857142857201</v>
      </c>
      <c r="BQ66" s="38">
        <f t="shared" si="59"/>
        <v>5311.9372095429653</v>
      </c>
      <c r="BR66" s="31">
        <v>0</v>
      </c>
      <c r="BS66" s="57">
        <f t="shared" si="60"/>
        <v>0</v>
      </c>
      <c r="BT66" s="108">
        <v>1.9698635233727599E-2</v>
      </c>
      <c r="BU66" s="109">
        <f t="shared" si="80"/>
        <v>2.0546245198369974E-2</v>
      </c>
      <c r="BV66" s="108">
        <v>2.7777777777777804E-2</v>
      </c>
      <c r="BW66" s="108">
        <f t="shared" si="82"/>
        <v>2.9002096055986089E-2</v>
      </c>
      <c r="BX66" s="108">
        <v>4.1666666666666664E-2</v>
      </c>
      <c r="BY66" s="108">
        <f t="shared" si="91"/>
        <v>4.0750915750915752E-2</v>
      </c>
      <c r="BZ66" s="108">
        <v>2.3809523809523836E-2</v>
      </c>
      <c r="CA66" s="108">
        <f t="shared" si="62"/>
        <v>2.3009274262500271E-2</v>
      </c>
      <c r="CB66" s="108">
        <v>0</v>
      </c>
      <c r="CC66" s="110">
        <f t="shared" si="63"/>
        <v>0</v>
      </c>
      <c r="CD66" s="63">
        <v>39.762512989040225</v>
      </c>
      <c r="CE66" s="64">
        <f t="shared" si="83"/>
        <v>39.332385364800068</v>
      </c>
      <c r="CF66" s="63">
        <v>42.712962962963005</v>
      </c>
      <c r="CG66" s="64">
        <f t="shared" si="84"/>
        <v>43.341849503702768</v>
      </c>
      <c r="CH66" s="63">
        <v>55.041666666666671</v>
      </c>
      <c r="CI66" s="64">
        <f t="shared" si="92"/>
        <v>49.04782807771938</v>
      </c>
      <c r="CJ66" s="63">
        <v>39.190476190476232</v>
      </c>
      <c r="CK66" s="64">
        <f t="shared" si="65"/>
        <v>41.65365766769763</v>
      </c>
      <c r="CL66" s="63">
        <v>0</v>
      </c>
      <c r="CM66" s="65">
        <f t="shared" si="66"/>
        <v>0</v>
      </c>
      <c r="CN66" s="134">
        <f>'Plan Figures'!$B$74</f>
        <v>7.6707847839770166E-2</v>
      </c>
      <c r="CO66" s="134">
        <f>'Plan Figures'!$B$75</f>
        <v>0.14955977288801073</v>
      </c>
    </row>
    <row r="67" spans="1:93" x14ac:dyDescent="0.25">
      <c r="A67" s="107">
        <f t="shared" si="42"/>
        <v>45826</v>
      </c>
      <c r="B67" s="31">
        <v>39.421962118122281</v>
      </c>
      <c r="C67" s="38">
        <f t="shared" si="67"/>
        <v>38.46139853421063</v>
      </c>
      <c r="D67" s="31">
        <v>40.000000000000036</v>
      </c>
      <c r="E67" s="38">
        <f t="shared" si="67"/>
        <v>39.573359710186502</v>
      </c>
      <c r="F67" s="31">
        <v>42.750000000000007</v>
      </c>
      <c r="G67" s="38">
        <f t="shared" si="68"/>
        <v>41.708807798481715</v>
      </c>
      <c r="H67" s="31">
        <v>39.022222222222268</v>
      </c>
      <c r="I67" s="38">
        <f t="shared" si="69"/>
        <v>38.959281510954042</v>
      </c>
      <c r="J67" s="31">
        <v>0</v>
      </c>
      <c r="K67" s="57">
        <f t="shared" si="70"/>
        <v>0</v>
      </c>
      <c r="L67" s="108">
        <v>7.3849115407522911E-2</v>
      </c>
      <c r="M67" s="109">
        <f t="shared" si="67"/>
        <v>6.6362094218447451E-2</v>
      </c>
      <c r="N67" s="108">
        <v>8.1967213114754162E-2</v>
      </c>
      <c r="O67" s="109">
        <f t="shared" si="71"/>
        <v>7.2080380177919831E-2</v>
      </c>
      <c r="P67" s="108">
        <v>6.25E-2</v>
      </c>
      <c r="Q67" s="109">
        <f t="shared" si="85"/>
        <v>0.12305900621118011</v>
      </c>
      <c r="R67" s="108">
        <v>8.8888888888888989E-2</v>
      </c>
      <c r="S67" s="109">
        <f t="shared" si="44"/>
        <v>6.0544222543049551E-2</v>
      </c>
      <c r="T67" s="108">
        <v>0</v>
      </c>
      <c r="U67" s="110">
        <f t="shared" si="45"/>
        <v>0</v>
      </c>
      <c r="V67" s="108">
        <v>0.12862848271171221</v>
      </c>
      <c r="W67" s="109">
        <f t="shared" si="72"/>
        <v>0.10612693859810353</v>
      </c>
      <c r="X67" s="108">
        <v>0.12093904077334344</v>
      </c>
      <c r="Y67" s="109">
        <f t="shared" si="73"/>
        <v>0.10290295153811622</v>
      </c>
      <c r="Z67" s="108">
        <v>9.0896630598184591E-2</v>
      </c>
      <c r="AA67" s="109">
        <f t="shared" si="86"/>
        <v>0.15436729426417609</v>
      </c>
      <c r="AB67" s="108">
        <v>0.12956160272679129</v>
      </c>
      <c r="AC67" s="109">
        <f t="shared" si="47"/>
        <v>9.2288668716669561E-2</v>
      </c>
      <c r="AD67" s="108">
        <v>0</v>
      </c>
      <c r="AE67" s="110">
        <f t="shared" si="48"/>
        <v>0</v>
      </c>
      <c r="AF67" s="31">
        <v>7330.1112081228302</v>
      </c>
      <c r="AG67" s="38">
        <f t="shared" si="74"/>
        <v>7582.6493328287115</v>
      </c>
      <c r="AH67" s="31">
        <v>7122.9508196721372</v>
      </c>
      <c r="AI67" s="38">
        <f t="shared" si="75"/>
        <v>7184.6076601720415</v>
      </c>
      <c r="AJ67" s="31">
        <v>6906.25</v>
      </c>
      <c r="AK67" s="38">
        <f t="shared" si="87"/>
        <v>6750.9340924775697</v>
      </c>
      <c r="AL67" s="31">
        <v>7200.0000000000091</v>
      </c>
      <c r="AM67" s="38">
        <f t="shared" si="50"/>
        <v>7267.8566479514675</v>
      </c>
      <c r="AN67" s="31">
        <v>0</v>
      </c>
      <c r="AO67" s="57">
        <f t="shared" si="51"/>
        <v>0</v>
      </c>
      <c r="AP67" s="63">
        <v>4.3987917447706595</v>
      </c>
      <c r="AQ67" s="64">
        <f t="shared" si="76"/>
        <v>3.8980391300684718</v>
      </c>
      <c r="AR67" s="63">
        <v>4.5491803278688563</v>
      </c>
      <c r="AS67" s="63">
        <f t="shared" si="77"/>
        <v>4.3521653232305608</v>
      </c>
      <c r="AT67" s="63">
        <v>5.21875</v>
      </c>
      <c r="AU67" s="63">
        <f t="shared" si="88"/>
        <v>5.4886775362318838</v>
      </c>
      <c r="AV67" s="63">
        <v>4.3111111111111162</v>
      </c>
      <c r="AW67" s="63">
        <f t="shared" si="53"/>
        <v>4.0376866161484388</v>
      </c>
      <c r="AX67" s="63">
        <v>0</v>
      </c>
      <c r="AY67" s="65">
        <f t="shared" si="54"/>
        <v>0</v>
      </c>
      <c r="AZ67" s="111">
        <v>0.60323761458148306</v>
      </c>
      <c r="BA67" s="112">
        <f t="shared" si="78"/>
        <v>0.57186312268040784</v>
      </c>
      <c r="BB67" s="111">
        <v>0.73770491803278671</v>
      </c>
      <c r="BC67" s="112">
        <f t="shared" si="79"/>
        <v>0.79652536314804245</v>
      </c>
      <c r="BD67" s="111">
        <v>0</v>
      </c>
      <c r="BE67" s="112">
        <f t="shared" si="89"/>
        <v>0</v>
      </c>
      <c r="BF67" s="111">
        <v>1</v>
      </c>
      <c r="BG67" s="112">
        <f t="shared" si="56"/>
        <v>1</v>
      </c>
      <c r="BH67" s="111">
        <v>0</v>
      </c>
      <c r="BI67" s="113">
        <f t="shared" si="57"/>
        <v>0</v>
      </c>
      <c r="BJ67" s="31">
        <v>5485.432893805877</v>
      </c>
      <c r="BK67" s="38">
        <f t="shared" si="80"/>
        <v>4917.4162293234476</v>
      </c>
      <c r="BL67" s="31">
        <v>6185.8606557377107</v>
      </c>
      <c r="BM67" s="38">
        <f t="shared" si="81"/>
        <v>5872.2426770451711</v>
      </c>
      <c r="BN67" s="31">
        <v>8237.1875</v>
      </c>
      <c r="BO67" s="38">
        <f t="shared" si="90"/>
        <v>7475.7380089717044</v>
      </c>
      <c r="BP67" s="31">
        <v>5456.5000000000064</v>
      </c>
      <c r="BQ67" s="38">
        <f t="shared" si="59"/>
        <v>5348.9953490778498</v>
      </c>
      <c r="BR67" s="31">
        <v>0</v>
      </c>
      <c r="BS67" s="57">
        <f t="shared" si="60"/>
        <v>0</v>
      </c>
      <c r="BT67" s="108">
        <v>2.6810560648065945E-2</v>
      </c>
      <c r="BU67" s="109">
        <f t="shared" si="80"/>
        <v>2.157905875229621E-2</v>
      </c>
      <c r="BV67" s="108">
        <v>3.2786885245901669E-2</v>
      </c>
      <c r="BW67" s="108">
        <f t="shared" si="82"/>
        <v>2.9859406193155715E-2</v>
      </c>
      <c r="BX67" s="108">
        <v>6.25E-2</v>
      </c>
      <c r="BY67" s="108">
        <f t="shared" si="91"/>
        <v>3.8690476190476178E-2</v>
      </c>
      <c r="BZ67" s="108">
        <v>2.2222222222222247E-2</v>
      </c>
      <c r="CA67" s="108">
        <f t="shared" si="62"/>
        <v>2.4522747868997139E-2</v>
      </c>
      <c r="CB67" s="108">
        <v>0</v>
      </c>
      <c r="CC67" s="110">
        <f t="shared" si="63"/>
        <v>0</v>
      </c>
      <c r="CD67" s="63">
        <v>40.143240161882041</v>
      </c>
      <c r="CE67" s="64">
        <f t="shared" si="83"/>
        <v>39.799434761768602</v>
      </c>
      <c r="CF67" s="63">
        <v>41.893442622950857</v>
      </c>
      <c r="CG67" s="64">
        <f t="shared" si="84"/>
        <v>43.503922939634535</v>
      </c>
      <c r="CH67" s="63">
        <v>43.1875</v>
      </c>
      <c r="CI67" s="64">
        <f t="shared" si="92"/>
        <v>48.376811594202898</v>
      </c>
      <c r="CJ67" s="63">
        <v>41.43333333333338</v>
      </c>
      <c r="CK67" s="64">
        <f t="shared" si="65"/>
        <v>42.057755120632287</v>
      </c>
      <c r="CL67" s="63">
        <v>0</v>
      </c>
      <c r="CM67" s="65">
        <f t="shared" si="66"/>
        <v>0</v>
      </c>
      <c r="CN67" s="134">
        <f>'Plan Figures'!$B$74</f>
        <v>7.6707847839770166E-2</v>
      </c>
      <c r="CO67" s="134">
        <f>'Plan Figures'!$B$75</f>
        <v>0.14955977288801073</v>
      </c>
    </row>
    <row r="68" spans="1:93" x14ac:dyDescent="0.25">
      <c r="A68" s="107">
        <f t="shared" si="42"/>
        <v>45827</v>
      </c>
      <c r="B68" s="31">
        <v>38.63532547374826</v>
      </c>
      <c r="C68" s="38">
        <f t="shared" si="67"/>
        <v>38.597329818871962</v>
      </c>
      <c r="D68" s="31">
        <v>39.854545454545494</v>
      </c>
      <c r="E68" s="38">
        <f t="shared" si="67"/>
        <v>39.863964417978714</v>
      </c>
      <c r="F68" s="31">
        <v>43.843750000000007</v>
      </c>
      <c r="G68" s="38">
        <f t="shared" si="68"/>
        <v>42.805533988957905</v>
      </c>
      <c r="H68" s="31">
        <v>38.217948717948772</v>
      </c>
      <c r="I68" s="38">
        <f t="shared" si="69"/>
        <v>38.977430029102557</v>
      </c>
      <c r="J68" s="31">
        <v>0</v>
      </c>
      <c r="K68" s="57">
        <f t="shared" si="70"/>
        <v>0</v>
      </c>
      <c r="L68" s="108">
        <v>6.8013434771081197E-2</v>
      </c>
      <c r="M68" s="109">
        <f t="shared" si="67"/>
        <v>6.2047471209089551E-2</v>
      </c>
      <c r="N68" s="108">
        <v>5.4545454545454598E-2</v>
      </c>
      <c r="O68" s="109">
        <f t="shared" si="71"/>
        <v>6.2015445112984777E-2</v>
      </c>
      <c r="P68" s="108">
        <v>9.375E-2</v>
      </c>
      <c r="Q68" s="109">
        <f t="shared" si="85"/>
        <v>0.10470583160800552</v>
      </c>
      <c r="R68" s="108">
        <v>3.8461538461538512E-2</v>
      </c>
      <c r="S68" s="109">
        <f t="shared" si="44"/>
        <v>5.0454312453139478E-2</v>
      </c>
      <c r="T68" s="108">
        <v>0</v>
      </c>
      <c r="U68" s="110">
        <f t="shared" si="45"/>
        <v>0</v>
      </c>
      <c r="V68" s="108">
        <v>0.11317926430484596</v>
      </c>
      <c r="W68" s="109">
        <f t="shared" si="72"/>
        <v>9.8880751849958995E-2</v>
      </c>
      <c r="X68" s="108">
        <v>7.5960801553763752E-2</v>
      </c>
      <c r="Y68" s="109">
        <f t="shared" si="73"/>
        <v>8.5825660858115244E-2</v>
      </c>
      <c r="Z68" s="108">
        <v>0.12499951072509299</v>
      </c>
      <c r="AA68" s="109">
        <f t="shared" si="86"/>
        <v>0.13495367108099265</v>
      </c>
      <c r="AB68" s="108">
        <v>6.1433657856073846E-2</v>
      </c>
      <c r="AC68" s="109">
        <f t="shared" si="47"/>
        <v>7.4426369336668269E-2</v>
      </c>
      <c r="AD68" s="108">
        <v>0</v>
      </c>
      <c r="AE68" s="110">
        <f t="shared" si="48"/>
        <v>0</v>
      </c>
      <c r="AF68" s="31">
        <v>7411.1603473449777</v>
      </c>
      <c r="AG68" s="38">
        <f t="shared" si="74"/>
        <v>7543.7092504434322</v>
      </c>
      <c r="AH68" s="31">
        <v>6985.4545454545514</v>
      </c>
      <c r="AI68" s="38">
        <f t="shared" si="75"/>
        <v>7146.2920148798348</v>
      </c>
      <c r="AJ68" s="31">
        <v>7453.125</v>
      </c>
      <c r="AK68" s="38">
        <f t="shared" si="87"/>
        <v>6851.7059178743957</v>
      </c>
      <c r="AL68" s="31">
        <v>6793.5897435897523</v>
      </c>
      <c r="AM68" s="38">
        <f t="shared" si="50"/>
        <v>7190.3045333993532</v>
      </c>
      <c r="AN68" s="31">
        <v>0</v>
      </c>
      <c r="AO68" s="57">
        <f t="shared" si="51"/>
        <v>0</v>
      </c>
      <c r="AP68" s="63">
        <v>4.0565143522801748</v>
      </c>
      <c r="AQ68" s="64">
        <f t="shared" si="76"/>
        <v>3.9959504929614793</v>
      </c>
      <c r="AR68" s="63">
        <v>4.3818181818181863</v>
      </c>
      <c r="AS68" s="63">
        <f t="shared" si="77"/>
        <v>4.4122911349188731</v>
      </c>
      <c r="AT68" s="63">
        <v>6</v>
      </c>
      <c r="AU68" s="63">
        <f t="shared" si="88"/>
        <v>5.8775664251207713</v>
      </c>
      <c r="AV68" s="63">
        <v>3.7179487179487229</v>
      </c>
      <c r="AW68" s="63">
        <f t="shared" si="53"/>
        <v>3.9870039654657887</v>
      </c>
      <c r="AX68" s="63">
        <v>0</v>
      </c>
      <c r="AY68" s="65">
        <f t="shared" si="54"/>
        <v>0</v>
      </c>
      <c r="AZ68" s="111">
        <v>0.5297165225875341</v>
      </c>
      <c r="BA68" s="112">
        <f t="shared" si="78"/>
        <v>0.5618591630581844</v>
      </c>
      <c r="BB68" s="111">
        <v>0.70909090909090888</v>
      </c>
      <c r="BC68" s="112">
        <f t="shared" si="79"/>
        <v>0.77505620730388658</v>
      </c>
      <c r="BD68" s="111">
        <v>0</v>
      </c>
      <c r="BE68" s="112">
        <f t="shared" si="89"/>
        <v>0</v>
      </c>
      <c r="BF68" s="111">
        <v>1</v>
      </c>
      <c r="BG68" s="112">
        <f t="shared" si="56"/>
        <v>1</v>
      </c>
      <c r="BH68" s="111">
        <v>0</v>
      </c>
      <c r="BI68" s="113">
        <f t="shared" si="57"/>
        <v>0</v>
      </c>
      <c r="BJ68" s="31">
        <v>6071.5850069004582</v>
      </c>
      <c r="BK68" s="38">
        <f t="shared" si="80"/>
        <v>5199.3344502176851</v>
      </c>
      <c r="BL68" s="31">
        <v>6962.3181818181884</v>
      </c>
      <c r="BM68" s="38">
        <f t="shared" si="81"/>
        <v>6162.3562119477701</v>
      </c>
      <c r="BN68" s="31">
        <v>6940.3125</v>
      </c>
      <c r="BO68" s="38">
        <f t="shared" si="90"/>
        <v>7657.0524930986885</v>
      </c>
      <c r="BP68" s="31">
        <v>6971.3461538461634</v>
      </c>
      <c r="BQ68" s="38">
        <f t="shared" si="59"/>
        <v>5657.6876567701593</v>
      </c>
      <c r="BR68" s="31">
        <v>0</v>
      </c>
      <c r="BS68" s="57">
        <f t="shared" si="60"/>
        <v>0</v>
      </c>
      <c r="BT68" s="108">
        <v>2.7164949876283834E-2</v>
      </c>
      <c r="BU68" s="109">
        <f t="shared" si="80"/>
        <v>2.3901988630874168E-2</v>
      </c>
      <c r="BV68" s="108">
        <v>3.6363636363636397E-2</v>
      </c>
      <c r="BW68" s="108">
        <f t="shared" si="82"/>
        <v>3.2822068530818059E-2</v>
      </c>
      <c r="BX68" s="108">
        <v>3.125E-2</v>
      </c>
      <c r="BY68" s="108">
        <f t="shared" si="91"/>
        <v>4.3154761904761897E-2</v>
      </c>
      <c r="BZ68" s="108">
        <v>3.8461538461538512E-2</v>
      </c>
      <c r="CA68" s="108">
        <f t="shared" si="62"/>
        <v>2.7419850766100044E-2</v>
      </c>
      <c r="CB68" s="108">
        <v>0</v>
      </c>
      <c r="CC68" s="110">
        <f t="shared" si="63"/>
        <v>0</v>
      </c>
      <c r="CD68" s="63">
        <v>38.992691412627842</v>
      </c>
      <c r="CE68" s="64">
        <f t="shared" si="83"/>
        <v>39.811738239686505</v>
      </c>
      <c r="CF68" s="63">
        <v>41.945454545454588</v>
      </c>
      <c r="CG68" s="64">
        <f t="shared" si="84"/>
        <v>43.603273588985189</v>
      </c>
      <c r="CH68" s="63">
        <v>47.625</v>
      </c>
      <c r="CI68" s="64">
        <f t="shared" si="92"/>
        <v>48.815303657694969</v>
      </c>
      <c r="CJ68" s="63">
        <v>39.61538461538467</v>
      </c>
      <c r="CK68" s="64">
        <f t="shared" si="65"/>
        <v>41.901511364388547</v>
      </c>
      <c r="CL68" s="63">
        <v>0</v>
      </c>
      <c r="CM68" s="65">
        <f t="shared" si="66"/>
        <v>0</v>
      </c>
      <c r="CN68" s="134">
        <f>'Plan Figures'!$B$74</f>
        <v>7.6707847839770166E-2</v>
      </c>
      <c r="CO68" s="134">
        <f>'Plan Figures'!$B$75</f>
        <v>0.14955977288801073</v>
      </c>
    </row>
    <row r="69" spans="1:93" x14ac:dyDescent="0.25">
      <c r="A69" s="107">
        <f t="shared" si="42"/>
        <v>45828</v>
      </c>
      <c r="B69" s="31">
        <v>37.779747035456246</v>
      </c>
      <c r="C69" s="38">
        <f t="shared" si="67"/>
        <v>38.537905039686457</v>
      </c>
      <c r="D69" s="31">
        <v>37.755905511811029</v>
      </c>
      <c r="E69" s="38">
        <f t="shared" si="67"/>
        <v>39.520823100117134</v>
      </c>
      <c r="F69" s="31">
        <v>42.272727272727273</v>
      </c>
      <c r="G69" s="38">
        <f t="shared" si="68"/>
        <v>42.955606139030053</v>
      </c>
      <c r="H69" s="31">
        <v>36.80952380952381</v>
      </c>
      <c r="I69" s="38">
        <f t="shared" si="69"/>
        <v>38.522889952202227</v>
      </c>
      <c r="J69" s="31">
        <v>0</v>
      </c>
      <c r="K69" s="57">
        <f t="shared" si="70"/>
        <v>0</v>
      </c>
      <c r="L69" s="108">
        <v>4.5925679174675292E-2</v>
      </c>
      <c r="M69" s="109">
        <f t="shared" si="67"/>
        <v>5.8814455273740351E-2</v>
      </c>
      <c r="N69" s="108">
        <v>6.2992125984251982E-2</v>
      </c>
      <c r="O69" s="109">
        <f t="shared" si="71"/>
        <v>6.2421409405042254E-2</v>
      </c>
      <c r="P69" s="108">
        <v>4.5454545454545456E-2</v>
      </c>
      <c r="Q69" s="109">
        <f t="shared" si="85"/>
        <v>0.10326283016500407</v>
      </c>
      <c r="R69" s="108">
        <v>6.6666666666666666E-2</v>
      </c>
      <c r="S69" s="109">
        <f t="shared" si="44"/>
        <v>5.1282469803035954E-2</v>
      </c>
      <c r="T69" s="108">
        <v>0</v>
      </c>
      <c r="U69" s="110">
        <f t="shared" si="45"/>
        <v>0</v>
      </c>
      <c r="V69" s="108">
        <v>5.5855788568760126E-2</v>
      </c>
      <c r="W69" s="109">
        <f t="shared" si="72"/>
        <v>9.0041716422940871E-2</v>
      </c>
      <c r="X69" s="108">
        <v>7.4489498163660628E-2</v>
      </c>
      <c r="Y69" s="109">
        <f t="shared" si="73"/>
        <v>8.4524916730913446E-2</v>
      </c>
      <c r="Z69" s="108">
        <v>5.1998081322418614E-2</v>
      </c>
      <c r="AA69" s="109">
        <f t="shared" si="86"/>
        <v>0.13422672602451161</v>
      </c>
      <c r="AB69" s="108">
        <v>7.8887444082025582E-2</v>
      </c>
      <c r="AC69" s="109">
        <f t="shared" si="47"/>
        <v>7.3362719251082648E-2</v>
      </c>
      <c r="AD69" s="108">
        <v>0</v>
      </c>
      <c r="AE69" s="110">
        <f t="shared" si="48"/>
        <v>0</v>
      </c>
      <c r="AF69" s="31">
        <v>7591.6680020945778</v>
      </c>
      <c r="AG69" s="38">
        <f t="shared" si="74"/>
        <v>7575.0962481904353</v>
      </c>
      <c r="AH69" s="31">
        <v>7307.4645669291349</v>
      </c>
      <c r="AI69" s="38">
        <f t="shared" si="75"/>
        <v>7189.4303472123529</v>
      </c>
      <c r="AJ69" s="31">
        <v>7863.636363636364</v>
      </c>
      <c r="AK69" s="38">
        <f t="shared" si="87"/>
        <v>6959.2095253780035</v>
      </c>
      <c r="AL69" s="31">
        <v>7190.9333333333334</v>
      </c>
      <c r="AM69" s="38">
        <f t="shared" si="50"/>
        <v>7219.157121391072</v>
      </c>
      <c r="AN69" s="31">
        <v>0</v>
      </c>
      <c r="AO69" s="57">
        <f t="shared" si="51"/>
        <v>0</v>
      </c>
      <c r="AP69" s="63">
        <v>3.605264667785256</v>
      </c>
      <c r="AQ69" s="64">
        <f t="shared" si="76"/>
        <v>3.9315911703114863</v>
      </c>
      <c r="AR69" s="63">
        <v>3.9448818897637801</v>
      </c>
      <c r="AS69" s="63">
        <f t="shared" si="77"/>
        <v>4.315265669117136</v>
      </c>
      <c r="AT69" s="63">
        <v>4.6818181818181825</v>
      </c>
      <c r="AU69" s="63">
        <f t="shared" si="88"/>
        <v>5.43528648284083</v>
      </c>
      <c r="AV69" s="63">
        <v>3.7904761904761903</v>
      </c>
      <c r="AW69" s="63">
        <f t="shared" si="53"/>
        <v>3.9384384523040019</v>
      </c>
      <c r="AX69" s="63">
        <v>0</v>
      </c>
      <c r="AY69" s="65">
        <f t="shared" si="54"/>
        <v>0</v>
      </c>
      <c r="AZ69" s="111">
        <v>0.60149646244837918</v>
      </c>
      <c r="BA69" s="112">
        <f t="shared" si="78"/>
        <v>0.56152626506333958</v>
      </c>
      <c r="BB69" s="111">
        <v>0.82677165354330706</v>
      </c>
      <c r="BC69" s="112">
        <f t="shared" si="79"/>
        <v>0.76964335007645357</v>
      </c>
      <c r="BD69" s="111">
        <v>0</v>
      </c>
      <c r="BE69" s="112">
        <f t="shared" si="89"/>
        <v>0</v>
      </c>
      <c r="BF69" s="111">
        <v>1</v>
      </c>
      <c r="BG69" s="112">
        <f t="shared" si="56"/>
        <v>1</v>
      </c>
      <c r="BH69" s="111">
        <v>0</v>
      </c>
      <c r="BI69" s="113">
        <f t="shared" si="57"/>
        <v>0</v>
      </c>
      <c r="BJ69" s="31">
        <v>5247.7686149142964</v>
      </c>
      <c r="BK69" s="38">
        <f t="shared" si="80"/>
        <v>5232.5980655077501</v>
      </c>
      <c r="BL69" s="31">
        <v>6252.7007874015753</v>
      </c>
      <c r="BM69" s="38">
        <f t="shared" si="81"/>
        <v>6168.4316198150191</v>
      </c>
      <c r="BN69" s="31">
        <v>8862.954545454546</v>
      </c>
      <c r="BO69" s="38">
        <f t="shared" si="90"/>
        <v>7901.8475868937821</v>
      </c>
      <c r="BP69" s="31">
        <v>5705.7904761904765</v>
      </c>
      <c r="BQ69" s="38">
        <f t="shared" si="59"/>
        <v>5606.6341223128984</v>
      </c>
      <c r="BR69" s="31">
        <v>0</v>
      </c>
      <c r="BS69" s="57">
        <f t="shared" si="60"/>
        <v>0</v>
      </c>
      <c r="BT69" s="108">
        <v>2.2914150950414446E-2</v>
      </c>
      <c r="BU69" s="109">
        <f t="shared" si="80"/>
        <v>2.192064998622572E-2</v>
      </c>
      <c r="BV69" s="108">
        <v>3.1496062992125984E-2</v>
      </c>
      <c r="BW69" s="108">
        <f t="shared" si="82"/>
        <v>2.9802709108640569E-2</v>
      </c>
      <c r="BX69" s="108">
        <v>4.5454545454545456E-2</v>
      </c>
      <c r="BY69" s="108">
        <f t="shared" si="91"/>
        <v>4.1711760461760457E-2</v>
      </c>
      <c r="BZ69" s="108">
        <v>2.8571428571428571E-2</v>
      </c>
      <c r="CA69" s="108">
        <f t="shared" si="62"/>
        <v>2.4048067270092947E-2</v>
      </c>
      <c r="CB69" s="108">
        <v>0</v>
      </c>
      <c r="CC69" s="110">
        <f t="shared" si="63"/>
        <v>0</v>
      </c>
      <c r="CD69" s="63">
        <v>42.50341295857114</v>
      </c>
      <c r="CE69" s="64">
        <f t="shared" si="83"/>
        <v>40.261996893450316</v>
      </c>
      <c r="CF69" s="63">
        <v>45.204724409448822</v>
      </c>
      <c r="CG69" s="64">
        <f t="shared" si="84"/>
        <v>43.691596195275942</v>
      </c>
      <c r="CH69" s="63">
        <v>57.090909090909093</v>
      </c>
      <c r="CI69" s="64">
        <f t="shared" si="92"/>
        <v>50.169560511951822</v>
      </c>
      <c r="CJ69" s="63">
        <v>42.714285714285715</v>
      </c>
      <c r="CK69" s="64">
        <f t="shared" si="65"/>
        <v>41.701688826677803</v>
      </c>
      <c r="CL69" s="63">
        <v>0</v>
      </c>
      <c r="CM69" s="65">
        <f t="shared" si="66"/>
        <v>0</v>
      </c>
      <c r="CN69" s="134">
        <f>'Plan Figures'!$B$74</f>
        <v>7.6707847839770166E-2</v>
      </c>
      <c r="CO69" s="134">
        <f>'Plan Figures'!$B$75</f>
        <v>0.14955977288801073</v>
      </c>
    </row>
    <row r="70" spans="1:93" x14ac:dyDescent="0.25">
      <c r="A70" s="107">
        <f t="shared" si="42"/>
        <v>45829</v>
      </c>
      <c r="B70" s="31">
        <v>39.260652399127181</v>
      </c>
      <c r="C70" s="38">
        <f t="shared" si="67"/>
        <v>38.522969722136907</v>
      </c>
      <c r="D70" s="31">
        <v>39.483333333333363</v>
      </c>
      <c r="E70" s="38">
        <f t="shared" si="67"/>
        <v>39.46638403635604</v>
      </c>
      <c r="F70" s="31">
        <v>43.714285714285715</v>
      </c>
      <c r="G70" s="38">
        <f t="shared" si="68"/>
        <v>42.423718383928012</v>
      </c>
      <c r="H70" s="31">
        <v>38.195652173913082</v>
      </c>
      <c r="I70" s="38">
        <f t="shared" si="69"/>
        <v>38.454201607299062</v>
      </c>
      <c r="J70" s="31">
        <v>0</v>
      </c>
      <c r="K70" s="57">
        <f t="shared" si="70"/>
        <v>0</v>
      </c>
      <c r="L70" s="108">
        <v>6.3215307906234725E-2</v>
      </c>
      <c r="M70" s="109">
        <f t="shared" si="67"/>
        <v>5.6242319430556006E-2</v>
      </c>
      <c r="N70" s="108">
        <v>8.3333333333333398E-2</v>
      </c>
      <c r="O70" s="109">
        <f t="shared" si="71"/>
        <v>6.2219633779537827E-2</v>
      </c>
      <c r="P70" s="108">
        <v>0</v>
      </c>
      <c r="Q70" s="109">
        <f t="shared" si="85"/>
        <v>8.5405687307861217E-2</v>
      </c>
      <c r="R70" s="108">
        <v>0.10869565217391315</v>
      </c>
      <c r="S70" s="109">
        <f t="shared" si="44"/>
        <v>5.5605938320877894E-2</v>
      </c>
      <c r="T70" s="108">
        <v>0</v>
      </c>
      <c r="U70" s="110">
        <f t="shared" si="45"/>
        <v>0</v>
      </c>
      <c r="V70" s="108">
        <v>9.9182244010077483E-2</v>
      </c>
      <c r="W70" s="109">
        <f t="shared" si="72"/>
        <v>8.6669444421894698E-2</v>
      </c>
      <c r="X70" s="108">
        <v>0.12739687751294099</v>
      </c>
      <c r="Y70" s="109">
        <f t="shared" si="73"/>
        <v>8.5434505943668568E-2</v>
      </c>
      <c r="Z70" s="108">
        <v>0</v>
      </c>
      <c r="AA70" s="109">
        <f t="shared" si="86"/>
        <v>0.12486198711493637</v>
      </c>
      <c r="AB70" s="108">
        <v>0.15182828843156485</v>
      </c>
      <c r="AC70" s="109">
        <f t="shared" si="47"/>
        <v>7.6732727623371161E-2</v>
      </c>
      <c r="AD70" s="108">
        <v>0</v>
      </c>
      <c r="AE70" s="110">
        <f t="shared" si="48"/>
        <v>0</v>
      </c>
      <c r="AF70" s="31">
        <v>7313.2710114755891</v>
      </c>
      <c r="AG70" s="38">
        <f t="shared" si="74"/>
        <v>7476.6259897992713</v>
      </c>
      <c r="AH70" s="31">
        <v>7058.275000000006</v>
      </c>
      <c r="AI70" s="38">
        <f t="shared" si="75"/>
        <v>7106.7141849847521</v>
      </c>
      <c r="AJ70" s="31">
        <v>7446.4285714285716</v>
      </c>
      <c r="AK70" s="38">
        <f t="shared" si="87"/>
        <v>7206.0207498677992</v>
      </c>
      <c r="AL70" s="31">
        <v>6940.1413043478333</v>
      </c>
      <c r="AM70" s="38">
        <f t="shared" si="50"/>
        <v>7076.5722657096703</v>
      </c>
      <c r="AN70" s="31">
        <v>0</v>
      </c>
      <c r="AO70" s="57">
        <f t="shared" si="51"/>
        <v>0</v>
      </c>
      <c r="AP70" s="63">
        <v>3.5444267162693168</v>
      </c>
      <c r="AQ70" s="64">
        <f t="shared" si="76"/>
        <v>3.9768479411328919</v>
      </c>
      <c r="AR70" s="63">
        <v>4.025000000000003</v>
      </c>
      <c r="AS70" s="63">
        <f t="shared" si="77"/>
        <v>4.4241639742018819</v>
      </c>
      <c r="AT70" s="63">
        <v>5.5</v>
      </c>
      <c r="AU70" s="63">
        <f t="shared" si="88"/>
        <v>5.5513579114122589</v>
      </c>
      <c r="AV70" s="63">
        <v>3.5760869565217428</v>
      </c>
      <c r="AW70" s="63">
        <f t="shared" si="53"/>
        <v>4.0151343480536061</v>
      </c>
      <c r="AX70" s="63">
        <v>0</v>
      </c>
      <c r="AY70" s="65">
        <f t="shared" si="54"/>
        <v>0</v>
      </c>
      <c r="AZ70" s="111">
        <v>0.58103876932319642</v>
      </c>
      <c r="BA70" s="112">
        <f t="shared" si="78"/>
        <v>0.55362618588644819</v>
      </c>
      <c r="BB70" s="111">
        <v>0.7666666666666665</v>
      </c>
      <c r="BC70" s="112">
        <f t="shared" si="79"/>
        <v>0.75568047679154648</v>
      </c>
      <c r="BD70" s="111">
        <v>0</v>
      </c>
      <c r="BE70" s="112">
        <f t="shared" si="89"/>
        <v>0</v>
      </c>
      <c r="BF70" s="111">
        <v>1</v>
      </c>
      <c r="BG70" s="112">
        <f t="shared" si="56"/>
        <v>1</v>
      </c>
      <c r="BH70" s="111">
        <v>0</v>
      </c>
      <c r="BI70" s="113">
        <f t="shared" si="57"/>
        <v>0</v>
      </c>
      <c r="BJ70" s="31">
        <v>5155.6555157358998</v>
      </c>
      <c r="BK70" s="38">
        <f t="shared" si="80"/>
        <v>5321.3560113607773</v>
      </c>
      <c r="BL70" s="31">
        <v>6088.7833333333392</v>
      </c>
      <c r="BM70" s="38">
        <f t="shared" si="81"/>
        <v>6302.5326286931477</v>
      </c>
      <c r="BN70" s="31">
        <v>4895.7142857142853</v>
      </c>
      <c r="BO70" s="38">
        <f t="shared" si="90"/>
        <v>7500.387127710108</v>
      </c>
      <c r="BP70" s="31">
        <v>6451.8913043478333</v>
      </c>
      <c r="BQ70" s="38">
        <f t="shared" si="59"/>
        <v>5849.8818996847176</v>
      </c>
      <c r="BR70" s="31">
        <v>0</v>
      </c>
      <c r="BS70" s="57">
        <f t="shared" si="60"/>
        <v>0</v>
      </c>
      <c r="BT70" s="108">
        <v>1.2631277593982543E-2</v>
      </c>
      <c r="BU70" s="109">
        <f t="shared" si="80"/>
        <v>2.2833886668333258E-2</v>
      </c>
      <c r="BV70" s="108">
        <v>1.666666666666668E-2</v>
      </c>
      <c r="BW70" s="108">
        <f t="shared" si="82"/>
        <v>3.0973007736566315E-2</v>
      </c>
      <c r="BX70" s="108">
        <v>0</v>
      </c>
      <c r="BY70" s="108">
        <f t="shared" si="91"/>
        <v>4.1711760461760457E-2</v>
      </c>
      <c r="BZ70" s="108">
        <v>2.1739130434782629E-2</v>
      </c>
      <c r="CA70" s="108">
        <f t="shared" si="62"/>
        <v>2.5753097108115113E-2</v>
      </c>
      <c r="CB70" s="108">
        <v>0</v>
      </c>
      <c r="CC70" s="110">
        <f t="shared" si="63"/>
        <v>0</v>
      </c>
      <c r="CD70" s="63">
        <v>39.982191359205203</v>
      </c>
      <c r="CE70" s="64">
        <f t="shared" si="83"/>
        <v>40.466258307589833</v>
      </c>
      <c r="CF70" s="63">
        <v>42.208333333333364</v>
      </c>
      <c r="CG70" s="64">
        <f t="shared" si="84"/>
        <v>43.596660763476109</v>
      </c>
      <c r="CH70" s="63">
        <v>45.357142857142854</v>
      </c>
      <c r="CI70" s="64">
        <f t="shared" si="92"/>
        <v>50.193795205829367</v>
      </c>
      <c r="CJ70" s="63">
        <v>41.250000000000043</v>
      </c>
      <c r="CK70" s="64">
        <f t="shared" si="65"/>
        <v>41.521716837882295</v>
      </c>
      <c r="CL70" s="63">
        <v>0</v>
      </c>
      <c r="CM70" s="65">
        <f t="shared" si="66"/>
        <v>0</v>
      </c>
      <c r="CN70" s="134">
        <f>'Plan Figures'!$B$74</f>
        <v>7.6707847839770166E-2</v>
      </c>
      <c r="CO70" s="134">
        <f>'Plan Figures'!$B$75</f>
        <v>0.14955977288801073</v>
      </c>
    </row>
    <row r="71" spans="1:93" x14ac:dyDescent="0.25">
      <c r="A71" s="107">
        <f t="shared" ref="A71:A125" si="93">A70+1</f>
        <v>45830</v>
      </c>
      <c r="B71" s="31">
        <v>38.308837919000354</v>
      </c>
      <c r="C71" s="38">
        <f t="shared" si="67"/>
        <v>38.172739831621683</v>
      </c>
      <c r="D71" s="31">
        <v>39.739130434782659</v>
      </c>
      <c r="E71" s="38">
        <f t="shared" si="67"/>
        <v>39.02832330481705</v>
      </c>
      <c r="F71" s="31">
        <v>46.956521739130437</v>
      </c>
      <c r="G71" s="38">
        <f t="shared" si="68"/>
        <v>42.528618314914901</v>
      </c>
      <c r="H71" s="31">
        <v>37.333333333333393</v>
      </c>
      <c r="I71" s="38">
        <f t="shared" si="69"/>
        <v>37.916503194600651</v>
      </c>
      <c r="J71" s="31">
        <v>0</v>
      </c>
      <c r="K71" s="57">
        <f t="shared" si="70"/>
        <v>0</v>
      </c>
      <c r="L71" s="108">
        <v>2.5401407145436757E-2</v>
      </c>
      <c r="M71" s="109">
        <f t="shared" si="67"/>
        <v>5.3956923479004153E-2</v>
      </c>
      <c r="N71" s="108">
        <v>1.0869565217391316E-2</v>
      </c>
      <c r="O71" s="109">
        <f t="shared" si="71"/>
        <v>5.7158672196837103E-2</v>
      </c>
      <c r="P71" s="108">
        <v>0</v>
      </c>
      <c r="Q71" s="109">
        <f t="shared" si="85"/>
        <v>7.7469179371353267E-2</v>
      </c>
      <c r="R71" s="108">
        <v>1.4492753623188427E-2</v>
      </c>
      <c r="S71" s="109">
        <f t="shared" si="44"/>
        <v>5.1723950743238142E-2</v>
      </c>
      <c r="T71" s="108">
        <v>0</v>
      </c>
      <c r="U71" s="110">
        <f t="shared" si="45"/>
        <v>0</v>
      </c>
      <c r="V71" s="108">
        <v>7.2437024422600443E-2</v>
      </c>
      <c r="W71" s="109">
        <f t="shared" si="72"/>
        <v>8.6940964193161469E-2</v>
      </c>
      <c r="X71" s="108">
        <v>2.7366387062501777E-2</v>
      </c>
      <c r="Y71" s="109">
        <f t="shared" si="73"/>
        <v>7.8680461914275371E-2</v>
      </c>
      <c r="Z71" s="108">
        <v>0</v>
      </c>
      <c r="AA71" s="109">
        <f t="shared" si="86"/>
        <v>0.11110806968719067</v>
      </c>
      <c r="AB71" s="108">
        <v>3.4117143788103606E-2</v>
      </c>
      <c r="AC71" s="109">
        <f t="shared" si="47"/>
        <v>7.220119969087084E-2</v>
      </c>
      <c r="AD71" s="108">
        <v>0</v>
      </c>
      <c r="AE71" s="110">
        <f t="shared" si="48"/>
        <v>0</v>
      </c>
      <c r="AF71" s="31">
        <v>6829.7399699607804</v>
      </c>
      <c r="AG71" s="38">
        <f t="shared" si="74"/>
        <v>7359.4503014101674</v>
      </c>
      <c r="AH71" s="31">
        <v>6386.2826086956602</v>
      </c>
      <c r="AI71" s="38">
        <f t="shared" si="75"/>
        <v>7014.5508539518569</v>
      </c>
      <c r="AJ71" s="31">
        <v>6571.217391304348</v>
      </c>
      <c r="AK71" s="38">
        <f t="shared" si="87"/>
        <v>7140.797837514453</v>
      </c>
      <c r="AL71" s="31">
        <v>6324.6376811594291</v>
      </c>
      <c r="AM71" s="38">
        <f t="shared" si="50"/>
        <v>6975.3419344467311</v>
      </c>
      <c r="AN71" s="31">
        <v>0</v>
      </c>
      <c r="AO71" s="57">
        <f t="shared" si="51"/>
        <v>0</v>
      </c>
      <c r="AP71" s="63">
        <v>3.6421083561652705</v>
      </c>
      <c r="AQ71" s="64">
        <f t="shared" si="76"/>
        <v>3.7777444448981576</v>
      </c>
      <c r="AR71" s="63">
        <v>4.0543478260869614</v>
      </c>
      <c r="AS71" s="63">
        <f t="shared" si="77"/>
        <v>4.1475364149656269</v>
      </c>
      <c r="AT71" s="63">
        <v>6.0869565217391299</v>
      </c>
      <c r="AU71" s="63">
        <f t="shared" si="88"/>
        <v>5.2740977319781672</v>
      </c>
      <c r="AV71" s="63">
        <v>3.3768115942029038</v>
      </c>
      <c r="AW71" s="63">
        <f t="shared" si="53"/>
        <v>3.7872185440508455</v>
      </c>
      <c r="AX71" s="63">
        <v>0</v>
      </c>
      <c r="AY71" s="65">
        <f t="shared" si="54"/>
        <v>0</v>
      </c>
      <c r="AZ71" s="111">
        <v>0.5788213739428163</v>
      </c>
      <c r="BA71" s="112">
        <f t="shared" si="78"/>
        <v>0.56547939817319692</v>
      </c>
      <c r="BB71" s="111">
        <v>0.74999999999999978</v>
      </c>
      <c r="BC71" s="112">
        <f t="shared" si="79"/>
        <v>0.76758523869630835</v>
      </c>
      <c r="BD71" s="111">
        <v>0</v>
      </c>
      <c r="BE71" s="112">
        <f t="shared" si="89"/>
        <v>0</v>
      </c>
      <c r="BF71" s="111">
        <v>1</v>
      </c>
      <c r="BG71" s="112">
        <f t="shared" si="56"/>
        <v>1</v>
      </c>
      <c r="BH71" s="111">
        <v>0</v>
      </c>
      <c r="BI71" s="113">
        <f t="shared" si="57"/>
        <v>0</v>
      </c>
      <c r="BJ71" s="31">
        <v>4700.0417342383907</v>
      </c>
      <c r="BK71" s="38">
        <f t="shared" si="80"/>
        <v>5147.1755500843847</v>
      </c>
      <c r="BL71" s="31">
        <v>5331.1847826087023</v>
      </c>
      <c r="BM71" s="38">
        <f t="shared" si="81"/>
        <v>6067.1476505472992</v>
      </c>
      <c r="BN71" s="31">
        <v>6143.6956521739121</v>
      </c>
      <c r="BO71" s="38">
        <f t="shared" si="90"/>
        <v>6816.9190462746355</v>
      </c>
      <c r="BP71" s="31">
        <v>5060.3478260869642</v>
      </c>
      <c r="BQ71" s="38">
        <f t="shared" si="59"/>
        <v>5857.8839700780927</v>
      </c>
      <c r="BR71" s="31">
        <v>0</v>
      </c>
      <c r="BS71" s="57">
        <f t="shared" si="60"/>
        <v>0</v>
      </c>
      <c r="BT71" s="108">
        <v>8.3887155643886536E-3</v>
      </c>
      <c r="BU71" s="109">
        <f t="shared" si="80"/>
        <v>1.9113138813091402E-2</v>
      </c>
      <c r="BV71" s="108">
        <v>1.0869565217391316E-2</v>
      </c>
      <c r="BW71" s="108">
        <f t="shared" si="82"/>
        <v>2.5912046153865602E-2</v>
      </c>
      <c r="BX71" s="108">
        <v>0</v>
      </c>
      <c r="BY71" s="108">
        <f t="shared" si="91"/>
        <v>2.5838744588744585E-2</v>
      </c>
      <c r="BZ71" s="108">
        <v>1.4492753623188427E-2</v>
      </c>
      <c r="CA71" s="108">
        <f t="shared" si="62"/>
        <v>2.5839363498729329E-2</v>
      </c>
      <c r="CB71" s="108">
        <v>0</v>
      </c>
      <c r="CC71" s="110">
        <f t="shared" si="63"/>
        <v>0</v>
      </c>
      <c r="CD71" s="63">
        <v>42.350956261704596</v>
      </c>
      <c r="CE71" s="64">
        <f t="shared" si="83"/>
        <v>40.30720585136379</v>
      </c>
      <c r="CF71" s="63">
        <v>44.532608695652229</v>
      </c>
      <c r="CG71" s="64">
        <f t="shared" si="84"/>
        <v>43.187297984548124</v>
      </c>
      <c r="CH71" s="63">
        <v>42.913043478260867</v>
      </c>
      <c r="CI71" s="64">
        <f t="shared" si="92"/>
        <v>48.502801417009493</v>
      </c>
      <c r="CJ71" s="63">
        <v>45.072463768116009</v>
      </c>
      <c r="CK71" s="64">
        <f t="shared" si="65"/>
        <v>41.714608487295678</v>
      </c>
      <c r="CL71" s="63">
        <v>0</v>
      </c>
      <c r="CM71" s="65">
        <f t="shared" si="66"/>
        <v>0</v>
      </c>
      <c r="CN71" s="134">
        <f>'Plan Figures'!$B$74</f>
        <v>7.6707847839770166E-2</v>
      </c>
      <c r="CO71" s="134">
        <f>'Plan Figures'!$B$75</f>
        <v>0.14955977288801073</v>
      </c>
    </row>
    <row r="72" spans="1:93" x14ac:dyDescent="0.25">
      <c r="A72" s="107">
        <f t="shared" si="93"/>
        <v>45831</v>
      </c>
      <c r="B72" s="31">
        <v>37.66579191052999</v>
      </c>
      <c r="C72" s="38">
        <f t="shared" si="67"/>
        <v>38.298904721936253</v>
      </c>
      <c r="D72" s="31">
        <v>38.058333333333358</v>
      </c>
      <c r="E72" s="38">
        <f t="shared" si="67"/>
        <v>39.000337025559581</v>
      </c>
      <c r="F72" s="31">
        <v>36.521739130434781</v>
      </c>
      <c r="G72" s="38">
        <f t="shared" si="68"/>
        <v>42.329860550939735</v>
      </c>
      <c r="H72" s="31">
        <v>38.422680412371179</v>
      </c>
      <c r="I72" s="38">
        <f t="shared" si="69"/>
        <v>37.92876580990179</v>
      </c>
      <c r="J72" s="31">
        <v>0</v>
      </c>
      <c r="K72" s="57">
        <f t="shared" si="70"/>
        <v>0</v>
      </c>
      <c r="L72" s="108">
        <v>5.5857043238062634E-2</v>
      </c>
      <c r="M72" s="109">
        <f t="shared" si="67"/>
        <v>5.4986346517257818E-2</v>
      </c>
      <c r="N72" s="108">
        <v>7.5000000000000067E-2</v>
      </c>
      <c r="O72" s="109">
        <f t="shared" si="71"/>
        <v>6.0609035392963022E-2</v>
      </c>
      <c r="P72" s="108">
        <v>0.13043478260869565</v>
      </c>
      <c r="Q72" s="109">
        <f t="shared" si="85"/>
        <v>7.125799924712968E-2</v>
      </c>
      <c r="R72" s="108">
        <v>6.1855670103092848E-2</v>
      </c>
      <c r="S72" s="109">
        <f t="shared" si="44"/>
        <v>5.7552956246687485E-2</v>
      </c>
      <c r="T72" s="108">
        <v>0</v>
      </c>
      <c r="U72" s="110">
        <f t="shared" si="45"/>
        <v>0</v>
      </c>
      <c r="V72" s="108">
        <v>0.10585074666152698</v>
      </c>
      <c r="W72" s="109">
        <f t="shared" si="72"/>
        <v>9.2695096917905964E-2</v>
      </c>
      <c r="X72" s="108">
        <v>0.13528263417347719</v>
      </c>
      <c r="Y72" s="109">
        <f t="shared" si="73"/>
        <v>9.0178035230419243E-2</v>
      </c>
      <c r="Z72" s="108">
        <v>0.17486851666664277</v>
      </c>
      <c r="AA72" s="109">
        <f t="shared" si="86"/>
        <v>0.10375330079896553</v>
      </c>
      <c r="AB72" s="108">
        <v>0.12690382724929286</v>
      </c>
      <c r="AC72" s="109">
        <f t="shared" si="47"/>
        <v>8.6859669995260305E-2</v>
      </c>
      <c r="AD72" s="108">
        <v>0</v>
      </c>
      <c r="AE72" s="110">
        <f t="shared" si="48"/>
        <v>0</v>
      </c>
      <c r="AF72" s="31">
        <v>7297.9558060420177</v>
      </c>
      <c r="AG72" s="38">
        <f t="shared" si="74"/>
        <v>7337.1957834221912</v>
      </c>
      <c r="AH72" s="31">
        <v>6770.8333333333394</v>
      </c>
      <c r="AI72" s="38">
        <f t="shared" si="75"/>
        <v>6982.1880613772</v>
      </c>
      <c r="AJ72" s="31">
        <v>7673.913043478261</v>
      </c>
      <c r="AK72" s="38">
        <f t="shared" si="87"/>
        <v>7254.4624337877458</v>
      </c>
      <c r="AL72" s="31">
        <v>6556.7010309278421</v>
      </c>
      <c r="AM72" s="38">
        <f t="shared" si="50"/>
        <v>6908.2691493913089</v>
      </c>
      <c r="AN72" s="31">
        <v>0</v>
      </c>
      <c r="AO72" s="57">
        <f t="shared" si="51"/>
        <v>0</v>
      </c>
      <c r="AP72" s="63">
        <v>3.3394243155488845</v>
      </c>
      <c r="AQ72" s="64">
        <f t="shared" si="76"/>
        <v>3.7419788213561107</v>
      </c>
      <c r="AR72" s="63">
        <v>3.5750000000000028</v>
      </c>
      <c r="AS72" s="63">
        <f t="shared" si="77"/>
        <v>4.0492918629075154</v>
      </c>
      <c r="AT72" s="63">
        <v>3.5217391304347827</v>
      </c>
      <c r="AU72" s="63">
        <f t="shared" si="88"/>
        <v>5.0132281667607757</v>
      </c>
      <c r="AV72" s="63">
        <v>3.5876288659793851</v>
      </c>
      <c r="AW72" s="63">
        <f t="shared" si="53"/>
        <v>3.7283083820479006</v>
      </c>
      <c r="AX72" s="63">
        <v>0</v>
      </c>
      <c r="AY72" s="65">
        <f t="shared" si="54"/>
        <v>0</v>
      </c>
      <c r="AZ72" s="111">
        <v>0.60175457782729291</v>
      </c>
      <c r="BA72" s="112">
        <f t="shared" si="78"/>
        <v>0.57823244389358208</v>
      </c>
      <c r="BB72" s="111">
        <v>0.80833333333333313</v>
      </c>
      <c r="BC72" s="112">
        <f t="shared" si="79"/>
        <v>0.76804932263496839</v>
      </c>
      <c r="BD72" s="111">
        <v>0</v>
      </c>
      <c r="BE72" s="112">
        <f t="shared" si="89"/>
        <v>0</v>
      </c>
      <c r="BF72" s="111">
        <v>1</v>
      </c>
      <c r="BG72" s="112">
        <f t="shared" si="56"/>
        <v>1</v>
      </c>
      <c r="BH72" s="111">
        <v>0</v>
      </c>
      <c r="BI72" s="113">
        <f t="shared" si="57"/>
        <v>0</v>
      </c>
      <c r="BJ72" s="31">
        <v>5095.0133091780463</v>
      </c>
      <c r="BK72" s="38">
        <f t="shared" si="80"/>
        <v>5213.3080223971165</v>
      </c>
      <c r="BL72" s="31">
        <v>6104.6833333333379</v>
      </c>
      <c r="BM72" s="38">
        <f t="shared" si="81"/>
        <v>6072.0176666893512</v>
      </c>
      <c r="BN72" s="31">
        <v>10186.826086956522</v>
      </c>
      <c r="BO72" s="38">
        <f t="shared" si="90"/>
        <v>7428.5153195665607</v>
      </c>
      <c r="BP72" s="31">
        <v>5136.752577319593</v>
      </c>
      <c r="BQ72" s="38">
        <f t="shared" si="59"/>
        <v>5718.7734360109662</v>
      </c>
      <c r="BR72" s="31">
        <v>0</v>
      </c>
      <c r="BS72" s="57">
        <f t="shared" si="60"/>
        <v>0</v>
      </c>
      <c r="BT72" s="108">
        <v>1.240731088303698E-2</v>
      </c>
      <c r="BU72" s="109">
        <f t="shared" si="80"/>
        <v>1.8573657249985713E-2</v>
      </c>
      <c r="BV72" s="108">
        <v>1.666666666666668E-2</v>
      </c>
      <c r="BW72" s="108">
        <f t="shared" si="82"/>
        <v>2.4661037275738078E-2</v>
      </c>
      <c r="BX72" s="108">
        <v>8.6956521739130432E-2</v>
      </c>
      <c r="BY72" s="108">
        <f t="shared" si="91"/>
        <v>3.8261104837191792E-2</v>
      </c>
      <c r="BZ72" s="108">
        <v>0</v>
      </c>
      <c r="CA72" s="108">
        <f t="shared" si="62"/>
        <v>2.1328085303240599E-2</v>
      </c>
      <c r="CB72" s="108">
        <v>0</v>
      </c>
      <c r="CC72" s="110">
        <f t="shared" si="63"/>
        <v>0</v>
      </c>
      <c r="CD72" s="63">
        <v>40.707512842723631</v>
      </c>
      <c r="CE72" s="64">
        <f t="shared" si="83"/>
        <v>40.634645426536387</v>
      </c>
      <c r="CF72" s="63">
        <v>43.083333333333364</v>
      </c>
      <c r="CG72" s="64">
        <f t="shared" si="84"/>
        <v>43.082979986162321</v>
      </c>
      <c r="CH72" s="63">
        <v>50.608695652173907</v>
      </c>
      <c r="CI72" s="64">
        <f t="shared" si="92"/>
        <v>48.831993963593341</v>
      </c>
      <c r="CJ72" s="63">
        <v>41.298969072164994</v>
      </c>
      <c r="CK72" s="64">
        <f t="shared" si="65"/>
        <v>41.510701813394427</v>
      </c>
      <c r="CL72" s="63">
        <v>0</v>
      </c>
      <c r="CM72" s="65">
        <f t="shared" si="66"/>
        <v>0</v>
      </c>
      <c r="CN72" s="134">
        <f>'Plan Figures'!$B$74</f>
        <v>7.6707847839770166E-2</v>
      </c>
      <c r="CO72" s="134">
        <f>'Plan Figures'!$B$75</f>
        <v>0.14955977288801073</v>
      </c>
    </row>
    <row r="73" spans="1:93" x14ac:dyDescent="0.25">
      <c r="A73" s="107">
        <f t="shared" si="93"/>
        <v>45832</v>
      </c>
      <c r="B73" s="31">
        <v>39.198144062159031</v>
      </c>
      <c r="C73" s="38">
        <f t="shared" si="67"/>
        <v>38.61006584544905</v>
      </c>
      <c r="D73" s="31">
        <v>40.217391304347863</v>
      </c>
      <c r="E73" s="38">
        <f t="shared" si="67"/>
        <v>39.301234196021973</v>
      </c>
      <c r="F73" s="31">
        <v>41.500000000000007</v>
      </c>
      <c r="G73" s="38">
        <f t="shared" si="68"/>
        <v>42.508431979511172</v>
      </c>
      <c r="H73" s="31">
        <v>39.913978494623699</v>
      </c>
      <c r="I73" s="38">
        <f t="shared" si="69"/>
        <v>38.273619880562315</v>
      </c>
      <c r="J73" s="31">
        <v>0</v>
      </c>
      <c r="K73" s="57">
        <f t="shared" si="70"/>
        <v>0</v>
      </c>
      <c r="L73" s="108">
        <v>7.6093919821527065E-2</v>
      </c>
      <c r="M73" s="109">
        <f t="shared" si="67"/>
        <v>5.8336558209220082E-2</v>
      </c>
      <c r="N73" s="108">
        <v>6.9565217391304418E-2</v>
      </c>
      <c r="O73" s="109">
        <f t="shared" si="71"/>
        <v>6.2610415655212845E-2</v>
      </c>
      <c r="P73" s="108">
        <v>4.5454545454545456E-2</v>
      </c>
      <c r="Q73" s="109">
        <f t="shared" si="85"/>
        <v>5.3941981931112368E-2</v>
      </c>
      <c r="R73" s="108">
        <v>7.5268817204301161E-2</v>
      </c>
      <c r="S73" s="109">
        <f t="shared" si="44"/>
        <v>6.4904283874512816E-2</v>
      </c>
      <c r="T73" s="108">
        <v>0</v>
      </c>
      <c r="U73" s="110">
        <f t="shared" si="45"/>
        <v>0</v>
      </c>
      <c r="V73" s="108">
        <v>0.12686983584999045</v>
      </c>
      <c r="W73" s="109">
        <f t="shared" si="72"/>
        <v>0.10028619807564479</v>
      </c>
      <c r="X73" s="108">
        <v>0.10148340950749432</v>
      </c>
      <c r="Y73" s="109">
        <f t="shared" si="73"/>
        <v>9.4702664106740303E-2</v>
      </c>
      <c r="Z73" s="108">
        <v>8.8563732920693666E-2</v>
      </c>
      <c r="AA73" s="109">
        <f t="shared" si="86"/>
        <v>7.5903781747576088E-2</v>
      </c>
      <c r="AB73" s="108">
        <v>0.10368795681271256</v>
      </c>
      <c r="AC73" s="109">
        <f t="shared" si="47"/>
        <v>9.8059988706652085E-2</v>
      </c>
      <c r="AD73" s="108">
        <v>0</v>
      </c>
      <c r="AE73" s="110">
        <f t="shared" si="48"/>
        <v>0</v>
      </c>
      <c r="AF73" s="31">
        <v>7884.4218355563798</v>
      </c>
      <c r="AG73" s="38">
        <f t="shared" si="74"/>
        <v>7379.7611686567352</v>
      </c>
      <c r="AH73" s="31">
        <v>7322.2695652173979</v>
      </c>
      <c r="AI73" s="38">
        <f t="shared" si="75"/>
        <v>6993.3614913288893</v>
      </c>
      <c r="AJ73" s="31">
        <v>8135.2272727272739</v>
      </c>
      <c r="AK73" s="38">
        <f t="shared" si="87"/>
        <v>7435.6853775106883</v>
      </c>
      <c r="AL73" s="31">
        <v>7129.9569892473191</v>
      </c>
      <c r="AM73" s="38">
        <f t="shared" si="50"/>
        <v>6876.5657260865037</v>
      </c>
      <c r="AN73" s="31">
        <v>0</v>
      </c>
      <c r="AO73" s="57">
        <f t="shared" si="51"/>
        <v>0</v>
      </c>
      <c r="AP73" s="63">
        <v>3.7898888361204035</v>
      </c>
      <c r="AQ73" s="64">
        <f t="shared" si="76"/>
        <v>3.7680598555628526</v>
      </c>
      <c r="AR73" s="63">
        <v>4.2956521739130471</v>
      </c>
      <c r="AS73" s="63">
        <f t="shared" si="77"/>
        <v>4.1179829142072624</v>
      </c>
      <c r="AT73" s="63">
        <v>5.8636363636363633</v>
      </c>
      <c r="AU73" s="63">
        <f t="shared" si="88"/>
        <v>5.2675571710897788</v>
      </c>
      <c r="AV73" s="63">
        <v>3.924731182795703</v>
      </c>
      <c r="AW73" s="63">
        <f t="shared" si="53"/>
        <v>3.7549706598622525</v>
      </c>
      <c r="AX73" s="63">
        <v>0</v>
      </c>
      <c r="AY73" s="65">
        <f t="shared" si="54"/>
        <v>0</v>
      </c>
      <c r="AZ73" s="111">
        <v>0.54272504825137713</v>
      </c>
      <c r="BA73" s="112">
        <f t="shared" si="78"/>
        <v>0.57697005270886847</v>
      </c>
      <c r="BB73" s="111">
        <v>0.80869565217391293</v>
      </c>
      <c r="BC73" s="112">
        <f t="shared" si="79"/>
        <v>0.77246616183441652</v>
      </c>
      <c r="BD73" s="111">
        <v>0</v>
      </c>
      <c r="BE73" s="112">
        <f t="shared" si="89"/>
        <v>0</v>
      </c>
      <c r="BF73" s="111">
        <v>1</v>
      </c>
      <c r="BG73" s="112">
        <f t="shared" si="56"/>
        <v>1</v>
      </c>
      <c r="BH73" s="111">
        <v>0</v>
      </c>
      <c r="BI73" s="113">
        <f t="shared" si="57"/>
        <v>0</v>
      </c>
      <c r="BJ73" s="31">
        <v>5682.8419473698714</v>
      </c>
      <c r="BK73" s="38">
        <f t="shared" si="80"/>
        <v>5348.3341460204056</v>
      </c>
      <c r="BL73" s="31">
        <v>7228.0173913043536</v>
      </c>
      <c r="BM73" s="38">
        <f t="shared" si="81"/>
        <v>6307.64978079103</v>
      </c>
      <c r="BN73" s="31">
        <v>11622.227272727272</v>
      </c>
      <c r="BO73" s="38">
        <f t="shared" si="90"/>
        <v>8126.9882632895042</v>
      </c>
      <c r="BP73" s="31">
        <v>6188.526881720436</v>
      </c>
      <c r="BQ73" s="38">
        <f t="shared" si="59"/>
        <v>5853.0221742159247</v>
      </c>
      <c r="BR73" s="31">
        <v>0</v>
      </c>
      <c r="BS73" s="57">
        <f t="shared" si="60"/>
        <v>0</v>
      </c>
      <c r="BT73" s="108">
        <v>2.3343012828016246E-2</v>
      </c>
      <c r="BU73" s="109">
        <f t="shared" si="80"/>
        <v>1.9094282620598375E-2</v>
      </c>
      <c r="BV73" s="108">
        <v>3.4782608695652202E-2</v>
      </c>
      <c r="BW73" s="108">
        <f t="shared" si="82"/>
        <v>2.566172740686299E-2</v>
      </c>
      <c r="BX73" s="108">
        <v>9.0909090909090912E-2</v>
      </c>
      <c r="BY73" s="108">
        <f t="shared" si="91"/>
        <v>4.5295736871823832E-2</v>
      </c>
      <c r="BZ73" s="108">
        <v>2.1505376344086044E-2</v>
      </c>
      <c r="CA73" s="108">
        <f t="shared" si="62"/>
        <v>2.0998921379606628E-2</v>
      </c>
      <c r="CB73" s="108">
        <v>0</v>
      </c>
      <c r="CC73" s="110">
        <f t="shared" si="63"/>
        <v>0</v>
      </c>
      <c r="CD73" s="63">
        <v>38.85625583268331</v>
      </c>
      <c r="CE73" s="64">
        <f t="shared" si="83"/>
        <v>40.505180118485391</v>
      </c>
      <c r="CF73" s="63">
        <v>43.052173913043518</v>
      </c>
      <c r="CG73" s="64">
        <f t="shared" si="84"/>
        <v>43.131438693316682</v>
      </c>
      <c r="CH73" s="63">
        <v>50.18181818181818</v>
      </c>
      <c r="CI73" s="64">
        <f t="shared" si="92"/>
        <v>48.137729894329276</v>
      </c>
      <c r="CJ73" s="63">
        <v>41.365591397849506</v>
      </c>
      <c r="CK73" s="64">
        <f t="shared" si="65"/>
        <v>41.821432557304902</v>
      </c>
      <c r="CL73" s="63">
        <v>0</v>
      </c>
      <c r="CM73" s="65">
        <f t="shared" si="66"/>
        <v>0</v>
      </c>
      <c r="CN73" s="134">
        <f>'Plan Figures'!$B$74</f>
        <v>7.6707847839770166E-2</v>
      </c>
      <c r="CO73" s="134">
        <f>'Plan Figures'!$B$75</f>
        <v>0.14955977288801073</v>
      </c>
    </row>
    <row r="74" spans="1:93" x14ac:dyDescent="0.25">
      <c r="A74" s="107">
        <f t="shared" si="93"/>
        <v>45833</v>
      </c>
      <c r="B74" s="31">
        <v>35.291332259740464</v>
      </c>
      <c r="C74" s="38">
        <f t="shared" si="67"/>
        <v>38.019975865680216</v>
      </c>
      <c r="D74" s="31">
        <v>35.765151515151508</v>
      </c>
      <c r="E74" s="38">
        <f t="shared" si="67"/>
        <v>38.696255841043616</v>
      </c>
      <c r="F74" s="31">
        <v>39</v>
      </c>
      <c r="G74" s="38">
        <f t="shared" si="68"/>
        <v>41.972717693796888</v>
      </c>
      <c r="H74" s="31">
        <v>34.971698113207545</v>
      </c>
      <c r="I74" s="38">
        <f t="shared" si="69"/>
        <v>37.694973579274503</v>
      </c>
      <c r="J74" s="31">
        <v>0</v>
      </c>
      <c r="K74" s="57">
        <f t="shared" si="70"/>
        <v>0</v>
      </c>
      <c r="L74" s="108">
        <v>0.1011652335471607</v>
      </c>
      <c r="M74" s="109">
        <f t="shared" si="67"/>
        <v>6.2238860800596915E-2</v>
      </c>
      <c r="N74" s="108">
        <v>0.12121212121212122</v>
      </c>
      <c r="O74" s="109">
        <f t="shared" si="71"/>
        <v>6.8216831097693859E-2</v>
      </c>
      <c r="P74" s="108">
        <v>0.11538461538461538</v>
      </c>
      <c r="Q74" s="109">
        <f t="shared" si="85"/>
        <v>6.1496926986057417E-2</v>
      </c>
      <c r="R74" s="108">
        <v>0.12264150943396226</v>
      </c>
      <c r="S74" s="109">
        <f t="shared" si="44"/>
        <v>6.9726086809523288E-2</v>
      </c>
      <c r="T74" s="108">
        <v>0</v>
      </c>
      <c r="U74" s="110">
        <f t="shared" si="45"/>
        <v>0</v>
      </c>
      <c r="V74" s="108">
        <v>0.12255515450609795</v>
      </c>
      <c r="W74" s="109">
        <f t="shared" si="72"/>
        <v>9.9418579760557083E-2</v>
      </c>
      <c r="X74" s="108">
        <v>0.14426992525818075</v>
      </c>
      <c r="Y74" s="109">
        <f t="shared" si="73"/>
        <v>9.8035647604574186E-2</v>
      </c>
      <c r="Z74" s="108">
        <v>0.17754639783380891</v>
      </c>
      <c r="AA74" s="109">
        <f t="shared" si="86"/>
        <v>8.8282319924093841E-2</v>
      </c>
      <c r="AB74" s="108">
        <v>0.13641331398160939</v>
      </c>
      <c r="AC74" s="109">
        <f t="shared" si="47"/>
        <v>9.9038804600197525E-2</v>
      </c>
      <c r="AD74" s="108">
        <v>0</v>
      </c>
      <c r="AE74" s="110">
        <f t="shared" si="48"/>
        <v>0</v>
      </c>
      <c r="AF74" s="31">
        <v>7478.0210822916642</v>
      </c>
      <c r="AG74" s="38">
        <f t="shared" si="74"/>
        <v>7400.8911506808554</v>
      </c>
      <c r="AH74" s="31">
        <v>7197.80303030303</v>
      </c>
      <c r="AI74" s="38">
        <f t="shared" si="75"/>
        <v>7004.054664276161</v>
      </c>
      <c r="AJ74" s="31">
        <v>6699.9615384615381</v>
      </c>
      <c r="AK74" s="38">
        <f t="shared" si="87"/>
        <v>7406.2155972909086</v>
      </c>
      <c r="AL74" s="31">
        <v>7319.9150943396226</v>
      </c>
      <c r="AM74" s="38">
        <f t="shared" si="50"/>
        <v>6893.6964538493048</v>
      </c>
      <c r="AN74" s="31">
        <v>0</v>
      </c>
      <c r="AO74" s="57">
        <f t="shared" si="51"/>
        <v>0</v>
      </c>
      <c r="AP74" s="63">
        <v>3.4268674338019642</v>
      </c>
      <c r="AQ74" s="64">
        <f t="shared" si="76"/>
        <v>3.6292135254244675</v>
      </c>
      <c r="AR74" s="63">
        <v>3.4621212121212124</v>
      </c>
      <c r="AS74" s="63">
        <f t="shared" si="77"/>
        <v>3.9626887548147418</v>
      </c>
      <c r="AT74" s="63">
        <v>5.6538461538461533</v>
      </c>
      <c r="AU74" s="63">
        <f t="shared" si="88"/>
        <v>5.3297137644963737</v>
      </c>
      <c r="AV74" s="63">
        <v>2.9245283018867929</v>
      </c>
      <c r="AW74" s="63">
        <f t="shared" si="53"/>
        <v>3.5568874014016343</v>
      </c>
      <c r="AX74" s="63">
        <v>0</v>
      </c>
      <c r="AY74" s="65">
        <f t="shared" si="54"/>
        <v>0</v>
      </c>
      <c r="AZ74" s="111">
        <v>0.66991054027848773</v>
      </c>
      <c r="BA74" s="112">
        <f t="shared" si="78"/>
        <v>0.58649475637986914</v>
      </c>
      <c r="BB74" s="111">
        <v>0.80303030303030298</v>
      </c>
      <c r="BC74" s="112">
        <f t="shared" si="79"/>
        <v>0.78179835969120437</v>
      </c>
      <c r="BD74" s="111">
        <v>0</v>
      </c>
      <c r="BE74" s="112">
        <f t="shared" si="89"/>
        <v>0</v>
      </c>
      <c r="BF74" s="111">
        <v>1</v>
      </c>
      <c r="BG74" s="112">
        <f t="shared" si="56"/>
        <v>1</v>
      </c>
      <c r="BH74" s="111">
        <v>0</v>
      </c>
      <c r="BI74" s="113">
        <f t="shared" si="57"/>
        <v>0</v>
      </c>
      <c r="BJ74" s="31">
        <v>6107.3408762236222</v>
      </c>
      <c r="BK74" s="38">
        <f t="shared" si="80"/>
        <v>5437.178143508655</v>
      </c>
      <c r="BL74" s="31">
        <v>6779.1136363636369</v>
      </c>
      <c r="BM74" s="38">
        <f t="shared" si="81"/>
        <v>6392.4002065947343</v>
      </c>
      <c r="BN74" s="31">
        <v>8240.0769230769238</v>
      </c>
      <c r="BO74" s="38">
        <f t="shared" si="90"/>
        <v>8127.4010380147802</v>
      </c>
      <c r="BP74" s="31">
        <v>6420.764150943397</v>
      </c>
      <c r="BQ74" s="38">
        <f t="shared" si="59"/>
        <v>5990.7741957792659</v>
      </c>
      <c r="BR74" s="31">
        <v>0</v>
      </c>
      <c r="BS74" s="57">
        <f t="shared" si="60"/>
        <v>0</v>
      </c>
      <c r="BT74" s="108">
        <v>2.5279643029376898E-2</v>
      </c>
      <c r="BU74" s="109">
        <f t="shared" si="80"/>
        <v>1.8875580103642799E-2</v>
      </c>
      <c r="BV74" s="108">
        <v>3.03030303030303E-2</v>
      </c>
      <c r="BW74" s="108">
        <f t="shared" si="82"/>
        <v>2.5306890986452796E-2</v>
      </c>
      <c r="BX74" s="108">
        <v>3.8461538461538457E-2</v>
      </c>
      <c r="BY74" s="108">
        <f t="shared" si="91"/>
        <v>4.1861670937757896E-2</v>
      </c>
      <c r="BZ74" s="108">
        <v>2.8301886792452831E-2</v>
      </c>
      <c r="CA74" s="108">
        <f t="shared" si="62"/>
        <v>2.1867444889639574E-2</v>
      </c>
      <c r="CB74" s="108">
        <v>0</v>
      </c>
      <c r="CC74" s="110">
        <f t="shared" si="63"/>
        <v>0</v>
      </c>
      <c r="CD74" s="63">
        <v>39.179048584343384</v>
      </c>
      <c r="CE74" s="64">
        <f t="shared" si="83"/>
        <v>40.367438464551299</v>
      </c>
      <c r="CF74" s="63">
        <v>40.386363636363633</v>
      </c>
      <c r="CG74" s="64">
        <f t="shared" si="84"/>
        <v>42.916141695232788</v>
      </c>
      <c r="CH74" s="63">
        <v>39.692307692307686</v>
      </c>
      <c r="CI74" s="64">
        <f t="shared" si="92"/>
        <v>47.638416707516079</v>
      </c>
      <c r="CJ74" s="63">
        <v>40.556603773584904</v>
      </c>
      <c r="CK74" s="64">
        <f t="shared" si="65"/>
        <v>41.69618547734084</v>
      </c>
      <c r="CL74" s="63">
        <v>0</v>
      </c>
      <c r="CM74" s="65">
        <f t="shared" si="66"/>
        <v>0</v>
      </c>
      <c r="CN74" s="134">
        <f>'Plan Figures'!$B$74</f>
        <v>7.6707847839770166E-2</v>
      </c>
      <c r="CO74" s="134">
        <f>'Plan Figures'!$B$75</f>
        <v>0.14955977288801073</v>
      </c>
    </row>
    <row r="75" spans="1:93" x14ac:dyDescent="0.25">
      <c r="A75" s="107">
        <f t="shared" si="93"/>
        <v>45834</v>
      </c>
      <c r="B75" s="31">
        <v>38.923608088885246</v>
      </c>
      <c r="C75" s="38">
        <f t="shared" si="67"/>
        <v>38.061159096414073</v>
      </c>
      <c r="D75" s="31">
        <v>40.615384615384649</v>
      </c>
      <c r="E75" s="38">
        <f t="shared" si="67"/>
        <v>38.804947149734922</v>
      </c>
      <c r="F75" s="31">
        <v>45.125000000000007</v>
      </c>
      <c r="G75" s="38">
        <f t="shared" si="68"/>
        <v>42.155753408082603</v>
      </c>
      <c r="H75" s="31">
        <v>39.451612903225843</v>
      </c>
      <c r="I75" s="38">
        <f t="shared" si="69"/>
        <v>37.871211320028358</v>
      </c>
      <c r="J75" s="31">
        <v>0</v>
      </c>
      <c r="K75" s="57">
        <f t="shared" si="70"/>
        <v>0</v>
      </c>
      <c r="L75" s="108">
        <v>5.1840029091994561E-2</v>
      </c>
      <c r="M75" s="109">
        <f t="shared" si="67"/>
        <v>5.9928374275013109E-2</v>
      </c>
      <c r="N75" s="108">
        <v>5.9829059829059887E-2</v>
      </c>
      <c r="O75" s="109">
        <f t="shared" si="71"/>
        <v>6.8971631852494622E-2</v>
      </c>
      <c r="P75" s="108">
        <v>0</v>
      </c>
      <c r="Q75" s="109">
        <f t="shared" si="85"/>
        <v>4.8104069843200273E-2</v>
      </c>
      <c r="R75" s="108">
        <v>7.5268817204301161E-2</v>
      </c>
      <c r="S75" s="109">
        <f t="shared" ref="S75:S125" si="94">AVERAGE(R69:R75)</f>
        <v>7.4984269487060815E-2</v>
      </c>
      <c r="T75" s="108">
        <v>0</v>
      </c>
      <c r="U75" s="110">
        <f t="shared" ref="U75:U124" si="95">AVERAGE(T69:T75)</f>
        <v>0</v>
      </c>
      <c r="V75" s="108">
        <v>0.11296268717967201</v>
      </c>
      <c r="W75" s="109">
        <f t="shared" si="72"/>
        <v>9.9387640171246502E-2</v>
      </c>
      <c r="X75" s="108">
        <v>0.10831754600037019</v>
      </c>
      <c r="Y75" s="109">
        <f t="shared" si="73"/>
        <v>0.1026580396683751</v>
      </c>
      <c r="Z75" s="108">
        <v>0</v>
      </c>
      <c r="AA75" s="109">
        <f t="shared" si="86"/>
        <v>7.0425246963366273E-2</v>
      </c>
      <c r="AB75" s="108">
        <v>0.13865550820045558</v>
      </c>
      <c r="AC75" s="109">
        <f t="shared" ref="AC75:AC125" si="96">AVERAGE(AB69:AB75)</f>
        <v>0.11007049750653777</v>
      </c>
      <c r="AD75" s="108">
        <v>0</v>
      </c>
      <c r="AE75" s="110">
        <f t="shared" ref="AE75:AE124" si="97">AVERAGE(AD69:AD75)</f>
        <v>0</v>
      </c>
      <c r="AF75" s="31">
        <v>7191.0383805555393</v>
      </c>
      <c r="AG75" s="38">
        <f t="shared" si="74"/>
        <v>7369.4451554252209</v>
      </c>
      <c r="AH75" s="31">
        <v>6672.7521367521431</v>
      </c>
      <c r="AI75" s="38">
        <f t="shared" si="75"/>
        <v>6959.3828916043867</v>
      </c>
      <c r="AJ75" s="31">
        <v>7446.333333333333</v>
      </c>
      <c r="AK75" s="38">
        <f t="shared" si="87"/>
        <v>7405.245359195671</v>
      </c>
      <c r="AL75" s="31">
        <v>6473.1182795698996</v>
      </c>
      <c r="AM75" s="38">
        <f t="shared" ref="AM75:AM125" si="98">AVERAGE(AL69:AL75)</f>
        <v>6847.9148161321837</v>
      </c>
      <c r="AN75" s="31">
        <v>0</v>
      </c>
      <c r="AO75" s="57">
        <f t="shared" ref="AO75:AO124" si="99">AVERAGE(AN69:AN75)</f>
        <v>0</v>
      </c>
      <c r="AP75" s="63">
        <v>3.4316524520075684</v>
      </c>
      <c r="AQ75" s="64">
        <f t="shared" si="76"/>
        <v>3.5399475396712377</v>
      </c>
      <c r="AR75" s="63">
        <v>3.7777777777777812</v>
      </c>
      <c r="AS75" s="63">
        <f t="shared" si="77"/>
        <v>3.8763972685232555</v>
      </c>
      <c r="AT75" s="63">
        <v>4.708333333333333</v>
      </c>
      <c r="AU75" s="63">
        <f t="shared" si="88"/>
        <v>5.1451899549725635</v>
      </c>
      <c r="AV75" s="63">
        <v>3.5376344086021541</v>
      </c>
      <c r="AW75" s="63">
        <f t="shared" ref="AW75:AW125" si="100">AVERAGE(AV69:AV75)</f>
        <v>3.5311282143521248</v>
      </c>
      <c r="AX75" s="63">
        <v>0</v>
      </c>
      <c r="AY75" s="65">
        <f t="shared" ref="AY75:AY124" si="101">AVERAGE(AX69:AX75)</f>
        <v>0</v>
      </c>
      <c r="AZ75" s="111">
        <v>0.53330287569180423</v>
      </c>
      <c r="BA75" s="112">
        <f t="shared" si="78"/>
        <v>0.58700709253762196</v>
      </c>
      <c r="BB75" s="111">
        <v>0.79487179487179471</v>
      </c>
      <c r="BC75" s="112">
        <f t="shared" si="79"/>
        <v>0.79405277194561663</v>
      </c>
      <c r="BD75" s="111">
        <v>0</v>
      </c>
      <c r="BE75" s="112">
        <f t="shared" si="89"/>
        <v>0</v>
      </c>
      <c r="BF75" s="111">
        <v>1</v>
      </c>
      <c r="BG75" s="112">
        <f t="shared" ref="BG75:BG125" si="102">AVERAGE(BF69:BF75)</f>
        <v>1</v>
      </c>
      <c r="BH75" s="111">
        <v>0</v>
      </c>
      <c r="BI75" s="113">
        <f t="shared" ref="BI75:BI124" si="103">AVERAGE(BH69:BH75)</f>
        <v>0</v>
      </c>
      <c r="BJ75" s="31">
        <v>5624.5056773562137</v>
      </c>
      <c r="BK75" s="38">
        <f t="shared" si="80"/>
        <v>5373.3096678594766</v>
      </c>
      <c r="BL75" s="31">
        <v>7301.9401709401782</v>
      </c>
      <c r="BM75" s="38">
        <f t="shared" si="81"/>
        <v>6440.9176336121609</v>
      </c>
      <c r="BN75" s="31">
        <v>12761.041666666668</v>
      </c>
      <c r="BO75" s="38">
        <f t="shared" si="90"/>
        <v>8958.9337761100178</v>
      </c>
      <c r="BP75" s="31">
        <v>5893.1397849462419</v>
      </c>
      <c r="BQ75" s="38">
        <f t="shared" ref="BQ75:BQ125" si="104">AVERAGE(BP69:BP75)</f>
        <v>5836.7447145078486</v>
      </c>
      <c r="BR75" s="31">
        <v>0</v>
      </c>
      <c r="BS75" s="57">
        <f t="shared" ref="BS75:BS124" si="105">AVERAGE(BR69:BR75)</f>
        <v>0</v>
      </c>
      <c r="BT75" s="108">
        <v>2.8672197617838964E-2</v>
      </c>
      <c r="BU75" s="109">
        <f t="shared" si="80"/>
        <v>1.9090901209579247E-2</v>
      </c>
      <c r="BV75" s="108">
        <v>4.2735042735042771E-2</v>
      </c>
      <c r="BW75" s="108">
        <f t="shared" si="82"/>
        <v>2.6217091896653704E-2</v>
      </c>
      <c r="BX75" s="108">
        <v>8.3333333333333329E-2</v>
      </c>
      <c r="BY75" s="108">
        <f t="shared" si="91"/>
        <v>4.9302147128234088E-2</v>
      </c>
      <c r="BZ75" s="108">
        <v>3.2258064516129066E-2</v>
      </c>
      <c r="CA75" s="108">
        <f t="shared" ref="CA75:CA125" si="106">AVERAGE(BZ69:BZ75)</f>
        <v>2.0981234326009651E-2</v>
      </c>
      <c r="CB75" s="108">
        <v>0</v>
      </c>
      <c r="CC75" s="110">
        <f t="shared" ref="CC75:CC124" si="107">AVERAGE(CB69:CB75)</f>
        <v>0</v>
      </c>
      <c r="CD75" s="63">
        <v>39.788354479815489</v>
      </c>
      <c r="CE75" s="64">
        <f t="shared" si="83"/>
        <v>40.481104617006679</v>
      </c>
      <c r="CF75" s="63">
        <v>42.974358974359014</v>
      </c>
      <c r="CG75" s="64">
        <f t="shared" si="84"/>
        <v>43.063128042219134</v>
      </c>
      <c r="CH75" s="63">
        <v>49.458333333333336</v>
      </c>
      <c r="CI75" s="64">
        <f t="shared" si="92"/>
        <v>47.900321469420852</v>
      </c>
      <c r="CJ75" s="63">
        <v>41.30107526881725</v>
      </c>
      <c r="CK75" s="64">
        <f t="shared" ref="CK75:CK125" si="108">AVERAGE(CJ69:CJ75)</f>
        <v>41.936998427831206</v>
      </c>
      <c r="CL75" s="63">
        <v>0</v>
      </c>
      <c r="CM75" s="65">
        <f t="shared" ref="CM75:CM124" si="109">AVERAGE(CL69:CL75)</f>
        <v>0</v>
      </c>
      <c r="CN75" s="134">
        <f>'Plan Figures'!$B$74</f>
        <v>7.6707847839770166E-2</v>
      </c>
      <c r="CO75" s="134">
        <f>'Plan Figures'!$B$75</f>
        <v>0.14955977288801073</v>
      </c>
    </row>
    <row r="76" spans="1:93" x14ac:dyDescent="0.25">
      <c r="A76" s="107">
        <f t="shared" si="93"/>
        <v>45835</v>
      </c>
      <c r="B76" s="31">
        <v>37.479615760554466</v>
      </c>
      <c r="C76" s="38">
        <f t="shared" ref="C76:M104" si="110">AVERAGE(B70:B76)</f>
        <v>38.01828319999953</v>
      </c>
      <c r="D76" s="31">
        <v>38.313725490196077</v>
      </c>
      <c r="E76" s="38">
        <f t="shared" si="110"/>
        <v>38.884635718075643</v>
      </c>
      <c r="F76" s="31">
        <v>38.769230769230766</v>
      </c>
      <c r="G76" s="38">
        <f t="shared" ref="G76:G104" si="111">AVERAGE(F70:F76)</f>
        <v>41.655253907583095</v>
      </c>
      <c r="H76" s="31">
        <v>38.220472440944881</v>
      </c>
      <c r="I76" s="38">
        <f t="shared" ref="I76:I104" si="112">AVERAGE(H70:H76)</f>
        <v>38.072775410231372</v>
      </c>
      <c r="J76" s="31">
        <v>0</v>
      </c>
      <c r="K76" s="57">
        <f t="shared" ref="K76:K104" si="113">AVERAGE(J70:J76)</f>
        <v>0</v>
      </c>
      <c r="L76" s="108">
        <v>9.5137870233759206E-2</v>
      </c>
      <c r="M76" s="109">
        <f t="shared" si="110"/>
        <v>6.6958687283453666E-2</v>
      </c>
      <c r="N76" s="108">
        <v>0.10457516339869281</v>
      </c>
      <c r="O76" s="109">
        <f t="shared" ref="O76:O104" si="114">AVERAGE(N70:N76)</f>
        <v>7.4912065768843308E-2</v>
      </c>
      <c r="P76" s="108">
        <v>0.19230769230769229</v>
      </c>
      <c r="Q76" s="109">
        <f t="shared" si="85"/>
        <v>6.9083090822221249E-2</v>
      </c>
      <c r="R76" s="108">
        <v>8.6614173228346455E-2</v>
      </c>
      <c r="S76" s="109">
        <f t="shared" si="94"/>
        <v>7.7833913281586495E-2</v>
      </c>
      <c r="T76" s="108">
        <v>0</v>
      </c>
      <c r="U76" s="110">
        <f t="shared" si="95"/>
        <v>0</v>
      </c>
      <c r="V76" s="108">
        <v>0.1492390606186304</v>
      </c>
      <c r="W76" s="109">
        <f t="shared" ref="W76:W104" si="115">AVERAGE(V70:V76)</f>
        <v>0.11272810760694225</v>
      </c>
      <c r="X76" s="108">
        <v>0.16885296219447554</v>
      </c>
      <c r="Y76" s="109">
        <f t="shared" ref="Y76:Y104" si="116">AVERAGE(X70:X76)</f>
        <v>0.1161385345299201</v>
      </c>
      <c r="Z76" s="108">
        <v>0.32506059509170526</v>
      </c>
      <c r="AA76" s="109">
        <f t="shared" si="86"/>
        <v>0.1094341775018358</v>
      </c>
      <c r="AB76" s="108">
        <v>0.13335416646562601</v>
      </c>
      <c r="AC76" s="109">
        <f t="shared" si="96"/>
        <v>0.11785145784705212</v>
      </c>
      <c r="AD76" s="108">
        <v>0</v>
      </c>
      <c r="AE76" s="110">
        <f t="shared" si="97"/>
        <v>0</v>
      </c>
      <c r="AF76" s="31">
        <v>7302.1606151364176</v>
      </c>
      <c r="AG76" s="38">
        <f t="shared" ref="AG76:AG104" si="117">AVERAGE(AF70:AF76)</f>
        <v>7328.0869572883412</v>
      </c>
      <c r="AH76" s="31">
        <v>6875.8169934640528</v>
      </c>
      <c r="AI76" s="38">
        <f t="shared" ref="AI76:AI104" si="118">AVERAGE(AH70:AH76)</f>
        <v>6897.7189525379463</v>
      </c>
      <c r="AJ76" s="31">
        <v>7288.461538461539</v>
      </c>
      <c r="AK76" s="38">
        <f t="shared" si="87"/>
        <v>7323.0775270278382</v>
      </c>
      <c r="AL76" s="31">
        <v>6791.3385826771655</v>
      </c>
      <c r="AM76" s="38">
        <f t="shared" si="98"/>
        <v>6790.8298517527292</v>
      </c>
      <c r="AN76" s="31">
        <v>0</v>
      </c>
      <c r="AO76" s="57">
        <f t="shared" si="99"/>
        <v>0</v>
      </c>
      <c r="AP76" s="63">
        <v>3.0087873156281471</v>
      </c>
      <c r="AQ76" s="64">
        <f t="shared" ref="AQ76:AQ104" si="119">AVERAGE(AP70:AP76)</f>
        <v>3.454736489363079</v>
      </c>
      <c r="AR76" s="63">
        <v>3.2810457516339873</v>
      </c>
      <c r="AS76" s="63">
        <f t="shared" ref="AS76:AS104" si="120">AVERAGE(AR70:AR76)</f>
        <v>3.7815635345047132</v>
      </c>
      <c r="AT76" s="63">
        <v>3.8846153846153846</v>
      </c>
      <c r="AU76" s="63">
        <f t="shared" si="88"/>
        <v>5.0313038410864488</v>
      </c>
      <c r="AV76" s="63">
        <v>3.1574803149606301</v>
      </c>
      <c r="AW76" s="63">
        <f t="shared" si="100"/>
        <v>3.4407002321356162</v>
      </c>
      <c r="AX76" s="63">
        <v>0</v>
      </c>
      <c r="AY76" s="65">
        <f t="shared" si="101"/>
        <v>0</v>
      </c>
      <c r="AZ76" s="111">
        <v>0.60331573731429922</v>
      </c>
      <c r="BA76" s="112">
        <f t="shared" ref="BA76:BA104" si="121">AVERAGE(AZ70:AZ76)</f>
        <v>0.58726698894703921</v>
      </c>
      <c r="BB76" s="111">
        <v>0.83006535947712423</v>
      </c>
      <c r="BC76" s="112">
        <f t="shared" ref="BC76:BC104" si="122">AVERAGE(BB70:BB76)</f>
        <v>0.79452330136473337</v>
      </c>
      <c r="BD76" s="111">
        <v>0</v>
      </c>
      <c r="BE76" s="112">
        <f t="shared" si="89"/>
        <v>0</v>
      </c>
      <c r="BF76" s="111">
        <v>1</v>
      </c>
      <c r="BG76" s="112">
        <f t="shared" si="102"/>
        <v>1</v>
      </c>
      <c r="BH76" s="111">
        <v>0</v>
      </c>
      <c r="BI76" s="113">
        <f t="shared" si="103"/>
        <v>0</v>
      </c>
      <c r="BJ76" s="31">
        <v>4691.3602242281404</v>
      </c>
      <c r="BK76" s="38">
        <f t="shared" ref="BK76:BU104" si="123">AVERAGE(BJ70:BJ76)</f>
        <v>5293.8227549043122</v>
      </c>
      <c r="BL76" s="31">
        <v>5513.8235294117649</v>
      </c>
      <c r="BM76" s="38">
        <f t="shared" ref="BM76:BM104" si="124">AVERAGE(BL70:BL76)</f>
        <v>6335.3637396136155</v>
      </c>
      <c r="BN76" s="31">
        <v>9362.5</v>
      </c>
      <c r="BO76" s="38">
        <f t="shared" si="90"/>
        <v>9030.2974124736538</v>
      </c>
      <c r="BP76" s="31">
        <v>4725.9055118110236</v>
      </c>
      <c r="BQ76" s="38">
        <f t="shared" si="104"/>
        <v>5696.7611481679278</v>
      </c>
      <c r="BR76" s="31">
        <v>0</v>
      </c>
      <c r="BS76" s="57">
        <f t="shared" si="105"/>
        <v>0</v>
      </c>
      <c r="BT76" s="108">
        <v>2.3752588083240128E-2</v>
      </c>
      <c r="BU76" s="109">
        <f t="shared" si="123"/>
        <v>1.9210677942840058E-2</v>
      </c>
      <c r="BV76" s="108">
        <v>3.2679738562091505E-2</v>
      </c>
      <c r="BW76" s="108">
        <f t="shared" ref="BW76:BW104" si="125">AVERAGE(BV70:BV76)</f>
        <v>2.6386188406648779E-2</v>
      </c>
      <c r="BX76" s="108">
        <v>0.11538461538461538</v>
      </c>
      <c r="BY76" s="108">
        <f t="shared" si="91"/>
        <v>5.9292157118244072E-2</v>
      </c>
      <c r="BZ76" s="108">
        <v>1.5748031496062992E-2</v>
      </c>
      <c r="CA76" s="108">
        <f t="shared" si="106"/>
        <v>1.9149320458100284E-2</v>
      </c>
      <c r="CB76" s="108">
        <v>0</v>
      </c>
      <c r="CC76" s="110">
        <f t="shared" si="107"/>
        <v>0</v>
      </c>
      <c r="CD76" s="63">
        <v>36.317581020811971</v>
      </c>
      <c r="CE76" s="64">
        <f t="shared" ref="CE76:CE104" si="126">AVERAGE(CD70:CD76)</f>
        <v>39.597414340183938</v>
      </c>
      <c r="CF76" s="63">
        <v>38.326797385620921</v>
      </c>
      <c r="CG76" s="64">
        <f t="shared" ref="CG76:CG104" si="127">AVERAGE(CF70:CF76)</f>
        <v>42.080567038815147</v>
      </c>
      <c r="CH76" s="63">
        <v>47</v>
      </c>
      <c r="CI76" s="64">
        <f t="shared" si="92"/>
        <v>46.458763027862403</v>
      </c>
      <c r="CJ76" s="63">
        <v>36.551181102362207</v>
      </c>
      <c r="CK76" s="64">
        <f t="shared" si="108"/>
        <v>41.056554911842127</v>
      </c>
      <c r="CL76" s="63">
        <v>0</v>
      </c>
      <c r="CM76" s="65">
        <f t="shared" si="109"/>
        <v>0</v>
      </c>
      <c r="CN76" s="134">
        <f>'Plan Figures'!$B$74</f>
        <v>7.6707847839770166E-2</v>
      </c>
      <c r="CO76" s="134">
        <f>'Plan Figures'!$B$75</f>
        <v>0.14955977288801073</v>
      </c>
    </row>
    <row r="77" spans="1:93" x14ac:dyDescent="0.25">
      <c r="A77" s="107">
        <f t="shared" si="93"/>
        <v>45836</v>
      </c>
      <c r="B77" s="31">
        <v>36.920048424722928</v>
      </c>
      <c r="C77" s="38">
        <f t="shared" si="110"/>
        <v>37.683911203656066</v>
      </c>
      <c r="D77" s="31">
        <v>37.778761061946938</v>
      </c>
      <c r="E77" s="38">
        <f t="shared" si="110"/>
        <v>38.641125393591857</v>
      </c>
      <c r="F77" s="31">
        <v>41.944444444444443</v>
      </c>
      <c r="G77" s="38">
        <f t="shared" si="111"/>
        <v>41.402419440462914</v>
      </c>
      <c r="H77" s="31">
        <v>36.989473684210566</v>
      </c>
      <c r="I77" s="38">
        <f t="shared" si="112"/>
        <v>37.900464197416731</v>
      </c>
      <c r="J77" s="31">
        <v>0</v>
      </c>
      <c r="K77" s="57">
        <f t="shared" si="113"/>
        <v>0</v>
      </c>
      <c r="L77" s="108">
        <v>5.5002342570660133E-2</v>
      </c>
      <c r="M77" s="109">
        <f t="shared" si="110"/>
        <v>6.5785406521228718E-2</v>
      </c>
      <c r="N77" s="108">
        <v>7.9646017699115126E-2</v>
      </c>
      <c r="O77" s="109">
        <f t="shared" si="114"/>
        <v>7.4385306392526412E-2</v>
      </c>
      <c r="P77" s="108">
        <v>0.16666666666666666</v>
      </c>
      <c r="Q77" s="109">
        <f t="shared" si="85"/>
        <v>9.2892614631745057E-2</v>
      </c>
      <c r="R77" s="108">
        <v>6.3157894736842177E-2</v>
      </c>
      <c r="S77" s="109">
        <f t="shared" si="94"/>
        <v>7.1328519362004933E-2</v>
      </c>
      <c r="T77" s="108">
        <v>0</v>
      </c>
      <c r="U77" s="110">
        <f t="shared" si="95"/>
        <v>0</v>
      </c>
      <c r="V77" s="108">
        <v>9.5992071859861222E-2</v>
      </c>
      <c r="W77" s="109">
        <f t="shared" si="115"/>
        <v>0.11227236872833991</v>
      </c>
      <c r="X77" s="108">
        <v>0.1301221667782749</v>
      </c>
      <c r="Y77" s="109">
        <f t="shared" si="116"/>
        <v>0.11652786156782494</v>
      </c>
      <c r="Z77" s="108">
        <v>0.25697983419049319</v>
      </c>
      <c r="AA77" s="109">
        <f t="shared" si="86"/>
        <v>0.14614558238619196</v>
      </c>
      <c r="AB77" s="108">
        <v>0.11279536584526921</v>
      </c>
      <c r="AC77" s="109">
        <f t="shared" si="96"/>
        <v>0.11227532604900989</v>
      </c>
      <c r="AD77" s="108">
        <v>0</v>
      </c>
      <c r="AE77" s="110">
        <f t="shared" si="97"/>
        <v>0</v>
      </c>
      <c r="AF77" s="31">
        <v>7466.7603645725858</v>
      </c>
      <c r="AG77" s="38">
        <f t="shared" si="117"/>
        <v>7350.0140077307688</v>
      </c>
      <c r="AH77" s="31">
        <v>7127.4247787610684</v>
      </c>
      <c r="AI77" s="38">
        <f t="shared" si="118"/>
        <v>6907.5974923609547</v>
      </c>
      <c r="AJ77" s="31">
        <v>7605.5</v>
      </c>
      <c r="AK77" s="38">
        <f t="shared" si="87"/>
        <v>7345.8020168237563</v>
      </c>
      <c r="AL77" s="31">
        <v>7036.8421052631656</v>
      </c>
      <c r="AM77" s="38">
        <f t="shared" si="98"/>
        <v>6804.6442518834929</v>
      </c>
      <c r="AN77" s="31">
        <v>0</v>
      </c>
      <c r="AO77" s="57">
        <f t="shared" si="99"/>
        <v>0</v>
      </c>
      <c r="AP77" s="63">
        <v>3.2866699107686279</v>
      </c>
      <c r="AQ77" s="64">
        <f t="shared" si="119"/>
        <v>3.4179140885772665</v>
      </c>
      <c r="AR77" s="63">
        <v>3.4070796460177024</v>
      </c>
      <c r="AS77" s="63">
        <f t="shared" si="120"/>
        <v>3.6932891982215277</v>
      </c>
      <c r="AT77" s="63">
        <v>4.1111111111111107</v>
      </c>
      <c r="AU77" s="63">
        <f t="shared" si="88"/>
        <v>4.8328911426737511</v>
      </c>
      <c r="AV77" s="63">
        <v>3.2736842105263193</v>
      </c>
      <c r="AW77" s="63">
        <f t="shared" si="100"/>
        <v>3.3974998398505556</v>
      </c>
      <c r="AX77" s="63">
        <v>0</v>
      </c>
      <c r="AY77" s="65">
        <f t="shared" si="101"/>
        <v>0</v>
      </c>
      <c r="AZ77" s="111">
        <v>0.57775485100412782</v>
      </c>
      <c r="BA77" s="112">
        <f t="shared" si="121"/>
        <v>0.58679785775860072</v>
      </c>
      <c r="BB77" s="111">
        <v>0.84070796460176977</v>
      </c>
      <c r="BC77" s="112">
        <f t="shared" si="122"/>
        <v>0.80510062964117679</v>
      </c>
      <c r="BD77" s="111">
        <v>0</v>
      </c>
      <c r="BE77" s="112">
        <f t="shared" si="89"/>
        <v>0</v>
      </c>
      <c r="BF77" s="111">
        <v>1</v>
      </c>
      <c r="BG77" s="112">
        <f t="shared" si="102"/>
        <v>1</v>
      </c>
      <c r="BH77" s="111">
        <v>0</v>
      </c>
      <c r="BI77" s="113">
        <f t="shared" si="103"/>
        <v>0</v>
      </c>
      <c r="BJ77" s="31">
        <v>4807.9326687085777</v>
      </c>
      <c r="BK77" s="38">
        <f t="shared" si="123"/>
        <v>5244.148062471837</v>
      </c>
      <c r="BL77" s="31">
        <v>5801.5044247787664</v>
      </c>
      <c r="BM77" s="38">
        <f t="shared" si="124"/>
        <v>6294.3238955343913</v>
      </c>
      <c r="BN77" s="31">
        <v>8469.4444444444434</v>
      </c>
      <c r="BO77" s="38">
        <f t="shared" si="90"/>
        <v>9540.8302922922467</v>
      </c>
      <c r="BP77" s="31">
        <v>5296.0000000000055</v>
      </c>
      <c r="BQ77" s="38">
        <f t="shared" si="104"/>
        <v>5531.6338189753806</v>
      </c>
      <c r="BR77" s="31">
        <v>0</v>
      </c>
      <c r="BS77" s="57">
        <f t="shared" si="105"/>
        <v>0</v>
      </c>
      <c r="BT77" s="108">
        <v>1.8244890031709319E-2</v>
      </c>
      <c r="BU77" s="109">
        <f t="shared" si="123"/>
        <v>2.0012622576801028E-2</v>
      </c>
      <c r="BV77" s="108">
        <v>2.6548672566371705E-2</v>
      </c>
      <c r="BW77" s="108">
        <f t="shared" si="125"/>
        <v>2.7797903535178064E-2</v>
      </c>
      <c r="BX77" s="108">
        <v>5.5555555555555546E-2</v>
      </c>
      <c r="BY77" s="108">
        <f t="shared" si="91"/>
        <v>6.7228665054752001E-2</v>
      </c>
      <c r="BZ77" s="108">
        <v>2.1052631578947389E-2</v>
      </c>
      <c r="CA77" s="108">
        <f t="shared" si="106"/>
        <v>1.905124919298096E-2</v>
      </c>
      <c r="CB77" s="108">
        <v>0</v>
      </c>
      <c r="CC77" s="110">
        <f t="shared" si="107"/>
        <v>0</v>
      </c>
      <c r="CD77" s="63">
        <v>39.917382490430512</v>
      </c>
      <c r="CE77" s="64">
        <f t="shared" si="126"/>
        <v>39.588155930358987</v>
      </c>
      <c r="CF77" s="63">
        <v>42.858407079646049</v>
      </c>
      <c r="CG77" s="64">
        <f t="shared" si="127"/>
        <v>42.173434716859809</v>
      </c>
      <c r="CH77" s="63">
        <v>40.944444444444436</v>
      </c>
      <c r="CI77" s="64">
        <f t="shared" si="92"/>
        <v>45.828377540334067</v>
      </c>
      <c r="CJ77" s="63">
        <v>43.221052631578992</v>
      </c>
      <c r="CK77" s="64">
        <f t="shared" si="108"/>
        <v>41.338133859210544</v>
      </c>
      <c r="CL77" s="63">
        <v>0</v>
      </c>
      <c r="CM77" s="65">
        <f t="shared" si="109"/>
        <v>0</v>
      </c>
      <c r="CN77" s="134">
        <f>'Plan Figures'!$B$74</f>
        <v>7.6707847839770166E-2</v>
      </c>
      <c r="CO77" s="134">
        <f>'Plan Figures'!$B$75</f>
        <v>0.14955977288801073</v>
      </c>
    </row>
    <row r="78" spans="1:93" x14ac:dyDescent="0.25">
      <c r="A78" s="107">
        <f t="shared" si="93"/>
        <v>45837</v>
      </c>
      <c r="B78" s="31">
        <v>37.300024798487314</v>
      </c>
      <c r="C78" s="38">
        <f t="shared" si="110"/>
        <v>37.539795043582778</v>
      </c>
      <c r="D78" s="31">
        <v>37.754716981132113</v>
      </c>
      <c r="E78" s="38">
        <f t="shared" si="110"/>
        <v>38.357637757356073</v>
      </c>
      <c r="F78" s="31">
        <v>37.478260869565219</v>
      </c>
      <c r="G78" s="38">
        <f t="shared" si="111"/>
        <v>40.048382173382166</v>
      </c>
      <c r="H78" s="31">
        <v>37.831325301204863</v>
      </c>
      <c r="I78" s="38">
        <f t="shared" si="112"/>
        <v>37.971605907112654</v>
      </c>
      <c r="J78" s="31">
        <v>0</v>
      </c>
      <c r="K78" s="57">
        <f t="shared" si="113"/>
        <v>0</v>
      </c>
      <c r="L78" s="108">
        <v>0.10412706348287042</v>
      </c>
      <c r="M78" s="109">
        <f t="shared" si="110"/>
        <v>7.7031928855147799E-2</v>
      </c>
      <c r="N78" s="108">
        <v>0.11320754716981143</v>
      </c>
      <c r="O78" s="109">
        <f t="shared" si="114"/>
        <v>8.9005018100015001E-2</v>
      </c>
      <c r="P78" s="108">
        <v>0.13043478260869565</v>
      </c>
      <c r="Q78" s="109">
        <f t="shared" si="85"/>
        <v>0.11152615500441587</v>
      </c>
      <c r="R78" s="108">
        <v>0.10843373493975918</v>
      </c>
      <c r="S78" s="109">
        <f t="shared" si="94"/>
        <v>8.4748659550086466E-2</v>
      </c>
      <c r="T78" s="108">
        <v>0</v>
      </c>
      <c r="U78" s="110">
        <f t="shared" si="95"/>
        <v>0</v>
      </c>
      <c r="V78" s="108">
        <v>0.19637717391523912</v>
      </c>
      <c r="W78" s="109">
        <f t="shared" si="115"/>
        <v>0.12997810437014545</v>
      </c>
      <c r="X78" s="108">
        <v>0.18210925069866202</v>
      </c>
      <c r="Y78" s="109">
        <f t="shared" si="116"/>
        <v>0.13863398494441928</v>
      </c>
      <c r="Z78" s="108">
        <v>0.22982967262793463</v>
      </c>
      <c r="AA78" s="109">
        <f t="shared" si="86"/>
        <v>0.17897839276161123</v>
      </c>
      <c r="AB78" s="108">
        <v>0.17038406986473029</v>
      </c>
      <c r="AC78" s="109">
        <f t="shared" si="96"/>
        <v>0.13174202977424226</v>
      </c>
      <c r="AD78" s="108">
        <v>0</v>
      </c>
      <c r="AE78" s="110">
        <f t="shared" si="97"/>
        <v>0</v>
      </c>
      <c r="AF78" s="31">
        <v>7612.6684652543836</v>
      </c>
      <c r="AG78" s="38">
        <f t="shared" si="117"/>
        <v>7461.8609356298548</v>
      </c>
      <c r="AH78" s="31">
        <v>7198.1132075471769</v>
      </c>
      <c r="AI78" s="38">
        <f t="shared" si="118"/>
        <v>7023.5732921968865</v>
      </c>
      <c r="AJ78" s="31">
        <v>7434.782608695652</v>
      </c>
      <c r="AK78" s="38">
        <f t="shared" si="87"/>
        <v>7469.1684764510846</v>
      </c>
      <c r="AL78" s="31">
        <v>7132.5301204819361</v>
      </c>
      <c r="AM78" s="38">
        <f t="shared" si="98"/>
        <v>6920.0574575009932</v>
      </c>
      <c r="AN78" s="31">
        <v>0</v>
      </c>
      <c r="AO78" s="57">
        <f t="shared" si="99"/>
        <v>0</v>
      </c>
      <c r="AP78" s="63">
        <v>3.6345552044214062</v>
      </c>
      <c r="AQ78" s="64">
        <f t="shared" si="119"/>
        <v>3.4168350668995719</v>
      </c>
      <c r="AR78" s="63">
        <v>3.9811320754717023</v>
      </c>
      <c r="AS78" s="63">
        <f t="shared" si="120"/>
        <v>3.6828298052764907</v>
      </c>
      <c r="AT78" s="63">
        <v>3.4347826086956519</v>
      </c>
      <c r="AU78" s="63">
        <f t="shared" si="88"/>
        <v>4.4540091550961112</v>
      </c>
      <c r="AV78" s="63">
        <v>4.1325301204819329</v>
      </c>
      <c r="AW78" s="63">
        <f t="shared" si="100"/>
        <v>3.5054596293189886</v>
      </c>
      <c r="AX78" s="63">
        <v>0</v>
      </c>
      <c r="AY78" s="65">
        <f t="shared" si="101"/>
        <v>0</v>
      </c>
      <c r="AZ78" s="111">
        <v>0.57539474232892762</v>
      </c>
      <c r="BA78" s="112">
        <f t="shared" si="121"/>
        <v>0.5863083389566166</v>
      </c>
      <c r="BB78" s="111">
        <v>0.78301886792452813</v>
      </c>
      <c r="BC78" s="112">
        <f t="shared" si="122"/>
        <v>0.80981761077325221</v>
      </c>
      <c r="BD78" s="111">
        <v>0</v>
      </c>
      <c r="BE78" s="112">
        <f t="shared" si="89"/>
        <v>0</v>
      </c>
      <c r="BF78" s="111">
        <v>1</v>
      </c>
      <c r="BG78" s="112">
        <f t="shared" si="102"/>
        <v>1</v>
      </c>
      <c r="BH78" s="111">
        <v>0</v>
      </c>
      <c r="BI78" s="113">
        <f t="shared" si="103"/>
        <v>0</v>
      </c>
      <c r="BJ78" s="31">
        <v>4895.350189164692</v>
      </c>
      <c r="BK78" s="38">
        <f t="shared" si="123"/>
        <v>5272.0492703184518</v>
      </c>
      <c r="BL78" s="31">
        <v>5678.2547169811378</v>
      </c>
      <c r="BM78" s="38">
        <f t="shared" si="124"/>
        <v>6343.905314730453</v>
      </c>
      <c r="BN78" s="31">
        <v>9249.217391304348</v>
      </c>
      <c r="BO78" s="38">
        <f t="shared" si="90"/>
        <v>9984.4762550251671</v>
      </c>
      <c r="BP78" s="31">
        <v>4688.7108433734993</v>
      </c>
      <c r="BQ78" s="38">
        <f t="shared" si="104"/>
        <v>5478.5428214448848</v>
      </c>
      <c r="BR78" s="31">
        <v>0</v>
      </c>
      <c r="BS78" s="57">
        <f t="shared" si="105"/>
        <v>0</v>
      </c>
      <c r="BT78" s="108">
        <v>1.3865330325716744E-2</v>
      </c>
      <c r="BU78" s="109">
        <f t="shared" si="123"/>
        <v>2.0794996114133608E-2</v>
      </c>
      <c r="BV78" s="108">
        <v>1.8867924528301903E-2</v>
      </c>
      <c r="BW78" s="108">
        <f t="shared" si="125"/>
        <v>2.8940526293879582E-2</v>
      </c>
      <c r="BX78" s="108">
        <v>8.6956521739130432E-2</v>
      </c>
      <c r="BY78" s="108">
        <f t="shared" si="91"/>
        <v>7.9651025303199202E-2</v>
      </c>
      <c r="BZ78" s="108">
        <v>0</v>
      </c>
      <c r="CA78" s="108">
        <f t="shared" si="106"/>
        <v>1.698085581823976E-2</v>
      </c>
      <c r="CB78" s="108">
        <v>0</v>
      </c>
      <c r="CC78" s="110">
        <f t="shared" si="107"/>
        <v>0</v>
      </c>
      <c r="CD78" s="63">
        <v>38.861928370153109</v>
      </c>
      <c r="CE78" s="64">
        <f t="shared" si="126"/>
        <v>39.089723374423059</v>
      </c>
      <c r="CF78" s="63">
        <v>42.792452830188722</v>
      </c>
      <c r="CG78" s="64">
        <f t="shared" si="127"/>
        <v>41.924841021793604</v>
      </c>
      <c r="CH78" s="63">
        <v>46.130434782608695</v>
      </c>
      <c r="CI78" s="64">
        <f t="shared" si="92"/>
        <v>46.28800486952661</v>
      </c>
      <c r="CJ78" s="63">
        <v>41.867469879518119</v>
      </c>
      <c r="CK78" s="64">
        <f t="shared" si="108"/>
        <v>40.880277589410852</v>
      </c>
      <c r="CL78" s="63">
        <v>0</v>
      </c>
      <c r="CM78" s="65">
        <f t="shared" si="109"/>
        <v>0</v>
      </c>
      <c r="CN78" s="134">
        <f>'Plan Figures'!$B$74</f>
        <v>7.6707847839770166E-2</v>
      </c>
      <c r="CO78" s="134">
        <f>'Plan Figures'!$B$75</f>
        <v>0.14955977288801073</v>
      </c>
    </row>
    <row r="79" spans="1:93" x14ac:dyDescent="0.25">
      <c r="A79" s="107">
        <f t="shared" si="93"/>
        <v>45838</v>
      </c>
      <c r="B79" s="31">
        <v>37.048475748488741</v>
      </c>
      <c r="C79" s="38">
        <f t="shared" si="110"/>
        <v>37.451607020434025</v>
      </c>
      <c r="D79" s="31">
        <v>37.528089887640441</v>
      </c>
      <c r="E79" s="38">
        <f t="shared" si="110"/>
        <v>38.281888693685652</v>
      </c>
      <c r="F79" s="31">
        <v>39.866666666666667</v>
      </c>
      <c r="G79" s="38">
        <f t="shared" si="111"/>
        <v>40.526228964272441</v>
      </c>
      <c r="H79" s="31">
        <v>37.054054054054049</v>
      </c>
      <c r="I79" s="38">
        <f t="shared" si="112"/>
        <v>37.776087855924494</v>
      </c>
      <c r="J79" s="31">
        <v>0</v>
      </c>
      <c r="K79" s="57">
        <f t="shared" si="113"/>
        <v>0</v>
      </c>
      <c r="L79" s="108">
        <v>5.4869291820339922E-2</v>
      </c>
      <c r="M79" s="109">
        <f t="shared" si="110"/>
        <v>7.6890821509758858E-2</v>
      </c>
      <c r="N79" s="108">
        <v>4.4943820224719093E-2</v>
      </c>
      <c r="O79" s="109">
        <f t="shared" si="114"/>
        <v>8.4711278132117721E-2</v>
      </c>
      <c r="P79" s="108">
        <v>0.13333333333333333</v>
      </c>
      <c r="Q79" s="109">
        <f t="shared" si="85"/>
        <v>0.11194023367936411</v>
      </c>
      <c r="R79" s="108">
        <v>2.7027027027027025E-2</v>
      </c>
      <c r="S79" s="109">
        <f t="shared" si="94"/>
        <v>7.9773139110648497E-2</v>
      </c>
      <c r="T79" s="108">
        <v>0</v>
      </c>
      <c r="U79" s="110">
        <f t="shared" si="95"/>
        <v>0</v>
      </c>
      <c r="V79" s="108">
        <v>0.108296803062518</v>
      </c>
      <c r="W79" s="109">
        <f t="shared" si="115"/>
        <v>0.13032754099885846</v>
      </c>
      <c r="X79" s="108">
        <v>9.7289240776905844E-2</v>
      </c>
      <c r="Y79" s="109">
        <f t="shared" si="116"/>
        <v>0.13320635731633765</v>
      </c>
      <c r="Z79" s="108">
        <v>0.2442777704706369</v>
      </c>
      <c r="AA79" s="109">
        <f t="shared" si="86"/>
        <v>0.18889400044789609</v>
      </c>
      <c r="AB79" s="108">
        <v>6.2511349223124499E-2</v>
      </c>
      <c r="AC79" s="109">
        <f t="shared" si="96"/>
        <v>0.12254310434193251</v>
      </c>
      <c r="AD79" s="108">
        <v>0</v>
      </c>
      <c r="AE79" s="110">
        <f t="shared" si="97"/>
        <v>0</v>
      </c>
      <c r="AF79" s="31">
        <v>7025.7258970991597</v>
      </c>
      <c r="AG79" s="38">
        <f t="shared" si="117"/>
        <v>7422.9709486380179</v>
      </c>
      <c r="AH79" s="31">
        <v>6689.1460674157297</v>
      </c>
      <c r="AI79" s="38">
        <f t="shared" si="118"/>
        <v>7011.9036827800855</v>
      </c>
      <c r="AJ79" s="31">
        <v>6805.5999999999995</v>
      </c>
      <c r="AK79" s="38">
        <f t="shared" si="87"/>
        <v>7345.1237559541905</v>
      </c>
      <c r="AL79" s="31">
        <v>6665.54054054054</v>
      </c>
      <c r="AM79" s="38">
        <f t="shared" si="98"/>
        <v>6935.6059588742355</v>
      </c>
      <c r="AN79" s="31">
        <v>0</v>
      </c>
      <c r="AO79" s="57">
        <f t="shared" si="99"/>
        <v>0</v>
      </c>
      <c r="AP79" s="63">
        <v>3.0186611590842283</v>
      </c>
      <c r="AQ79" s="64">
        <f t="shared" si="119"/>
        <v>3.371011758833192</v>
      </c>
      <c r="AR79" s="63">
        <v>3.202247191011236</v>
      </c>
      <c r="AS79" s="63">
        <f t="shared" si="120"/>
        <v>3.629579403992381</v>
      </c>
      <c r="AT79" s="63">
        <v>4.333333333333333</v>
      </c>
      <c r="AU79" s="63">
        <f t="shared" si="88"/>
        <v>4.569951184081618</v>
      </c>
      <c r="AV79" s="63">
        <v>2.9729729729729728</v>
      </c>
      <c r="AW79" s="63">
        <f t="shared" si="100"/>
        <v>3.4176516446037861</v>
      </c>
      <c r="AX79" s="63">
        <v>0</v>
      </c>
      <c r="AY79" s="65">
        <f t="shared" si="101"/>
        <v>0</v>
      </c>
      <c r="AZ79" s="111">
        <v>0.62361971838439434</v>
      </c>
      <c r="BA79" s="112">
        <f t="shared" si="121"/>
        <v>0.58943193046477405</v>
      </c>
      <c r="BB79" s="111">
        <v>0.83146067415730329</v>
      </c>
      <c r="BC79" s="112">
        <f t="shared" si="122"/>
        <v>0.81312151660524801</v>
      </c>
      <c r="BD79" s="111">
        <v>0</v>
      </c>
      <c r="BE79" s="112">
        <f t="shared" si="89"/>
        <v>0</v>
      </c>
      <c r="BF79" s="111">
        <v>1</v>
      </c>
      <c r="BG79" s="112">
        <f t="shared" si="102"/>
        <v>1</v>
      </c>
      <c r="BH79" s="111">
        <v>0</v>
      </c>
      <c r="BI79" s="113">
        <f t="shared" si="103"/>
        <v>0</v>
      </c>
      <c r="BJ79" s="31">
        <v>5246.6943656769454</v>
      </c>
      <c r="BK79" s="38">
        <f t="shared" si="123"/>
        <v>5293.7179926754379</v>
      </c>
      <c r="BL79" s="31">
        <v>6158.6067415730331</v>
      </c>
      <c r="BM79" s="38">
        <f t="shared" si="124"/>
        <v>6351.608658764696</v>
      </c>
      <c r="BN79" s="31">
        <v>10283.499999999998</v>
      </c>
      <c r="BO79" s="38">
        <f t="shared" si="90"/>
        <v>9998.2868140313785</v>
      </c>
      <c r="BP79" s="31">
        <v>5322.47972972973</v>
      </c>
      <c r="BQ79" s="38">
        <f t="shared" si="104"/>
        <v>5505.0752717891901</v>
      </c>
      <c r="BR79" s="31">
        <v>0</v>
      </c>
      <c r="BS79" s="57">
        <f t="shared" si="105"/>
        <v>0</v>
      </c>
      <c r="BT79" s="108">
        <v>2.5281880475043015E-2</v>
      </c>
      <c r="BU79" s="109">
        <f t="shared" si="123"/>
        <v>2.2634220341563042E-2</v>
      </c>
      <c r="BV79" s="108">
        <v>3.3707865168539325E-2</v>
      </c>
      <c r="BW79" s="108">
        <f t="shared" si="125"/>
        <v>3.1374983222718526E-2</v>
      </c>
      <c r="BX79" s="108">
        <v>9.9999999999999992E-2</v>
      </c>
      <c r="BY79" s="108">
        <f t="shared" si="91"/>
        <v>8.1514379340466278E-2</v>
      </c>
      <c r="BZ79" s="108">
        <v>2.0270270270270268E-2</v>
      </c>
      <c r="CA79" s="108">
        <f t="shared" si="106"/>
        <v>1.9876608713992657E-2</v>
      </c>
      <c r="CB79" s="108">
        <v>0</v>
      </c>
      <c r="CC79" s="110">
        <f t="shared" si="107"/>
        <v>0</v>
      </c>
      <c r="CD79" s="63">
        <v>37.906571210156187</v>
      </c>
      <c r="CE79" s="64">
        <f t="shared" si="126"/>
        <v>38.68958885548485</v>
      </c>
      <c r="CF79" s="63">
        <v>40.016853932584262</v>
      </c>
      <c r="CG79" s="64">
        <f t="shared" si="127"/>
        <v>41.4867725359723</v>
      </c>
      <c r="CH79" s="63">
        <v>50.566666666666663</v>
      </c>
      <c r="CI79" s="64">
        <f t="shared" si="92"/>
        <v>46.282000728739852</v>
      </c>
      <c r="CJ79" s="63">
        <v>37.878378378378379</v>
      </c>
      <c r="CK79" s="64">
        <f t="shared" si="108"/>
        <v>40.391621776012762</v>
      </c>
      <c r="CL79" s="63">
        <v>0</v>
      </c>
      <c r="CM79" s="65">
        <f t="shared" si="109"/>
        <v>0</v>
      </c>
      <c r="CN79" s="134">
        <f>'Plan Figures'!$B$74</f>
        <v>7.6707847839770166E-2</v>
      </c>
      <c r="CO79" s="134">
        <f>'Plan Figures'!$B$75</f>
        <v>0.14955977288801073</v>
      </c>
    </row>
    <row r="80" spans="1:93" x14ac:dyDescent="0.25">
      <c r="A80" s="107">
        <f t="shared" si="93"/>
        <v>45839</v>
      </c>
      <c r="B80" s="31">
        <v>39.886522711411551</v>
      </c>
      <c r="C80" s="38">
        <f t="shared" si="110"/>
        <v>37.549946827470094</v>
      </c>
      <c r="D80" s="31">
        <v>40.290748898678231</v>
      </c>
      <c r="E80" s="38">
        <f t="shared" si="110"/>
        <v>38.29236835001857</v>
      </c>
      <c r="F80" s="31">
        <v>43.234042553191486</v>
      </c>
      <c r="G80" s="38">
        <f t="shared" si="111"/>
        <v>40.773949329014087</v>
      </c>
      <c r="H80" s="31">
        <v>39.522222222221998</v>
      </c>
      <c r="I80" s="38">
        <f t="shared" si="112"/>
        <v>37.720122674152826</v>
      </c>
      <c r="J80" s="31">
        <v>0</v>
      </c>
      <c r="K80" s="57">
        <f t="shared" si="113"/>
        <v>0</v>
      </c>
      <c r="L80" s="108">
        <v>6.3067956477302359E-2</v>
      </c>
      <c r="M80" s="109">
        <f t="shared" si="110"/>
        <v>7.5029969603441035E-2</v>
      </c>
      <c r="N80" s="108">
        <v>7.9295154185021657E-2</v>
      </c>
      <c r="O80" s="109">
        <f t="shared" si="114"/>
        <v>8.6101269102648745E-2</v>
      </c>
      <c r="P80" s="108">
        <v>0.1702127659574468</v>
      </c>
      <c r="Q80" s="109">
        <f t="shared" si="85"/>
        <v>0.12976283660835003</v>
      </c>
      <c r="R80" s="108">
        <v>5.555555555555524E-2</v>
      </c>
      <c r="S80" s="109">
        <f t="shared" si="94"/>
        <v>7.6956958875113349E-2</v>
      </c>
      <c r="T80" s="108">
        <v>0</v>
      </c>
      <c r="U80" s="110">
        <f t="shared" si="95"/>
        <v>0</v>
      </c>
      <c r="V80" s="108">
        <v>8.981681022735867E-2</v>
      </c>
      <c r="W80" s="109">
        <f t="shared" si="115"/>
        <v>0.12503425162419676</v>
      </c>
      <c r="X80" s="108">
        <v>9.5402878452836515E-2</v>
      </c>
      <c r="Y80" s="109">
        <f t="shared" si="116"/>
        <v>0.13233771002281511</v>
      </c>
      <c r="Z80" s="108">
        <v>0.28783141160330378</v>
      </c>
      <c r="AA80" s="109">
        <f t="shared" si="86"/>
        <v>0.21736081168826896</v>
      </c>
      <c r="AB80" s="108">
        <v>5.3449387396317931E-2</v>
      </c>
      <c r="AC80" s="109">
        <f t="shared" si="96"/>
        <v>0.11536616585387613</v>
      </c>
      <c r="AD80" s="108">
        <v>0</v>
      </c>
      <c r="AE80" s="110">
        <f t="shared" si="97"/>
        <v>0</v>
      </c>
      <c r="AF80" s="31">
        <v>7165.2065104521325</v>
      </c>
      <c r="AG80" s="38">
        <f t="shared" si="117"/>
        <v>7320.2259021945547</v>
      </c>
      <c r="AH80" s="31">
        <v>6651.7841409691237</v>
      </c>
      <c r="AI80" s="38">
        <f t="shared" si="118"/>
        <v>6916.1200507446183</v>
      </c>
      <c r="AJ80" s="31">
        <v>6792.7021276595742</v>
      </c>
      <c r="AK80" s="38">
        <f t="shared" si="87"/>
        <v>7153.3344495159481</v>
      </c>
      <c r="AL80" s="31">
        <v>6614.9888888888399</v>
      </c>
      <c r="AM80" s="38">
        <f t="shared" si="98"/>
        <v>6862.0390873944516</v>
      </c>
      <c r="AN80" s="31">
        <v>0</v>
      </c>
      <c r="AO80" s="57">
        <f t="shared" si="99"/>
        <v>0</v>
      </c>
      <c r="AP80" s="63">
        <v>3.5942413093516983</v>
      </c>
      <c r="AQ80" s="64">
        <f t="shared" si="119"/>
        <v>3.3430621121519484</v>
      </c>
      <c r="AR80" s="63">
        <v>4.026431718061656</v>
      </c>
      <c r="AS80" s="63">
        <f t="shared" si="120"/>
        <v>3.5911193388707536</v>
      </c>
      <c r="AT80" s="63">
        <v>5.787234042553191</v>
      </c>
      <c r="AU80" s="63">
        <f t="shared" si="88"/>
        <v>4.5590365667840222</v>
      </c>
      <c r="AV80" s="63">
        <v>3.5666666666666469</v>
      </c>
      <c r="AW80" s="63">
        <f t="shared" si="100"/>
        <v>3.3664995708710634</v>
      </c>
      <c r="AX80" s="63">
        <v>0</v>
      </c>
      <c r="AY80" s="65">
        <f t="shared" si="101"/>
        <v>0</v>
      </c>
      <c r="AZ80" s="111">
        <v>0.59707941865146175</v>
      </c>
      <c r="BA80" s="112">
        <f t="shared" si="121"/>
        <v>0.5971968405219289</v>
      </c>
      <c r="BB80" s="111">
        <v>0.79295154185022121</v>
      </c>
      <c r="BC80" s="112">
        <f t="shared" si="122"/>
        <v>0.81087235798757773</v>
      </c>
      <c r="BD80" s="111">
        <v>0</v>
      </c>
      <c r="BE80" s="112">
        <f t="shared" si="89"/>
        <v>0</v>
      </c>
      <c r="BF80" s="111">
        <v>1</v>
      </c>
      <c r="BG80" s="112">
        <f t="shared" si="102"/>
        <v>1</v>
      </c>
      <c r="BH80" s="111">
        <v>0</v>
      </c>
      <c r="BI80" s="113">
        <f t="shared" si="103"/>
        <v>0</v>
      </c>
      <c r="BJ80" s="31">
        <v>4903.2435253213234</v>
      </c>
      <c r="BK80" s="38">
        <f t="shared" si="123"/>
        <v>5182.3467895256454</v>
      </c>
      <c r="BL80" s="31">
        <v>5808.8193832598863</v>
      </c>
      <c r="BM80" s="38">
        <f t="shared" si="124"/>
        <v>6148.8660861869148</v>
      </c>
      <c r="BN80" s="31">
        <v>7959.3617021276586</v>
      </c>
      <c r="BO80" s="38">
        <f t="shared" si="90"/>
        <v>9475.020303945721</v>
      </c>
      <c r="BP80" s="31">
        <v>5247.2888888888592</v>
      </c>
      <c r="BQ80" s="38">
        <f t="shared" si="104"/>
        <v>5370.612701384679</v>
      </c>
      <c r="BR80" s="31">
        <v>0</v>
      </c>
      <c r="BS80" s="57">
        <f t="shared" si="105"/>
        <v>0</v>
      </c>
      <c r="BT80" s="108">
        <v>3.3171078813969905E-2</v>
      </c>
      <c r="BU80" s="109">
        <f t="shared" si="123"/>
        <v>2.4038229768127854E-2</v>
      </c>
      <c r="BV80" s="108">
        <v>4.4052863436123149E-2</v>
      </c>
      <c r="BW80" s="108">
        <f t="shared" si="125"/>
        <v>3.2699305328500093E-2</v>
      </c>
      <c r="BX80" s="108">
        <v>0.10638297872340424</v>
      </c>
      <c r="BY80" s="108">
        <f t="shared" si="91"/>
        <v>8.3724934742511053E-2</v>
      </c>
      <c r="BZ80" s="108">
        <v>2.777777777777762E-2</v>
      </c>
      <c r="CA80" s="108">
        <f t="shared" si="106"/>
        <v>2.0772666061662882E-2</v>
      </c>
      <c r="CB80" s="108">
        <v>0</v>
      </c>
      <c r="CC80" s="110">
        <f t="shared" si="107"/>
        <v>0</v>
      </c>
      <c r="CD80" s="63">
        <v>41.660264514365664</v>
      </c>
      <c r="CE80" s="64">
        <f t="shared" si="126"/>
        <v>39.090161524296619</v>
      </c>
      <c r="CF80" s="63">
        <v>43.775330396475574</v>
      </c>
      <c r="CG80" s="64">
        <f t="shared" si="127"/>
        <v>41.590080605034025</v>
      </c>
      <c r="CH80" s="63">
        <v>49.425531914893618</v>
      </c>
      <c r="CI80" s="64">
        <f t="shared" si="92"/>
        <v>46.173959833464913</v>
      </c>
      <c r="CJ80" s="63">
        <v>42.299999999999763</v>
      </c>
      <c r="CK80" s="64">
        <f t="shared" si="108"/>
        <v>40.525108719177091</v>
      </c>
      <c r="CL80" s="63">
        <v>0</v>
      </c>
      <c r="CM80" s="65">
        <f t="shared" si="109"/>
        <v>0</v>
      </c>
      <c r="CN80" s="134">
        <f>'Plan Figures'!$B$74</f>
        <v>7.6707847839770166E-2</v>
      </c>
      <c r="CO80" s="134">
        <f>'Plan Figures'!$B$75</f>
        <v>0.14955977288801073</v>
      </c>
    </row>
    <row r="81" spans="1:93" x14ac:dyDescent="0.25">
      <c r="A81" s="107">
        <f t="shared" si="93"/>
        <v>45840</v>
      </c>
      <c r="B81" s="31">
        <v>37.806259379845287</v>
      </c>
      <c r="C81" s="38">
        <f t="shared" si="110"/>
        <v>37.909222130342222</v>
      </c>
      <c r="D81" s="31">
        <v>38.081081081081109</v>
      </c>
      <c r="E81" s="38">
        <f t="shared" si="110"/>
        <v>38.623215430865649</v>
      </c>
      <c r="F81" s="31">
        <v>41.066666666666663</v>
      </c>
      <c r="G81" s="38">
        <f t="shared" si="111"/>
        <v>41.069187424252178</v>
      </c>
      <c r="H81" s="31">
        <v>37.614583333333371</v>
      </c>
      <c r="I81" s="38">
        <f t="shared" si="112"/>
        <v>38.097677705599374</v>
      </c>
      <c r="J81" s="31">
        <v>0</v>
      </c>
      <c r="K81" s="57">
        <f t="shared" si="113"/>
        <v>0</v>
      </c>
      <c r="L81" s="108">
        <v>7.2469379779090029E-2</v>
      </c>
      <c r="M81" s="109">
        <f t="shared" si="110"/>
        <v>7.0930561922288096E-2</v>
      </c>
      <c r="N81" s="108">
        <v>7.2072072072072127E-2</v>
      </c>
      <c r="O81" s="109">
        <f t="shared" si="114"/>
        <v>7.908126208264174E-2</v>
      </c>
      <c r="P81" s="108">
        <v>0.13333333333333333</v>
      </c>
      <c r="Q81" s="109">
        <f t="shared" si="85"/>
        <v>0.13232693917245258</v>
      </c>
      <c r="R81" s="108">
        <v>6.2500000000000069E-2</v>
      </c>
      <c r="S81" s="109">
        <f t="shared" si="94"/>
        <v>6.8365314670261607E-2</v>
      </c>
      <c r="T81" s="108">
        <v>0</v>
      </c>
      <c r="U81" s="110">
        <f t="shared" si="95"/>
        <v>0</v>
      </c>
      <c r="V81" s="108">
        <v>9.4258238150229684E-2</v>
      </c>
      <c r="W81" s="109">
        <f t="shared" si="115"/>
        <v>0.12099183500192988</v>
      </c>
      <c r="X81" s="108">
        <v>8.5608977618557611E-2</v>
      </c>
      <c r="Y81" s="109">
        <f t="shared" si="116"/>
        <v>0.12395757464572608</v>
      </c>
      <c r="Z81" s="108">
        <v>0.11551242810740427</v>
      </c>
      <c r="AA81" s="109">
        <f t="shared" si="86"/>
        <v>0.2084988160130683</v>
      </c>
      <c r="AB81" s="108">
        <v>8.0917730939036814E-2</v>
      </c>
      <c r="AC81" s="109">
        <f t="shared" si="96"/>
        <v>0.10743822541922289</v>
      </c>
      <c r="AD81" s="108">
        <v>0</v>
      </c>
      <c r="AE81" s="110">
        <f t="shared" si="97"/>
        <v>0</v>
      </c>
      <c r="AF81" s="31">
        <v>7206.8814085248068</v>
      </c>
      <c r="AG81" s="38">
        <f t="shared" si="117"/>
        <v>7281.4916630850039</v>
      </c>
      <c r="AH81" s="31">
        <v>6872.9639639639699</v>
      </c>
      <c r="AI81" s="38">
        <f t="shared" si="118"/>
        <v>6869.7144698390384</v>
      </c>
      <c r="AJ81" s="31">
        <v>7033.3333333333321</v>
      </c>
      <c r="AK81" s="38">
        <f t="shared" si="87"/>
        <v>7200.9589916404902</v>
      </c>
      <c r="AL81" s="31">
        <v>6847.9062500000073</v>
      </c>
      <c r="AM81" s="38">
        <f t="shared" si="98"/>
        <v>6794.6092524887927</v>
      </c>
      <c r="AN81" s="31">
        <v>0</v>
      </c>
      <c r="AO81" s="57">
        <f t="shared" si="99"/>
        <v>0</v>
      </c>
      <c r="AP81" s="63">
        <v>3.1779766302299013</v>
      </c>
      <c r="AQ81" s="64">
        <f t="shared" si="119"/>
        <v>3.3075062830702251</v>
      </c>
      <c r="AR81" s="63">
        <v>3.2432432432432461</v>
      </c>
      <c r="AS81" s="63">
        <f t="shared" si="120"/>
        <v>3.5598510576024727</v>
      </c>
      <c r="AT81" s="63">
        <v>2.5999999999999996</v>
      </c>
      <c r="AU81" s="63">
        <f t="shared" si="88"/>
        <v>4.1227728305202858</v>
      </c>
      <c r="AV81" s="63">
        <v>3.3437500000000036</v>
      </c>
      <c r="AW81" s="63">
        <f t="shared" si="100"/>
        <v>3.426388384887237</v>
      </c>
      <c r="AX81" s="63">
        <v>0</v>
      </c>
      <c r="AY81" s="65">
        <f t="shared" si="101"/>
        <v>0</v>
      </c>
      <c r="AZ81" s="111">
        <v>0.69461276226616919</v>
      </c>
      <c r="BA81" s="112">
        <f t="shared" si="121"/>
        <v>0.60072572937731206</v>
      </c>
      <c r="BB81" s="111">
        <v>0.86486486486486469</v>
      </c>
      <c r="BC81" s="112">
        <f t="shared" si="122"/>
        <v>0.81970586682108659</v>
      </c>
      <c r="BD81" s="111">
        <v>0</v>
      </c>
      <c r="BE81" s="112">
        <f t="shared" si="89"/>
        <v>0</v>
      </c>
      <c r="BF81" s="111">
        <v>1</v>
      </c>
      <c r="BG81" s="112">
        <f t="shared" si="102"/>
        <v>1</v>
      </c>
      <c r="BH81" s="111">
        <v>0</v>
      </c>
      <c r="BI81" s="113">
        <f t="shared" si="103"/>
        <v>0</v>
      </c>
      <c r="BJ81" s="31">
        <v>5484.9163377139494</v>
      </c>
      <c r="BK81" s="38">
        <f t="shared" si="123"/>
        <v>5093.4289983099779</v>
      </c>
      <c r="BL81" s="31">
        <v>6238.5405405405463</v>
      </c>
      <c r="BM81" s="38">
        <f t="shared" si="124"/>
        <v>6071.6413582121877</v>
      </c>
      <c r="BN81" s="31">
        <v>13276</v>
      </c>
      <c r="BO81" s="38">
        <f t="shared" si="90"/>
        <v>10194.437886363303</v>
      </c>
      <c r="BP81" s="31">
        <v>5138.9375000000055</v>
      </c>
      <c r="BQ81" s="38">
        <f t="shared" si="104"/>
        <v>5187.4946083927662</v>
      </c>
      <c r="BR81" s="31">
        <v>0</v>
      </c>
      <c r="BS81" s="57">
        <f t="shared" si="105"/>
        <v>0</v>
      </c>
      <c r="BT81" s="108">
        <v>2.1706648820817812E-2</v>
      </c>
      <c r="BU81" s="109">
        <f t="shared" si="123"/>
        <v>2.3527802024047979E-2</v>
      </c>
      <c r="BV81" s="108">
        <v>2.7027027027027049E-2</v>
      </c>
      <c r="BW81" s="108">
        <f t="shared" si="125"/>
        <v>3.2231304860499625E-2</v>
      </c>
      <c r="BX81" s="108">
        <v>6.6666666666666666E-2</v>
      </c>
      <c r="BY81" s="108">
        <f t="shared" si="91"/>
        <v>8.7754238771815082E-2</v>
      </c>
      <c r="BZ81" s="108">
        <v>2.0833333333333353E-2</v>
      </c>
      <c r="CA81" s="108">
        <f t="shared" si="106"/>
        <v>1.9705729853217242E-2</v>
      </c>
      <c r="CB81" s="108">
        <v>0</v>
      </c>
      <c r="CC81" s="110">
        <f t="shared" si="107"/>
        <v>0</v>
      </c>
      <c r="CD81" s="63">
        <v>39.06395957513265</v>
      </c>
      <c r="CE81" s="64">
        <f t="shared" si="126"/>
        <v>39.073720237266507</v>
      </c>
      <c r="CF81" s="63">
        <v>41.20720720720724</v>
      </c>
      <c r="CG81" s="64">
        <f t="shared" si="127"/>
        <v>41.707343972297394</v>
      </c>
      <c r="CH81" s="63">
        <v>47.266666666666659</v>
      </c>
      <c r="CI81" s="64">
        <f t="shared" si="92"/>
        <v>47.256011115516195</v>
      </c>
      <c r="CJ81" s="63">
        <v>40.260416666666714</v>
      </c>
      <c r="CK81" s="64">
        <f t="shared" si="108"/>
        <v>40.48279627533163</v>
      </c>
      <c r="CL81" s="63">
        <v>0</v>
      </c>
      <c r="CM81" s="65">
        <f t="shared" si="109"/>
        <v>0</v>
      </c>
      <c r="CN81" s="134">
        <f>'Plan Figures'!$B$74</f>
        <v>7.6707847839770166E-2</v>
      </c>
      <c r="CO81" s="134">
        <f>'Plan Figures'!$B$75</f>
        <v>0.14955977288801073</v>
      </c>
    </row>
    <row r="82" spans="1:93" x14ac:dyDescent="0.25">
      <c r="A82" s="107">
        <f t="shared" si="93"/>
        <v>45841</v>
      </c>
      <c r="B82" s="31">
        <v>37.628887677859552</v>
      </c>
      <c r="C82" s="38">
        <f t="shared" si="110"/>
        <v>37.72426207162426</v>
      </c>
      <c r="D82" s="31">
        <v>38.935779816513786</v>
      </c>
      <c r="E82" s="38">
        <f t="shared" si="110"/>
        <v>38.383271888169816</v>
      </c>
      <c r="F82" s="31">
        <v>39.67647058823529</v>
      </c>
      <c r="G82" s="38">
        <f t="shared" si="111"/>
        <v>40.290826079714364</v>
      </c>
      <c r="H82" s="31">
        <v>38.600000000000051</v>
      </c>
      <c r="I82" s="38">
        <f t="shared" si="112"/>
        <v>37.97601871942426</v>
      </c>
      <c r="J82" s="31">
        <v>0</v>
      </c>
      <c r="K82" s="57">
        <f t="shared" si="113"/>
        <v>0</v>
      </c>
      <c r="L82" s="108">
        <v>7.5448530893772819E-2</v>
      </c>
      <c r="M82" s="109">
        <f t="shared" si="110"/>
        <v>7.4303205036827843E-2</v>
      </c>
      <c r="N82" s="108">
        <v>7.3394495412844096E-2</v>
      </c>
      <c r="O82" s="109">
        <f t="shared" si="114"/>
        <v>8.1019181451753769E-2</v>
      </c>
      <c r="P82" s="108">
        <v>0.14705882352941177</v>
      </c>
      <c r="Q82" s="109">
        <f t="shared" si="85"/>
        <v>0.1533353425337971</v>
      </c>
      <c r="R82" s="108">
        <v>4.0000000000000049E-2</v>
      </c>
      <c r="S82" s="109">
        <f t="shared" si="94"/>
        <v>6.3326912212504319E-2</v>
      </c>
      <c r="T82" s="108">
        <v>0</v>
      </c>
      <c r="U82" s="110">
        <f t="shared" si="95"/>
        <v>0</v>
      </c>
      <c r="V82" s="108">
        <v>0.13184462466392222</v>
      </c>
      <c r="W82" s="109">
        <f t="shared" si="115"/>
        <v>0.12368925464253704</v>
      </c>
      <c r="X82" s="108">
        <v>0.11269138304344349</v>
      </c>
      <c r="Y82" s="109">
        <f t="shared" si="116"/>
        <v>0.12458240850902226</v>
      </c>
      <c r="Z82" s="108">
        <v>0.25400122716720658</v>
      </c>
      <c r="AA82" s="109">
        <f t="shared" si="86"/>
        <v>0.24478470560838353</v>
      </c>
      <c r="AB82" s="108">
        <v>5.9748336404404814E-2</v>
      </c>
      <c r="AC82" s="109">
        <f t="shared" si="96"/>
        <v>9.6165772305501371E-2</v>
      </c>
      <c r="AD82" s="108">
        <v>0</v>
      </c>
      <c r="AE82" s="110">
        <f t="shared" si="97"/>
        <v>0</v>
      </c>
      <c r="AF82" s="31">
        <v>7701.8907758852365</v>
      </c>
      <c r="AG82" s="38">
        <f t="shared" si="117"/>
        <v>7354.470576703533</v>
      </c>
      <c r="AH82" s="31">
        <v>7267.889908256886</v>
      </c>
      <c r="AI82" s="38">
        <f t="shared" si="118"/>
        <v>6954.7341514825739</v>
      </c>
      <c r="AJ82" s="31">
        <v>7711.7647058823532</v>
      </c>
      <c r="AK82" s="38">
        <f t="shared" si="87"/>
        <v>7238.8777591474918</v>
      </c>
      <c r="AL82" s="31">
        <v>7066.6666666666761</v>
      </c>
      <c r="AM82" s="38">
        <f t="shared" si="98"/>
        <v>6879.4018792169054</v>
      </c>
      <c r="AN82" s="31">
        <v>0</v>
      </c>
      <c r="AO82" s="57">
        <f t="shared" si="99"/>
        <v>0</v>
      </c>
      <c r="AP82" s="63">
        <v>2.8388758985805271</v>
      </c>
      <c r="AQ82" s="64">
        <f t="shared" si="119"/>
        <v>3.222823918294933</v>
      </c>
      <c r="AR82" s="63">
        <v>3.1467889908256907</v>
      </c>
      <c r="AS82" s="63">
        <f t="shared" si="120"/>
        <v>3.4697098023236026</v>
      </c>
      <c r="AT82" s="63">
        <v>3.7058823529411766</v>
      </c>
      <c r="AU82" s="63">
        <f t="shared" si="88"/>
        <v>3.9795655476071219</v>
      </c>
      <c r="AV82" s="63">
        <v>2.8933333333333371</v>
      </c>
      <c r="AW82" s="63">
        <f t="shared" si="100"/>
        <v>3.3343453741345495</v>
      </c>
      <c r="AX82" s="63">
        <v>0</v>
      </c>
      <c r="AY82" s="65">
        <f t="shared" si="101"/>
        <v>0</v>
      </c>
      <c r="AZ82" s="111">
        <v>0.47074055061597825</v>
      </c>
      <c r="BA82" s="112">
        <f t="shared" si="121"/>
        <v>0.59178825436647975</v>
      </c>
      <c r="BB82" s="111">
        <v>0.68807339449541249</v>
      </c>
      <c r="BC82" s="112">
        <f t="shared" si="122"/>
        <v>0.80444895248160342</v>
      </c>
      <c r="BD82" s="111">
        <v>0</v>
      </c>
      <c r="BE82" s="112">
        <f t="shared" si="89"/>
        <v>0</v>
      </c>
      <c r="BF82" s="111">
        <v>1</v>
      </c>
      <c r="BG82" s="112">
        <f t="shared" si="102"/>
        <v>1</v>
      </c>
      <c r="BH82" s="111">
        <v>0</v>
      </c>
      <c r="BI82" s="113">
        <f t="shared" si="103"/>
        <v>0</v>
      </c>
      <c r="BJ82" s="31">
        <v>5273.5914378962352</v>
      </c>
      <c r="BK82" s="38">
        <f t="shared" si="123"/>
        <v>5043.2983926728384</v>
      </c>
      <c r="BL82" s="31">
        <v>6735.4587155963354</v>
      </c>
      <c r="BM82" s="38">
        <f t="shared" si="124"/>
        <v>5990.7154360202103</v>
      </c>
      <c r="BN82" s="31">
        <v>8667.9411764705874</v>
      </c>
      <c r="BO82" s="38">
        <f t="shared" si="90"/>
        <v>9609.7092449067186</v>
      </c>
      <c r="BP82" s="31">
        <v>5859.4000000000078</v>
      </c>
      <c r="BQ82" s="38">
        <f t="shared" si="104"/>
        <v>5182.6746391147326</v>
      </c>
      <c r="BR82" s="31">
        <v>0</v>
      </c>
      <c r="BS82" s="57">
        <f t="shared" si="105"/>
        <v>0</v>
      </c>
      <c r="BT82" s="108">
        <v>1.2553081349759436E-2</v>
      </c>
      <c r="BU82" s="109">
        <f t="shared" si="123"/>
        <v>2.1225071128608049E-2</v>
      </c>
      <c r="BV82" s="108">
        <v>1.8348623853211024E-2</v>
      </c>
      <c r="BW82" s="108">
        <f t="shared" si="125"/>
        <v>2.8747530734523668E-2</v>
      </c>
      <c r="BX82" s="108">
        <v>2.9411764705882353E-2</v>
      </c>
      <c r="BY82" s="108">
        <f t="shared" si="91"/>
        <v>8.0051157539322099E-2</v>
      </c>
      <c r="BZ82" s="108">
        <v>1.333333333333335E-2</v>
      </c>
      <c r="CA82" s="108">
        <f t="shared" si="106"/>
        <v>1.700219682710357E-2</v>
      </c>
      <c r="CB82" s="108">
        <v>0</v>
      </c>
      <c r="CC82" s="110">
        <f t="shared" si="107"/>
        <v>0</v>
      </c>
      <c r="CD82" s="63">
        <v>38.20708453047888</v>
      </c>
      <c r="CE82" s="64">
        <f t="shared" si="126"/>
        <v>38.847824530218432</v>
      </c>
      <c r="CF82" s="63">
        <v>41.798165137614717</v>
      </c>
      <c r="CG82" s="64">
        <f t="shared" si="127"/>
        <v>41.539316281333925</v>
      </c>
      <c r="CH82" s="63">
        <v>41.117647058823529</v>
      </c>
      <c r="CI82" s="64">
        <f t="shared" si="92"/>
        <v>46.064484504871942</v>
      </c>
      <c r="CJ82" s="63">
        <v>42.106666666666726</v>
      </c>
      <c r="CK82" s="64">
        <f t="shared" si="108"/>
        <v>40.597880760738697</v>
      </c>
      <c r="CL82" s="63">
        <v>0</v>
      </c>
      <c r="CM82" s="65">
        <f t="shared" si="109"/>
        <v>0</v>
      </c>
      <c r="CN82" s="134">
        <f>'Plan Figures'!$B$74</f>
        <v>7.6707847839770166E-2</v>
      </c>
      <c r="CO82" s="134">
        <f>'Plan Figures'!$B$75</f>
        <v>0.14955977288801073</v>
      </c>
    </row>
    <row r="83" spans="1:93" x14ac:dyDescent="0.25">
      <c r="A83" s="107">
        <f t="shared" si="93"/>
        <v>45842</v>
      </c>
      <c r="B83" s="31">
        <v>38.943106088395858</v>
      </c>
      <c r="C83" s="38">
        <f t="shared" si="110"/>
        <v>37.933332118458743</v>
      </c>
      <c r="D83" s="31">
        <v>39.853146853146846</v>
      </c>
      <c r="E83" s="38">
        <f t="shared" si="110"/>
        <v>38.603189225734205</v>
      </c>
      <c r="F83" s="31">
        <v>41.054054054054056</v>
      </c>
      <c r="G83" s="38">
        <f t="shared" si="111"/>
        <v>40.617229406117694</v>
      </c>
      <c r="H83" s="31">
        <v>39.433962264150942</v>
      </c>
      <c r="I83" s="38">
        <f t="shared" si="112"/>
        <v>38.149374408453689</v>
      </c>
      <c r="J83" s="31">
        <v>0</v>
      </c>
      <c r="K83" s="57">
        <f t="shared" si="113"/>
        <v>0</v>
      </c>
      <c r="L83" s="108">
        <v>1.4532118937488884E-2</v>
      </c>
      <c r="M83" s="109">
        <f t="shared" si="110"/>
        <v>6.2788097708789223E-2</v>
      </c>
      <c r="N83" s="108">
        <v>6.993006993006993E-3</v>
      </c>
      <c r="O83" s="109">
        <f t="shared" si="114"/>
        <v>6.7078873393798644E-2</v>
      </c>
      <c r="P83" s="108">
        <v>0</v>
      </c>
      <c r="Q83" s="109">
        <f t="shared" si="85"/>
        <v>0.12586281506126965</v>
      </c>
      <c r="R83" s="108">
        <v>9.433962264150943E-3</v>
      </c>
      <c r="S83" s="109">
        <f t="shared" si="94"/>
        <v>5.2301167789047809E-2</v>
      </c>
      <c r="T83" s="108">
        <v>0</v>
      </c>
      <c r="U83" s="110">
        <f t="shared" si="95"/>
        <v>0</v>
      </c>
      <c r="V83" s="108">
        <v>3.2844666269261212E-2</v>
      </c>
      <c r="W83" s="109">
        <f t="shared" si="115"/>
        <v>0.1070614840211986</v>
      </c>
      <c r="X83" s="108">
        <v>1.4815831878661386E-2</v>
      </c>
      <c r="Y83" s="109">
        <f t="shared" si="116"/>
        <v>0.10257710417819169</v>
      </c>
      <c r="Z83" s="108">
        <v>0</v>
      </c>
      <c r="AA83" s="109">
        <f t="shared" si="86"/>
        <v>0.1983474777381399</v>
      </c>
      <c r="AB83" s="108">
        <v>1.8249049066952745E-2</v>
      </c>
      <c r="AC83" s="109">
        <f t="shared" si="96"/>
        <v>7.9722184105690902E-2</v>
      </c>
      <c r="AD83" s="108">
        <v>0</v>
      </c>
      <c r="AE83" s="110">
        <f t="shared" si="97"/>
        <v>0</v>
      </c>
      <c r="AF83" s="31">
        <v>7363.033383628117</v>
      </c>
      <c r="AG83" s="38">
        <f t="shared" si="117"/>
        <v>7363.1666864880599</v>
      </c>
      <c r="AH83" s="31">
        <v>6805.62937062937</v>
      </c>
      <c r="AI83" s="38">
        <f t="shared" si="118"/>
        <v>6944.7073482204751</v>
      </c>
      <c r="AJ83" s="31">
        <v>7160.5945945945941</v>
      </c>
      <c r="AK83" s="38">
        <f t="shared" si="87"/>
        <v>7220.6110528807858</v>
      </c>
      <c r="AL83" s="31">
        <v>6681.7264150943402</v>
      </c>
      <c r="AM83" s="38">
        <f t="shared" si="98"/>
        <v>6863.7429981336436</v>
      </c>
      <c r="AN83" s="31">
        <v>0</v>
      </c>
      <c r="AO83" s="57">
        <f t="shared" si="99"/>
        <v>0</v>
      </c>
      <c r="AP83" s="63">
        <v>3.3121814833933865</v>
      </c>
      <c r="AQ83" s="64">
        <f t="shared" si="119"/>
        <v>3.266165942261396</v>
      </c>
      <c r="AR83" s="63">
        <v>3.6433566433566429</v>
      </c>
      <c r="AS83" s="63">
        <f t="shared" si="120"/>
        <v>3.5214685011411251</v>
      </c>
      <c r="AT83" s="63">
        <v>5.3513513513513509</v>
      </c>
      <c r="AU83" s="63">
        <f t="shared" si="88"/>
        <v>4.189099257140831</v>
      </c>
      <c r="AV83" s="63">
        <v>3.0471698113207548</v>
      </c>
      <c r="AW83" s="63">
        <f t="shared" si="100"/>
        <v>3.3185867307574242</v>
      </c>
      <c r="AX83" s="63">
        <v>0</v>
      </c>
      <c r="AY83" s="65">
        <f t="shared" si="101"/>
        <v>0</v>
      </c>
      <c r="AZ83" s="111">
        <v>0.51071081610053204</v>
      </c>
      <c r="BA83" s="112">
        <f t="shared" si="121"/>
        <v>0.57855897990737026</v>
      </c>
      <c r="BB83" s="111">
        <v>0.74125874125874125</v>
      </c>
      <c r="BC83" s="112">
        <f t="shared" si="122"/>
        <v>0.79176229273612009</v>
      </c>
      <c r="BD83" s="111">
        <v>0</v>
      </c>
      <c r="BE83" s="112">
        <f t="shared" si="89"/>
        <v>0</v>
      </c>
      <c r="BF83" s="111">
        <v>1</v>
      </c>
      <c r="BG83" s="112">
        <f t="shared" si="102"/>
        <v>1</v>
      </c>
      <c r="BH83" s="111">
        <v>0</v>
      </c>
      <c r="BI83" s="113">
        <f t="shared" si="103"/>
        <v>0</v>
      </c>
      <c r="BJ83" s="31">
        <v>5138.6391250825045</v>
      </c>
      <c r="BK83" s="38">
        <f t="shared" si="123"/>
        <v>5107.1953785091755</v>
      </c>
      <c r="BL83" s="31">
        <v>6328.8321678321681</v>
      </c>
      <c r="BM83" s="38">
        <f t="shared" si="124"/>
        <v>6107.1452415088397</v>
      </c>
      <c r="BN83" s="31">
        <v>7947.9189189189192</v>
      </c>
      <c r="BO83" s="38">
        <f t="shared" si="90"/>
        <v>9407.6262333237082</v>
      </c>
      <c r="BP83" s="31">
        <v>5763.6792452830186</v>
      </c>
      <c r="BQ83" s="38">
        <f t="shared" si="104"/>
        <v>5330.9280296107327</v>
      </c>
      <c r="BR83" s="31">
        <v>0</v>
      </c>
      <c r="BS83" s="57">
        <f t="shared" si="105"/>
        <v>0</v>
      </c>
      <c r="BT83" s="108">
        <v>3.3726185968903061E-2</v>
      </c>
      <c r="BU83" s="109">
        <f t="shared" si="123"/>
        <v>2.2649870826559899E-2</v>
      </c>
      <c r="BV83" s="108">
        <v>4.8951048951048952E-2</v>
      </c>
      <c r="BW83" s="108">
        <f t="shared" si="125"/>
        <v>3.107200364723187E-2</v>
      </c>
      <c r="BX83" s="108">
        <v>0.1081081081081081</v>
      </c>
      <c r="BY83" s="108">
        <f t="shared" si="91"/>
        <v>7.9011656499821045E-2</v>
      </c>
      <c r="BZ83" s="108">
        <v>2.8301886792452831E-2</v>
      </c>
      <c r="CA83" s="108">
        <f t="shared" si="106"/>
        <v>1.8795604726587832E-2</v>
      </c>
      <c r="CB83" s="108">
        <v>0</v>
      </c>
      <c r="CC83" s="110">
        <f t="shared" si="107"/>
        <v>0</v>
      </c>
      <c r="CD83" s="63">
        <v>40.010128279402721</v>
      </c>
      <c r="CE83" s="64">
        <f t="shared" si="126"/>
        <v>39.375331281445675</v>
      </c>
      <c r="CF83" s="63">
        <v>42.769230769230774</v>
      </c>
      <c r="CG83" s="64">
        <f t="shared" si="127"/>
        <v>42.173949621849616</v>
      </c>
      <c r="CH83" s="63">
        <v>46.054054054054056</v>
      </c>
      <c r="CI83" s="64">
        <f t="shared" si="92"/>
        <v>45.929349369736812</v>
      </c>
      <c r="CJ83" s="63">
        <v>41.622641509433961</v>
      </c>
      <c r="CK83" s="64">
        <f t="shared" si="108"/>
        <v>41.322375104606088</v>
      </c>
      <c r="CL83" s="63">
        <v>0</v>
      </c>
      <c r="CM83" s="65">
        <f t="shared" si="109"/>
        <v>0</v>
      </c>
      <c r="CN83" s="134">
        <f>'Plan Figures'!$B$74</f>
        <v>7.6707847839770166E-2</v>
      </c>
      <c r="CO83" s="134">
        <f>'Plan Figures'!$B$75</f>
        <v>0.14955977288801073</v>
      </c>
    </row>
    <row r="84" spans="1:93" x14ac:dyDescent="0.25">
      <c r="A84" s="107">
        <f t="shared" si="93"/>
        <v>45843</v>
      </c>
      <c r="B84" s="31">
        <v>36.371679997607401</v>
      </c>
      <c r="C84" s="38">
        <f t="shared" si="110"/>
        <v>37.854993771727955</v>
      </c>
      <c r="D84" s="31">
        <v>37.338028169014081</v>
      </c>
      <c r="E84" s="38">
        <f t="shared" si="110"/>
        <v>38.540227383886659</v>
      </c>
      <c r="F84" s="31">
        <v>37.299999999999997</v>
      </c>
      <c r="G84" s="38">
        <f t="shared" si="111"/>
        <v>39.953737342625629</v>
      </c>
      <c r="H84" s="31">
        <v>37.348214285714285</v>
      </c>
      <c r="I84" s="38">
        <f t="shared" si="112"/>
        <v>38.200623065811371</v>
      </c>
      <c r="J84" s="31">
        <v>0</v>
      </c>
      <c r="K84" s="57">
        <f t="shared" si="113"/>
        <v>0</v>
      </c>
      <c r="L84" s="108">
        <v>4.9575706217583115E-2</v>
      </c>
      <c r="M84" s="109">
        <f t="shared" si="110"/>
        <v>6.2012863944063933E-2</v>
      </c>
      <c r="N84" s="108">
        <v>4.2253521126760556E-2</v>
      </c>
      <c r="O84" s="109">
        <f t="shared" si="114"/>
        <v>6.1737088169176564E-2</v>
      </c>
      <c r="P84" s="108">
        <v>6.6666666666666666E-2</v>
      </c>
      <c r="Q84" s="109">
        <f t="shared" si="85"/>
        <v>0.11157710077555537</v>
      </c>
      <c r="R84" s="108">
        <v>3.5714285714285712E-2</v>
      </c>
      <c r="S84" s="109">
        <f t="shared" si="94"/>
        <v>4.8380652214396878E-2</v>
      </c>
      <c r="T84" s="108">
        <v>0</v>
      </c>
      <c r="U84" s="110">
        <f t="shared" si="95"/>
        <v>0</v>
      </c>
      <c r="V84" s="108">
        <v>8.2345990659220963E-2</v>
      </c>
      <c r="W84" s="109">
        <f t="shared" si="115"/>
        <v>0.10511204384967855</v>
      </c>
      <c r="X84" s="108">
        <v>5.2954485366209045E-2</v>
      </c>
      <c r="Y84" s="109">
        <f t="shared" si="116"/>
        <v>9.1553149690753705E-2</v>
      </c>
      <c r="Z84" s="108">
        <v>8.5129633675941924E-2</v>
      </c>
      <c r="AA84" s="109">
        <f t="shared" si="86"/>
        <v>0.17379744909320399</v>
      </c>
      <c r="AB84" s="108">
        <v>4.5594125138039641E-2</v>
      </c>
      <c r="AC84" s="109">
        <f t="shared" si="96"/>
        <v>7.0122006861800951E-2</v>
      </c>
      <c r="AD84" s="108">
        <v>0</v>
      </c>
      <c r="AE84" s="110">
        <f t="shared" si="97"/>
        <v>0</v>
      </c>
      <c r="AF84" s="31">
        <v>7387.4279062313472</v>
      </c>
      <c r="AG84" s="38">
        <f t="shared" si="117"/>
        <v>7351.8334781535978</v>
      </c>
      <c r="AH84" s="31">
        <v>6886.6197183098593</v>
      </c>
      <c r="AI84" s="38">
        <f t="shared" si="118"/>
        <v>6910.3066252988747</v>
      </c>
      <c r="AJ84" s="31">
        <v>6733.333333333333</v>
      </c>
      <c r="AK84" s="38">
        <f t="shared" si="87"/>
        <v>7096.0158147855482</v>
      </c>
      <c r="AL84" s="31">
        <v>6927.6785714285716</v>
      </c>
      <c r="AM84" s="38">
        <f t="shared" si="98"/>
        <v>6848.1482075858448</v>
      </c>
      <c r="AN84" s="31">
        <v>0</v>
      </c>
      <c r="AO84" s="57">
        <f t="shared" si="99"/>
        <v>0</v>
      </c>
      <c r="AP84" s="63">
        <v>3.0141640433135932</v>
      </c>
      <c r="AQ84" s="64">
        <f t="shared" si="119"/>
        <v>3.2272365326249632</v>
      </c>
      <c r="AR84" s="63">
        <v>3.492957746478873</v>
      </c>
      <c r="AS84" s="63">
        <f t="shared" si="120"/>
        <v>3.5337368012070063</v>
      </c>
      <c r="AT84" s="63">
        <v>3.8999999999999995</v>
      </c>
      <c r="AU84" s="63">
        <f t="shared" si="88"/>
        <v>4.1589405269821</v>
      </c>
      <c r="AV84" s="63">
        <v>3.3839285714285716</v>
      </c>
      <c r="AW84" s="63">
        <f t="shared" si="100"/>
        <v>3.3343359251720317</v>
      </c>
      <c r="AX84" s="63">
        <v>0</v>
      </c>
      <c r="AY84" s="65">
        <f t="shared" si="101"/>
        <v>0</v>
      </c>
      <c r="AZ84" s="111">
        <v>0.5531362915744974</v>
      </c>
      <c r="BA84" s="112">
        <f t="shared" si="121"/>
        <v>0.57504204284599436</v>
      </c>
      <c r="BB84" s="111">
        <v>0.78873239436619713</v>
      </c>
      <c r="BC84" s="112">
        <f t="shared" si="122"/>
        <v>0.78433721127389544</v>
      </c>
      <c r="BD84" s="111">
        <v>0</v>
      </c>
      <c r="BE84" s="112">
        <f t="shared" si="89"/>
        <v>0</v>
      </c>
      <c r="BF84" s="111">
        <v>1</v>
      </c>
      <c r="BG84" s="112">
        <f t="shared" si="102"/>
        <v>1</v>
      </c>
      <c r="BH84" s="111">
        <v>0</v>
      </c>
      <c r="BI84" s="113">
        <f t="shared" si="103"/>
        <v>0</v>
      </c>
      <c r="BJ84" s="31">
        <v>6048.4663978294375</v>
      </c>
      <c r="BK84" s="38">
        <f t="shared" si="123"/>
        <v>5284.4144826692982</v>
      </c>
      <c r="BL84" s="31">
        <v>7528.2887323943651</v>
      </c>
      <c r="BM84" s="38">
        <f t="shared" si="124"/>
        <v>6353.8287140253533</v>
      </c>
      <c r="BN84" s="31">
        <v>8555.6666666666661</v>
      </c>
      <c r="BO84" s="38">
        <f t="shared" si="90"/>
        <v>9419.9436936411676</v>
      </c>
      <c r="BP84" s="31">
        <v>7253.0982142857138</v>
      </c>
      <c r="BQ84" s="38">
        <f t="shared" si="104"/>
        <v>5610.513488794405</v>
      </c>
      <c r="BR84" s="31">
        <v>0</v>
      </c>
      <c r="BS84" s="57">
        <f t="shared" si="105"/>
        <v>0</v>
      </c>
      <c r="BT84" s="108">
        <v>4.4448452001522115E-2</v>
      </c>
      <c r="BU84" s="109">
        <f t="shared" si="123"/>
        <v>2.6393236822247444E-2</v>
      </c>
      <c r="BV84" s="108">
        <v>6.3380281690140844E-2</v>
      </c>
      <c r="BW84" s="108">
        <f t="shared" si="125"/>
        <v>3.6333662093484605E-2</v>
      </c>
      <c r="BX84" s="108">
        <v>6.6666666666666666E-2</v>
      </c>
      <c r="BY84" s="108">
        <f t="shared" si="91"/>
        <v>8.0598958087122627E-2</v>
      </c>
      <c r="BZ84" s="108">
        <v>6.25E-2</v>
      </c>
      <c r="CA84" s="108">
        <f t="shared" si="106"/>
        <v>2.4716657358166774E-2</v>
      </c>
      <c r="CB84" s="108">
        <v>0</v>
      </c>
      <c r="CC84" s="110">
        <f t="shared" si="107"/>
        <v>0</v>
      </c>
      <c r="CD84" s="63">
        <v>39.195262201222029</v>
      </c>
      <c r="CE84" s="64">
        <f t="shared" si="126"/>
        <v>39.272171240130184</v>
      </c>
      <c r="CF84" s="63">
        <v>42.676056338028168</v>
      </c>
      <c r="CG84" s="64">
        <f t="shared" si="127"/>
        <v>42.147899515904207</v>
      </c>
      <c r="CH84" s="63">
        <v>44.6</v>
      </c>
      <c r="CI84" s="64">
        <f t="shared" si="92"/>
        <v>46.451571591959031</v>
      </c>
      <c r="CJ84" s="63">
        <v>42.160714285714285</v>
      </c>
      <c r="CK84" s="64">
        <f t="shared" si="108"/>
        <v>41.17089819805399</v>
      </c>
      <c r="CL84" s="63">
        <v>0</v>
      </c>
      <c r="CM84" s="65">
        <f t="shared" si="109"/>
        <v>0</v>
      </c>
      <c r="CN84" s="134">
        <f>'Plan Figures'!$B$74</f>
        <v>7.6707847839770166E-2</v>
      </c>
      <c r="CO84" s="134">
        <f>'Plan Figures'!$B$75</f>
        <v>0.14955977288801073</v>
      </c>
    </row>
    <row r="85" spans="1:93" x14ac:dyDescent="0.25">
      <c r="A85" s="107">
        <f t="shared" si="93"/>
        <v>45844</v>
      </c>
      <c r="B85" s="31">
        <v>37.160403010414321</v>
      </c>
      <c r="C85" s="38">
        <f t="shared" si="110"/>
        <v>37.835047802003245</v>
      </c>
      <c r="D85" s="31">
        <v>37.614678899082598</v>
      </c>
      <c r="E85" s="38">
        <f t="shared" si="110"/>
        <v>38.520221943593867</v>
      </c>
      <c r="F85" s="31">
        <v>43.16</v>
      </c>
      <c r="G85" s="38">
        <f t="shared" si="111"/>
        <v>40.765414361259168</v>
      </c>
      <c r="H85" s="31">
        <v>35.964285714285758</v>
      </c>
      <c r="I85" s="38">
        <f t="shared" si="112"/>
        <v>37.933903124822919</v>
      </c>
      <c r="J85" s="31">
        <v>0</v>
      </c>
      <c r="K85" s="57">
        <f t="shared" si="113"/>
        <v>0</v>
      </c>
      <c r="L85" s="108">
        <v>7.0509914627117587E-2</v>
      </c>
      <c r="M85" s="109">
        <f t="shared" si="110"/>
        <v>5.7210414107527821E-2</v>
      </c>
      <c r="N85" s="108">
        <v>7.3394495412844096E-2</v>
      </c>
      <c r="O85" s="109">
        <f t="shared" si="114"/>
        <v>5.6049509346752659E-2</v>
      </c>
      <c r="P85" s="108">
        <v>0.12</v>
      </c>
      <c r="Q85" s="109">
        <f t="shared" si="85"/>
        <v>0.11008641754574169</v>
      </c>
      <c r="R85" s="108">
        <v>5.952380952380959E-2</v>
      </c>
      <c r="S85" s="109">
        <f t="shared" si="94"/>
        <v>4.1393520012118372E-2</v>
      </c>
      <c r="T85" s="108">
        <v>0</v>
      </c>
      <c r="U85" s="110">
        <f t="shared" si="95"/>
        <v>0</v>
      </c>
      <c r="V85" s="108">
        <v>9.2890993705701724E-2</v>
      </c>
      <c r="W85" s="109">
        <f t="shared" si="115"/>
        <v>9.0328303819744646E-2</v>
      </c>
      <c r="X85" s="108">
        <v>8.118885501157648E-2</v>
      </c>
      <c r="Y85" s="109">
        <f t="shared" si="116"/>
        <v>7.7135950306884346E-2</v>
      </c>
      <c r="Z85" s="108">
        <v>0.13495362546258677</v>
      </c>
      <c r="AA85" s="109">
        <f t="shared" si="86"/>
        <v>0.1602437280695829</v>
      </c>
      <c r="AB85" s="108">
        <v>6.8126574076966595E-2</v>
      </c>
      <c r="AC85" s="109">
        <f t="shared" si="96"/>
        <v>5.5513793177834718E-2</v>
      </c>
      <c r="AD85" s="108">
        <v>0</v>
      </c>
      <c r="AE85" s="110">
        <f t="shared" si="97"/>
        <v>0</v>
      </c>
      <c r="AF85" s="31">
        <v>7188.3661885523952</v>
      </c>
      <c r="AG85" s="38">
        <f t="shared" si="117"/>
        <v>7291.2188671961703</v>
      </c>
      <c r="AH85" s="31">
        <v>6831.7798165137674</v>
      </c>
      <c r="AI85" s="38">
        <f t="shared" si="118"/>
        <v>6857.973283722672</v>
      </c>
      <c r="AJ85" s="31">
        <v>6260</v>
      </c>
      <c r="AK85" s="38">
        <f t="shared" si="87"/>
        <v>6928.1897278290271</v>
      </c>
      <c r="AL85" s="31">
        <v>7001.9523809523889</v>
      </c>
      <c r="AM85" s="38">
        <f t="shared" si="98"/>
        <v>6829.4942447959093</v>
      </c>
      <c r="AN85" s="31">
        <v>0</v>
      </c>
      <c r="AO85" s="57">
        <f t="shared" si="99"/>
        <v>0</v>
      </c>
      <c r="AP85" s="63">
        <v>3.377577090278439</v>
      </c>
      <c r="AQ85" s="64">
        <f t="shared" si="119"/>
        <v>3.1905253734616821</v>
      </c>
      <c r="AR85" s="63">
        <v>3.8256880733944985</v>
      </c>
      <c r="AS85" s="63">
        <f t="shared" si="120"/>
        <v>3.5115305151959775</v>
      </c>
      <c r="AT85" s="63">
        <v>4.68</v>
      </c>
      <c r="AU85" s="63">
        <f t="shared" si="88"/>
        <v>4.3368287257398643</v>
      </c>
      <c r="AV85" s="63">
        <v>3.5714285714285756</v>
      </c>
      <c r="AW85" s="63">
        <f t="shared" si="100"/>
        <v>3.2541785610215519</v>
      </c>
      <c r="AX85" s="63">
        <v>0</v>
      </c>
      <c r="AY85" s="65">
        <f t="shared" si="101"/>
        <v>0</v>
      </c>
      <c r="AZ85" s="111">
        <v>0.5908629392602639</v>
      </c>
      <c r="BA85" s="112">
        <f t="shared" si="121"/>
        <v>0.57725178526475673</v>
      </c>
      <c r="BB85" s="111">
        <v>0.7706422018348621</v>
      </c>
      <c r="BC85" s="112">
        <f t="shared" si="122"/>
        <v>0.78256911611822899</v>
      </c>
      <c r="BD85" s="111">
        <v>0</v>
      </c>
      <c r="BE85" s="112">
        <f t="shared" si="89"/>
        <v>0</v>
      </c>
      <c r="BF85" s="111">
        <v>1</v>
      </c>
      <c r="BG85" s="112">
        <f t="shared" si="102"/>
        <v>1</v>
      </c>
      <c r="BH85" s="111">
        <v>0</v>
      </c>
      <c r="BI85" s="113">
        <f t="shared" si="103"/>
        <v>0</v>
      </c>
      <c r="BJ85" s="31">
        <v>5417.5365658180899</v>
      </c>
      <c r="BK85" s="38">
        <f t="shared" si="123"/>
        <v>5359.0125364769265</v>
      </c>
      <c r="BL85" s="31">
        <v>6343.2568807339503</v>
      </c>
      <c r="BM85" s="38">
        <f t="shared" si="124"/>
        <v>6448.8290231328983</v>
      </c>
      <c r="BN85" s="31">
        <v>7331.72</v>
      </c>
      <c r="BO85" s="38">
        <f t="shared" si="90"/>
        <v>9146.0154948834042</v>
      </c>
      <c r="BP85" s="31">
        <v>6049.0714285714357</v>
      </c>
      <c r="BQ85" s="38">
        <f t="shared" si="104"/>
        <v>5804.850715251253</v>
      </c>
      <c r="BR85" s="31">
        <v>0</v>
      </c>
      <c r="BS85" s="57">
        <f t="shared" si="105"/>
        <v>0</v>
      </c>
      <c r="BT85" s="108">
        <v>2.8136330440964977E-2</v>
      </c>
      <c r="BU85" s="109">
        <f t="shared" si="123"/>
        <v>2.8431951124425762E-2</v>
      </c>
      <c r="BV85" s="108">
        <v>3.6697247706422048E-2</v>
      </c>
      <c r="BW85" s="108">
        <f t="shared" si="125"/>
        <v>3.8880708261787481E-2</v>
      </c>
      <c r="BX85" s="108">
        <v>3.9999999999999994E-2</v>
      </c>
      <c r="BY85" s="108">
        <f t="shared" si="91"/>
        <v>7.389088355296114E-2</v>
      </c>
      <c r="BZ85" s="108">
        <v>3.5714285714285754E-2</v>
      </c>
      <c r="CA85" s="108">
        <f t="shared" si="106"/>
        <v>2.981869817449331E-2</v>
      </c>
      <c r="CB85" s="108">
        <v>0</v>
      </c>
      <c r="CC85" s="110">
        <f t="shared" si="107"/>
        <v>0</v>
      </c>
      <c r="CD85" s="63">
        <v>41.311074171073024</v>
      </c>
      <c r="CE85" s="64">
        <f t="shared" si="126"/>
        <v>39.622049211690168</v>
      </c>
      <c r="CF85" s="63">
        <v>42.045871559633063</v>
      </c>
      <c r="CG85" s="64">
        <f t="shared" si="127"/>
        <v>42.041245048681965</v>
      </c>
      <c r="CH85" s="63">
        <v>48.199999999999996</v>
      </c>
      <c r="CI85" s="64">
        <f t="shared" si="92"/>
        <v>46.747223765872079</v>
      </c>
      <c r="CJ85" s="63">
        <v>40.214285714285758</v>
      </c>
      <c r="CK85" s="64">
        <f t="shared" si="108"/>
        <v>40.934729031592227</v>
      </c>
      <c r="CL85" s="63">
        <v>0</v>
      </c>
      <c r="CM85" s="65">
        <f t="shared" si="109"/>
        <v>0</v>
      </c>
      <c r="CN85" s="134">
        <f>'Plan Figures'!$B$74</f>
        <v>7.6707847839770166E-2</v>
      </c>
      <c r="CO85" s="134">
        <f>'Plan Figures'!$B$75</f>
        <v>0.14955977288801073</v>
      </c>
    </row>
    <row r="86" spans="1:93" x14ac:dyDescent="0.25">
      <c r="A86" s="107">
        <f t="shared" si="93"/>
        <v>45845</v>
      </c>
      <c r="B86" s="31">
        <v>36.670602903841846</v>
      </c>
      <c r="C86" s="38">
        <f t="shared" si="110"/>
        <v>37.781065967053685</v>
      </c>
      <c r="D86" s="31">
        <v>36.848484848484851</v>
      </c>
      <c r="E86" s="38">
        <f t="shared" si="110"/>
        <v>38.423135509428789</v>
      </c>
      <c r="F86" s="31">
        <v>41.677419354838705</v>
      </c>
      <c r="G86" s="38">
        <f t="shared" si="111"/>
        <v>41.02409331671231</v>
      </c>
      <c r="H86" s="31">
        <v>35.366336633663366</v>
      </c>
      <c r="I86" s="38">
        <f t="shared" si="112"/>
        <v>37.692800636195678</v>
      </c>
      <c r="J86" s="31">
        <v>0</v>
      </c>
      <c r="K86" s="57">
        <f t="shared" si="113"/>
        <v>0</v>
      </c>
      <c r="L86" s="108">
        <v>0.10931886525929448</v>
      </c>
      <c r="M86" s="109">
        <f t="shared" si="110"/>
        <v>6.4988924598807035E-2</v>
      </c>
      <c r="N86" s="108">
        <v>0.1212121212121212</v>
      </c>
      <c r="O86" s="109">
        <f t="shared" si="114"/>
        <v>6.6944980916381541E-2</v>
      </c>
      <c r="P86" s="108">
        <v>0</v>
      </c>
      <c r="Q86" s="109">
        <f t="shared" si="85"/>
        <v>9.1038798498122658E-2</v>
      </c>
      <c r="R86" s="108">
        <v>0.15841584158415839</v>
      </c>
      <c r="S86" s="109">
        <f t="shared" si="94"/>
        <v>6.016335066313714E-2</v>
      </c>
      <c r="T86" s="108">
        <v>0</v>
      </c>
      <c r="U86" s="110">
        <f t="shared" si="95"/>
        <v>0</v>
      </c>
      <c r="V86" s="108">
        <v>0.17591001976426951</v>
      </c>
      <c r="W86" s="109">
        <f t="shared" si="115"/>
        <v>9.9987334777137712E-2</v>
      </c>
      <c r="X86" s="108">
        <v>0.16695832648143669</v>
      </c>
      <c r="Y86" s="109">
        <f t="shared" si="116"/>
        <v>8.7088676836103024E-2</v>
      </c>
      <c r="Z86" s="108">
        <v>0</v>
      </c>
      <c r="AA86" s="109">
        <f t="shared" si="86"/>
        <v>0.12534690371663476</v>
      </c>
      <c r="AB86" s="108">
        <v>0.21369658631097471</v>
      </c>
      <c r="AC86" s="109">
        <f t="shared" si="96"/>
        <v>7.7111684190384749E-2</v>
      </c>
      <c r="AD86" s="108">
        <v>0</v>
      </c>
      <c r="AE86" s="110">
        <f t="shared" si="97"/>
        <v>0</v>
      </c>
      <c r="AF86" s="31">
        <v>6955.3220223476283</v>
      </c>
      <c r="AG86" s="38">
        <f t="shared" si="117"/>
        <v>7281.161170803096</v>
      </c>
      <c r="AH86" s="31">
        <v>6559.075757575758</v>
      </c>
      <c r="AI86" s="38">
        <f t="shared" si="118"/>
        <v>6839.39181088839</v>
      </c>
      <c r="AJ86" s="31">
        <v>6689.5806451612898</v>
      </c>
      <c r="AK86" s="38">
        <f t="shared" si="87"/>
        <v>6911.6155342806387</v>
      </c>
      <c r="AL86" s="31">
        <v>6519.0198019801974</v>
      </c>
      <c r="AM86" s="38">
        <f t="shared" si="98"/>
        <v>6808.5627107158598</v>
      </c>
      <c r="AN86" s="31">
        <v>0</v>
      </c>
      <c r="AO86" s="57">
        <f t="shared" si="99"/>
        <v>0</v>
      </c>
      <c r="AP86" s="63">
        <v>3.1153507002733263</v>
      </c>
      <c r="AQ86" s="64">
        <f t="shared" si="119"/>
        <v>3.2043381650601246</v>
      </c>
      <c r="AR86" s="63">
        <v>3.5909090909090904</v>
      </c>
      <c r="AS86" s="63">
        <f t="shared" si="120"/>
        <v>3.5670536437528142</v>
      </c>
      <c r="AT86" s="63">
        <v>5.8064516129032251</v>
      </c>
      <c r="AU86" s="63">
        <f t="shared" si="88"/>
        <v>4.5472741942498489</v>
      </c>
      <c r="AV86" s="63">
        <v>2.9108910891089108</v>
      </c>
      <c r="AW86" s="63">
        <f t="shared" si="100"/>
        <v>3.2453097204695429</v>
      </c>
      <c r="AX86" s="63">
        <v>0</v>
      </c>
      <c r="AY86" s="65">
        <f t="shared" si="101"/>
        <v>0</v>
      </c>
      <c r="AZ86" s="111">
        <v>0.52499187822528603</v>
      </c>
      <c r="BA86" s="112">
        <f t="shared" si="121"/>
        <v>0.5631620938134555</v>
      </c>
      <c r="BB86" s="111">
        <v>0.76515151515151514</v>
      </c>
      <c r="BC86" s="112">
        <f t="shared" si="122"/>
        <v>0.77309637911740203</v>
      </c>
      <c r="BD86" s="111">
        <v>0</v>
      </c>
      <c r="BE86" s="112">
        <f t="shared" si="89"/>
        <v>0</v>
      </c>
      <c r="BF86" s="111">
        <v>1</v>
      </c>
      <c r="BG86" s="112">
        <f t="shared" si="102"/>
        <v>1</v>
      </c>
      <c r="BH86" s="111">
        <v>0</v>
      </c>
      <c r="BI86" s="113">
        <f t="shared" si="103"/>
        <v>0</v>
      </c>
      <c r="BJ86" s="31">
        <v>5557.397840232562</v>
      </c>
      <c r="BK86" s="38">
        <f t="shared" si="123"/>
        <v>5403.3987471277287</v>
      </c>
      <c r="BL86" s="31">
        <v>6861.80303030303</v>
      </c>
      <c r="BM86" s="38">
        <f t="shared" si="124"/>
        <v>6549.2856358086119</v>
      </c>
      <c r="BN86" s="31">
        <v>10517.258064516129</v>
      </c>
      <c r="BO86" s="38">
        <f t="shared" si="90"/>
        <v>9179.4095040999946</v>
      </c>
      <c r="BP86" s="31">
        <v>5739.8316831683169</v>
      </c>
      <c r="BQ86" s="38">
        <f t="shared" si="104"/>
        <v>5864.4724228853374</v>
      </c>
      <c r="BR86" s="31">
        <v>0</v>
      </c>
      <c r="BS86" s="57">
        <f t="shared" si="105"/>
        <v>0</v>
      </c>
      <c r="BT86" s="108">
        <v>3.6385575718584182E-2</v>
      </c>
      <c r="BU86" s="109">
        <f t="shared" si="123"/>
        <v>3.0018193302074496E-2</v>
      </c>
      <c r="BV86" s="108">
        <v>5.3030303030303032E-2</v>
      </c>
      <c r="BW86" s="108">
        <f t="shared" si="125"/>
        <v>4.1641056527753725E-2</v>
      </c>
      <c r="BX86" s="108">
        <v>0.12903225806451613</v>
      </c>
      <c r="BY86" s="108">
        <f t="shared" si="91"/>
        <v>7.8038348990749157E-2</v>
      </c>
      <c r="BZ86" s="108">
        <v>2.9702970297029702E-2</v>
      </c>
      <c r="CA86" s="108">
        <f t="shared" si="106"/>
        <v>3.1166226749744657E-2</v>
      </c>
      <c r="CB86" s="108">
        <v>0</v>
      </c>
      <c r="CC86" s="110">
        <f t="shared" si="107"/>
        <v>0</v>
      </c>
      <c r="CD86" s="63">
        <v>41.941467251770263</v>
      </c>
      <c r="CE86" s="64">
        <f t="shared" si="126"/>
        <v>40.198462931920744</v>
      </c>
      <c r="CF86" s="63">
        <v>44.742424242424242</v>
      </c>
      <c r="CG86" s="64">
        <f t="shared" si="127"/>
        <v>42.716326521516251</v>
      </c>
      <c r="CH86" s="63">
        <v>46.129032258064512</v>
      </c>
      <c r="CI86" s="64">
        <f t="shared" si="92"/>
        <v>46.113275993214629</v>
      </c>
      <c r="CJ86" s="63">
        <v>44.316831683168317</v>
      </c>
      <c r="CK86" s="64">
        <f t="shared" si="108"/>
        <v>41.854508075133644</v>
      </c>
      <c r="CL86" s="63">
        <v>0</v>
      </c>
      <c r="CM86" s="65">
        <f t="shared" si="109"/>
        <v>0</v>
      </c>
      <c r="CN86" s="134">
        <f>'Plan Figures'!$B$74</f>
        <v>7.6707847839770166E-2</v>
      </c>
      <c r="CO86" s="134">
        <f>'Plan Figures'!$B$75</f>
        <v>0.14955977288801073</v>
      </c>
    </row>
    <row r="87" spans="1:93" x14ac:dyDescent="0.25">
      <c r="A87" s="107">
        <f t="shared" si="93"/>
        <v>45846</v>
      </c>
      <c r="B87" s="31">
        <v>39.468105094458835</v>
      </c>
      <c r="C87" s="38">
        <f t="shared" si="110"/>
        <v>37.72129202177473</v>
      </c>
      <c r="D87" s="31">
        <v>40.22307692307696</v>
      </c>
      <c r="E87" s="38">
        <f t="shared" si="110"/>
        <v>38.413468084342888</v>
      </c>
      <c r="F87" s="31">
        <v>43.363636363636367</v>
      </c>
      <c r="G87" s="38">
        <f t="shared" si="111"/>
        <v>41.042606718204432</v>
      </c>
      <c r="H87" s="31">
        <v>39.15463917525777</v>
      </c>
      <c r="I87" s="38">
        <f t="shared" si="112"/>
        <v>37.640288772343645</v>
      </c>
      <c r="J87" s="31">
        <v>0</v>
      </c>
      <c r="K87" s="57">
        <f t="shared" si="113"/>
        <v>0</v>
      </c>
      <c r="L87" s="108">
        <v>8.6452477641422956E-2</v>
      </c>
      <c r="M87" s="109">
        <f t="shared" si="110"/>
        <v>6.8329570479395696E-2</v>
      </c>
      <c r="N87" s="108">
        <v>9.2307692307692382E-2</v>
      </c>
      <c r="O87" s="109">
        <f t="shared" si="114"/>
        <v>6.8803914933905932E-2</v>
      </c>
      <c r="P87" s="108">
        <v>0.1212121212121212</v>
      </c>
      <c r="Q87" s="109">
        <f t="shared" si="85"/>
        <v>8.4038706391647566E-2</v>
      </c>
      <c r="R87" s="108">
        <v>8.2474226804123793E-2</v>
      </c>
      <c r="S87" s="109">
        <f t="shared" si="94"/>
        <v>6.4008875127218368E-2</v>
      </c>
      <c r="T87" s="108">
        <v>0</v>
      </c>
      <c r="U87" s="110">
        <f t="shared" si="95"/>
        <v>0</v>
      </c>
      <c r="V87" s="108">
        <v>0.11226299995747746</v>
      </c>
      <c r="W87" s="109">
        <f t="shared" si="115"/>
        <v>0.10319393331001182</v>
      </c>
      <c r="X87" s="108">
        <v>0.10497123663737176</v>
      </c>
      <c r="Y87" s="109">
        <f t="shared" si="116"/>
        <v>8.84555851481795E-2</v>
      </c>
      <c r="Z87" s="108">
        <v>0.13396854049662293</v>
      </c>
      <c r="AA87" s="109">
        <f t="shared" si="86"/>
        <v>0.10336649355853747</v>
      </c>
      <c r="AB87" s="108">
        <v>9.6234076335197483E-2</v>
      </c>
      <c r="AC87" s="109">
        <f t="shared" si="96"/>
        <v>8.3223782610224686E-2</v>
      </c>
      <c r="AD87" s="108">
        <v>0</v>
      </c>
      <c r="AE87" s="110">
        <f t="shared" si="97"/>
        <v>0</v>
      </c>
      <c r="AF87" s="31">
        <v>7630.4442093366852</v>
      </c>
      <c r="AG87" s="38">
        <f t="shared" si="117"/>
        <v>7347.6236992151744</v>
      </c>
      <c r="AH87" s="31">
        <v>7265.3846153846216</v>
      </c>
      <c r="AI87" s="38">
        <f t="shared" si="118"/>
        <v>6927.0490215191767</v>
      </c>
      <c r="AJ87" s="31">
        <v>7787.878787878788</v>
      </c>
      <c r="AK87" s="38">
        <f t="shared" si="87"/>
        <v>7053.7836285976682</v>
      </c>
      <c r="AL87" s="31">
        <v>7087.628865979389</v>
      </c>
      <c r="AM87" s="38">
        <f t="shared" si="98"/>
        <v>6876.0827074430808</v>
      </c>
      <c r="AN87" s="31">
        <v>0</v>
      </c>
      <c r="AO87" s="57">
        <f t="shared" si="99"/>
        <v>0</v>
      </c>
      <c r="AP87" s="63">
        <v>3.7808599158009564</v>
      </c>
      <c r="AQ87" s="64">
        <f t="shared" si="119"/>
        <v>3.2309979659814472</v>
      </c>
      <c r="AR87" s="63">
        <v>4.2153846153846191</v>
      </c>
      <c r="AS87" s="63">
        <f t="shared" si="120"/>
        <v>3.5940469147989513</v>
      </c>
      <c r="AT87" s="63">
        <v>6.1818181818181817</v>
      </c>
      <c r="AU87" s="63">
        <f t="shared" si="88"/>
        <v>4.6036433570019906</v>
      </c>
      <c r="AV87" s="63">
        <v>3.5463917525773234</v>
      </c>
      <c r="AW87" s="63">
        <f t="shared" si="100"/>
        <v>3.2424133041710683</v>
      </c>
      <c r="AX87" s="63">
        <v>0</v>
      </c>
      <c r="AY87" s="65">
        <f t="shared" si="101"/>
        <v>0</v>
      </c>
      <c r="AZ87" s="111">
        <v>0.59810213357477859</v>
      </c>
      <c r="BA87" s="112">
        <f t="shared" si="121"/>
        <v>0.56330819594535786</v>
      </c>
      <c r="BB87" s="111">
        <v>0.74615384615384595</v>
      </c>
      <c r="BC87" s="112">
        <f t="shared" si="122"/>
        <v>0.76641099401791979</v>
      </c>
      <c r="BD87" s="111">
        <v>0</v>
      </c>
      <c r="BE87" s="112">
        <f t="shared" si="89"/>
        <v>0</v>
      </c>
      <c r="BF87" s="111">
        <v>1</v>
      </c>
      <c r="BG87" s="112">
        <f t="shared" si="102"/>
        <v>1</v>
      </c>
      <c r="BH87" s="111">
        <v>0</v>
      </c>
      <c r="BI87" s="113">
        <f t="shared" si="103"/>
        <v>0</v>
      </c>
      <c r="BJ87" s="31">
        <v>4509.3588890133087</v>
      </c>
      <c r="BK87" s="38">
        <f t="shared" si="123"/>
        <v>5347.1295133694412</v>
      </c>
      <c r="BL87" s="31">
        <v>4960.1153846153893</v>
      </c>
      <c r="BM87" s="38">
        <f t="shared" si="124"/>
        <v>6428.0422074308271</v>
      </c>
      <c r="BN87" s="31">
        <v>6374.9999999999991</v>
      </c>
      <c r="BO87" s="38">
        <f t="shared" si="90"/>
        <v>8953.0721180817582</v>
      </c>
      <c r="BP87" s="31">
        <v>4478.7628865979432</v>
      </c>
      <c r="BQ87" s="38">
        <f t="shared" si="104"/>
        <v>5754.6829939866348</v>
      </c>
      <c r="BR87" s="31">
        <v>0</v>
      </c>
      <c r="BS87" s="57">
        <f t="shared" si="105"/>
        <v>0</v>
      </c>
      <c r="BT87" s="108">
        <v>6.1660013770595788E-3</v>
      </c>
      <c r="BU87" s="109">
        <f t="shared" si="123"/>
        <v>2.61603250968016E-2</v>
      </c>
      <c r="BV87" s="108">
        <v>7.6923076923076988E-3</v>
      </c>
      <c r="BW87" s="108">
        <f t="shared" si="125"/>
        <v>3.6446691421494377E-2</v>
      </c>
      <c r="BX87" s="108">
        <v>3.03030303030303E-2</v>
      </c>
      <c r="BY87" s="108">
        <f t="shared" si="91"/>
        <v>6.7169784930695739E-2</v>
      </c>
      <c r="BZ87" s="108">
        <v>0</v>
      </c>
      <c r="CA87" s="108">
        <f t="shared" si="106"/>
        <v>2.7197972781490713E-2</v>
      </c>
      <c r="CB87" s="108">
        <v>0</v>
      </c>
      <c r="CC87" s="110">
        <f t="shared" si="107"/>
        <v>0</v>
      </c>
      <c r="CD87" s="63">
        <v>39.320175409249451</v>
      </c>
      <c r="CE87" s="64">
        <f t="shared" si="126"/>
        <v>39.864164488332719</v>
      </c>
      <c r="CF87" s="63">
        <v>40.976923076923114</v>
      </c>
      <c r="CG87" s="64">
        <f t="shared" si="127"/>
        <v>42.316554047294474</v>
      </c>
      <c r="CH87" s="63">
        <v>40.484848484848484</v>
      </c>
      <c r="CI87" s="64">
        <f t="shared" si="92"/>
        <v>44.836035503208173</v>
      </c>
      <c r="CJ87" s="63">
        <v>41.144329896907259</v>
      </c>
      <c r="CK87" s="64">
        <f t="shared" si="108"/>
        <v>41.689412346120427</v>
      </c>
      <c r="CL87" s="63">
        <v>0</v>
      </c>
      <c r="CM87" s="65">
        <f t="shared" si="109"/>
        <v>0</v>
      </c>
      <c r="CN87" s="134">
        <f>'Plan Figures'!$B$74</f>
        <v>7.6707847839770166E-2</v>
      </c>
      <c r="CO87" s="134">
        <f>'Plan Figures'!$B$75</f>
        <v>0.14955977288801073</v>
      </c>
    </row>
    <row r="88" spans="1:93" x14ac:dyDescent="0.25">
      <c r="A88" s="107">
        <f t="shared" si="93"/>
        <v>45847</v>
      </c>
      <c r="B88" s="31">
        <v>38.939002301230545</v>
      </c>
      <c r="C88" s="38">
        <f t="shared" si="110"/>
        <v>37.883112439115472</v>
      </c>
      <c r="D88" s="31">
        <v>39.920000000000044</v>
      </c>
      <c r="E88" s="38">
        <f t="shared" si="110"/>
        <v>38.676170787045599</v>
      </c>
      <c r="F88" s="31">
        <v>41.863636363636367</v>
      </c>
      <c r="G88" s="38">
        <f t="shared" si="111"/>
        <v>41.156459532057262</v>
      </c>
      <c r="H88" s="31">
        <v>39.371794871794926</v>
      </c>
      <c r="I88" s="38">
        <f t="shared" si="112"/>
        <v>37.891318992123864</v>
      </c>
      <c r="J88" s="31">
        <v>0</v>
      </c>
      <c r="K88" s="57">
        <f t="shared" si="113"/>
        <v>0</v>
      </c>
      <c r="L88" s="108">
        <v>4.797674519814682E-2</v>
      </c>
      <c r="M88" s="109">
        <f t="shared" si="110"/>
        <v>6.4830622682118089E-2</v>
      </c>
      <c r="N88" s="108">
        <v>5.0000000000000051E-2</v>
      </c>
      <c r="O88" s="109">
        <f t="shared" si="114"/>
        <v>6.565076178075277E-2</v>
      </c>
      <c r="P88" s="108">
        <v>9.0909090909090912E-2</v>
      </c>
      <c r="Q88" s="109">
        <f t="shared" si="85"/>
        <v>7.7978100331041508E-2</v>
      </c>
      <c r="R88" s="108">
        <v>3.8461538461538512E-2</v>
      </c>
      <c r="S88" s="109">
        <f t="shared" si="94"/>
        <v>6.0574809193152425E-2</v>
      </c>
      <c r="T88" s="108">
        <v>0</v>
      </c>
      <c r="U88" s="110">
        <f t="shared" si="95"/>
        <v>0</v>
      </c>
      <c r="V88" s="108">
        <v>7.5046210332564547E-2</v>
      </c>
      <c r="W88" s="109">
        <f t="shared" si="115"/>
        <v>0.10044935790748823</v>
      </c>
      <c r="X88" s="108">
        <v>6.0048733143062132E-2</v>
      </c>
      <c r="Y88" s="109">
        <f t="shared" si="116"/>
        <v>8.4804121651680137E-2</v>
      </c>
      <c r="Z88" s="108">
        <v>0.13123490962125445</v>
      </c>
      <c r="AA88" s="109">
        <f t="shared" si="86"/>
        <v>0.10561256234623038</v>
      </c>
      <c r="AB88" s="108">
        <v>4.6575130548765532E-2</v>
      </c>
      <c r="AC88" s="109">
        <f t="shared" si="96"/>
        <v>7.8317696840185927E-2</v>
      </c>
      <c r="AD88" s="108">
        <v>0</v>
      </c>
      <c r="AE88" s="110">
        <f t="shared" si="97"/>
        <v>0</v>
      </c>
      <c r="AF88" s="31">
        <v>7167.8508689467353</v>
      </c>
      <c r="AG88" s="38">
        <f t="shared" si="117"/>
        <v>7342.047907846877</v>
      </c>
      <c r="AH88" s="31">
        <v>6794.9800000000068</v>
      </c>
      <c r="AI88" s="38">
        <f t="shared" si="118"/>
        <v>6915.9084552386112</v>
      </c>
      <c r="AJ88" s="31">
        <v>6954.545454545455</v>
      </c>
      <c r="AK88" s="38">
        <f t="shared" si="87"/>
        <v>7042.5282173422584</v>
      </c>
      <c r="AL88" s="31">
        <v>6749.9743589743675</v>
      </c>
      <c r="AM88" s="38">
        <f t="shared" si="98"/>
        <v>6862.092437296561</v>
      </c>
      <c r="AN88" s="31">
        <v>0</v>
      </c>
      <c r="AO88" s="57">
        <f t="shared" si="99"/>
        <v>0</v>
      </c>
      <c r="AP88" s="63">
        <v>3.9228002659989687</v>
      </c>
      <c r="AQ88" s="64">
        <f t="shared" si="119"/>
        <v>3.3374013425198856</v>
      </c>
      <c r="AR88" s="63">
        <v>4.0600000000000041</v>
      </c>
      <c r="AS88" s="63">
        <f t="shared" si="120"/>
        <v>3.7107264514784881</v>
      </c>
      <c r="AT88" s="63">
        <v>5.2272727272727275</v>
      </c>
      <c r="AU88" s="63">
        <f t="shared" si="88"/>
        <v>4.978968032326665</v>
      </c>
      <c r="AV88" s="63">
        <v>3.7307692307692353</v>
      </c>
      <c r="AW88" s="63">
        <f t="shared" si="100"/>
        <v>3.29770176570953</v>
      </c>
      <c r="AX88" s="63">
        <v>0</v>
      </c>
      <c r="AY88" s="65">
        <f t="shared" si="101"/>
        <v>0</v>
      </c>
      <c r="AZ88" s="111">
        <v>0.62287773631513776</v>
      </c>
      <c r="BA88" s="112">
        <f t="shared" si="121"/>
        <v>0.55306033509521058</v>
      </c>
      <c r="BB88" s="111">
        <v>0.7799999999999998</v>
      </c>
      <c r="BC88" s="112">
        <f t="shared" si="122"/>
        <v>0.75428744189436769</v>
      </c>
      <c r="BD88" s="111">
        <v>0</v>
      </c>
      <c r="BE88" s="112">
        <f t="shared" si="89"/>
        <v>0</v>
      </c>
      <c r="BF88" s="111">
        <v>1</v>
      </c>
      <c r="BG88" s="112">
        <f t="shared" si="102"/>
        <v>1</v>
      </c>
      <c r="BH88" s="111">
        <v>0</v>
      </c>
      <c r="BI88" s="113">
        <f t="shared" si="103"/>
        <v>0</v>
      </c>
      <c r="BJ88" s="31">
        <v>5997.4110816842367</v>
      </c>
      <c r="BK88" s="38">
        <f t="shared" si="123"/>
        <v>5420.3430482223393</v>
      </c>
      <c r="BL88" s="31">
        <v>6795.5700000000079</v>
      </c>
      <c r="BM88" s="38">
        <f t="shared" si="124"/>
        <v>6507.6178444964635</v>
      </c>
      <c r="BN88" s="31">
        <v>7694.772727272727</v>
      </c>
      <c r="BO88" s="38">
        <f t="shared" si="90"/>
        <v>8155.7539362635753</v>
      </c>
      <c r="BP88" s="31">
        <v>6541.9487179487269</v>
      </c>
      <c r="BQ88" s="38">
        <f t="shared" si="104"/>
        <v>5955.1131679793089</v>
      </c>
      <c r="BR88" s="31">
        <v>0</v>
      </c>
      <c r="BS88" s="57">
        <f t="shared" si="105"/>
        <v>0</v>
      </c>
      <c r="BT88" s="108">
        <v>2.3956836012120716E-2</v>
      </c>
      <c r="BU88" s="109">
        <f t="shared" si="123"/>
        <v>2.6481780409844866E-2</v>
      </c>
      <c r="BV88" s="108">
        <v>3.000000000000003E-2</v>
      </c>
      <c r="BW88" s="108">
        <f t="shared" si="125"/>
        <v>3.6871401846204806E-2</v>
      </c>
      <c r="BX88" s="108">
        <v>4.5454545454545456E-2</v>
      </c>
      <c r="BY88" s="108">
        <f t="shared" si="91"/>
        <v>6.4139481900392717E-2</v>
      </c>
      <c r="BZ88" s="108">
        <v>2.5641025641025675E-2</v>
      </c>
      <c r="CA88" s="108">
        <f t="shared" si="106"/>
        <v>2.7884785968303905E-2</v>
      </c>
      <c r="CB88" s="108">
        <v>0</v>
      </c>
      <c r="CC88" s="110">
        <f t="shared" si="107"/>
        <v>0</v>
      </c>
      <c r="CD88" s="63">
        <v>39.485849442624819</v>
      </c>
      <c r="CE88" s="64">
        <f t="shared" si="126"/>
        <v>39.924434469403025</v>
      </c>
      <c r="CF88" s="63">
        <v>40.44000000000004</v>
      </c>
      <c r="CG88" s="64">
        <f t="shared" si="127"/>
        <v>42.206953017693444</v>
      </c>
      <c r="CH88" s="63">
        <v>40.772727272727273</v>
      </c>
      <c r="CI88" s="64">
        <f t="shared" si="92"/>
        <v>43.908329875502545</v>
      </c>
      <c r="CJ88" s="63">
        <v>40.346153846153896</v>
      </c>
      <c r="CK88" s="64">
        <f t="shared" si="108"/>
        <v>41.701660514618602</v>
      </c>
      <c r="CL88" s="63">
        <v>0</v>
      </c>
      <c r="CM88" s="65">
        <f t="shared" si="109"/>
        <v>0</v>
      </c>
      <c r="CN88" s="134">
        <f>'Plan Figures'!$B$74</f>
        <v>7.6707847839770166E-2</v>
      </c>
      <c r="CO88" s="134">
        <f>'Plan Figures'!$B$75</f>
        <v>0.14955977288801073</v>
      </c>
    </row>
    <row r="89" spans="1:93" x14ac:dyDescent="0.25">
      <c r="A89" s="107">
        <f t="shared" si="93"/>
        <v>45848</v>
      </c>
      <c r="B89" s="31">
        <v>36.836228582537878</v>
      </c>
      <c r="C89" s="38">
        <f t="shared" si="110"/>
        <v>37.769875425498093</v>
      </c>
      <c r="D89" s="31">
        <v>37.721311475409863</v>
      </c>
      <c r="E89" s="38">
        <f t="shared" si="110"/>
        <v>38.502675309745037</v>
      </c>
      <c r="F89" s="31">
        <v>43.916666666666664</v>
      </c>
      <c r="G89" s="38">
        <f t="shared" si="111"/>
        <v>41.762201828976025</v>
      </c>
      <c r="H89" s="31">
        <v>36.2040816326531</v>
      </c>
      <c r="I89" s="38">
        <f t="shared" si="112"/>
        <v>37.549044939645732</v>
      </c>
      <c r="J89" s="31">
        <v>0</v>
      </c>
      <c r="K89" s="57">
        <f t="shared" si="113"/>
        <v>0</v>
      </c>
      <c r="L89" s="108">
        <v>3.9125129929344603E-2</v>
      </c>
      <c r="M89" s="109">
        <f t="shared" si="110"/>
        <v>5.9641565401485484E-2</v>
      </c>
      <c r="N89" s="108">
        <v>4.91803278688525E-2</v>
      </c>
      <c r="O89" s="109">
        <f t="shared" si="114"/>
        <v>6.219159498875397E-2</v>
      </c>
      <c r="P89" s="108">
        <v>8.3333333333333329E-2</v>
      </c>
      <c r="Q89" s="109">
        <f t="shared" si="85"/>
        <v>6.887445887445888E-2</v>
      </c>
      <c r="R89" s="108">
        <v>4.0816326530612283E-2</v>
      </c>
      <c r="S89" s="109">
        <f t="shared" si="94"/>
        <v>6.0691427268954171E-2</v>
      </c>
      <c r="T89" s="108">
        <v>0</v>
      </c>
      <c r="U89" s="110">
        <f t="shared" si="95"/>
        <v>0</v>
      </c>
      <c r="V89" s="108">
        <v>5.1162616284440625E-2</v>
      </c>
      <c r="W89" s="109">
        <f t="shared" si="115"/>
        <v>8.8923356710419427E-2</v>
      </c>
      <c r="X89" s="108">
        <v>4.1586361064188511E-2</v>
      </c>
      <c r="Y89" s="109">
        <f t="shared" si="116"/>
        <v>7.464626136892942E-2</v>
      </c>
      <c r="Z89" s="108">
        <v>0.10134629207587194</v>
      </c>
      <c r="AA89" s="109">
        <f t="shared" si="86"/>
        <v>8.3804714476039724E-2</v>
      </c>
      <c r="AB89" s="108">
        <v>3.1008403277155275E-2</v>
      </c>
      <c r="AC89" s="109">
        <f t="shared" si="96"/>
        <v>7.4211992107721711E-2</v>
      </c>
      <c r="AD89" s="108">
        <v>0</v>
      </c>
      <c r="AE89" s="110">
        <f t="shared" si="97"/>
        <v>0</v>
      </c>
      <c r="AF89" s="31">
        <v>6689.2798541961492</v>
      </c>
      <c r="AG89" s="38">
        <f t="shared" si="117"/>
        <v>7197.389204748436</v>
      </c>
      <c r="AH89" s="31">
        <v>6188.5163934426282</v>
      </c>
      <c r="AI89" s="38">
        <f t="shared" si="118"/>
        <v>6761.7122388365733</v>
      </c>
      <c r="AJ89" s="31">
        <v>6666.666666666667</v>
      </c>
      <c r="AK89" s="38">
        <f t="shared" si="87"/>
        <v>6893.2284974543027</v>
      </c>
      <c r="AL89" s="31">
        <v>6071.4183673469452</v>
      </c>
      <c r="AM89" s="38">
        <f t="shared" si="98"/>
        <v>6719.9141088223132</v>
      </c>
      <c r="AN89" s="31">
        <v>0</v>
      </c>
      <c r="AO89" s="57">
        <f t="shared" si="99"/>
        <v>0</v>
      </c>
      <c r="AP89" s="63">
        <v>3.6715965073199368</v>
      </c>
      <c r="AQ89" s="64">
        <f t="shared" si="119"/>
        <v>3.4563614294826581</v>
      </c>
      <c r="AR89" s="63">
        <v>4.598360655737709</v>
      </c>
      <c r="AS89" s="63">
        <f t="shared" si="120"/>
        <v>3.9180938321802046</v>
      </c>
      <c r="AT89" s="63">
        <v>5.666666666666667</v>
      </c>
      <c r="AU89" s="63">
        <f t="shared" si="88"/>
        <v>5.2590800771445929</v>
      </c>
      <c r="AV89" s="63">
        <v>4.3367346938775553</v>
      </c>
      <c r="AW89" s="63">
        <f t="shared" si="100"/>
        <v>3.5039019600729899</v>
      </c>
      <c r="AX89" s="63">
        <v>0</v>
      </c>
      <c r="AY89" s="65">
        <f t="shared" si="101"/>
        <v>0</v>
      </c>
      <c r="AZ89" s="111">
        <v>0.54661214983430639</v>
      </c>
      <c r="BA89" s="112">
        <f t="shared" si="121"/>
        <v>0.56389913498354305</v>
      </c>
      <c r="BB89" s="111">
        <v>0.80327868852458995</v>
      </c>
      <c r="BC89" s="112">
        <f t="shared" si="122"/>
        <v>0.77074534104139314</v>
      </c>
      <c r="BD89" s="111">
        <v>0</v>
      </c>
      <c r="BE89" s="112">
        <f t="shared" si="89"/>
        <v>0</v>
      </c>
      <c r="BF89" s="111">
        <v>1</v>
      </c>
      <c r="BG89" s="112">
        <f t="shared" si="102"/>
        <v>1</v>
      </c>
      <c r="BH89" s="111">
        <v>0</v>
      </c>
      <c r="BI89" s="113">
        <f t="shared" si="103"/>
        <v>0</v>
      </c>
      <c r="BJ89" s="31">
        <v>3912.5883872527152</v>
      </c>
      <c r="BK89" s="38">
        <f t="shared" si="123"/>
        <v>5225.9140409875499</v>
      </c>
      <c r="BL89" s="31">
        <v>4426.1065573770529</v>
      </c>
      <c r="BM89" s="38">
        <f t="shared" si="124"/>
        <v>6177.7103933222807</v>
      </c>
      <c r="BN89" s="31">
        <v>5777.2916666666661</v>
      </c>
      <c r="BO89" s="38">
        <f t="shared" si="90"/>
        <v>7742.804006291587</v>
      </c>
      <c r="BP89" s="31">
        <v>4095.2040816326571</v>
      </c>
      <c r="BQ89" s="38">
        <f t="shared" si="104"/>
        <v>5703.0851796411152</v>
      </c>
      <c r="BR89" s="31">
        <v>0</v>
      </c>
      <c r="BS89" s="57">
        <f t="shared" si="105"/>
        <v>0</v>
      </c>
      <c r="BT89" s="108">
        <v>5.5929982811179892E-3</v>
      </c>
      <c r="BU89" s="109">
        <f t="shared" si="123"/>
        <v>2.5487482828610377E-2</v>
      </c>
      <c r="BV89" s="108">
        <v>0</v>
      </c>
      <c r="BW89" s="108">
        <f t="shared" si="125"/>
        <v>3.4250169867174655E-2</v>
      </c>
      <c r="BX89" s="108">
        <v>0</v>
      </c>
      <c r="BY89" s="108">
        <f t="shared" si="91"/>
        <v>5.9937801228123803E-2</v>
      </c>
      <c r="BZ89" s="108">
        <v>0</v>
      </c>
      <c r="CA89" s="108">
        <f t="shared" si="106"/>
        <v>2.5980024063541995E-2</v>
      </c>
      <c r="CB89" s="108">
        <v>0</v>
      </c>
      <c r="CC89" s="110">
        <f t="shared" si="107"/>
        <v>0</v>
      </c>
      <c r="CD89" s="63">
        <v>41.108422761821586</v>
      </c>
      <c r="CE89" s="64">
        <f t="shared" si="126"/>
        <v>40.338911359594839</v>
      </c>
      <c r="CF89" s="63">
        <v>44.926229508196755</v>
      </c>
      <c r="CG89" s="64">
        <f t="shared" si="127"/>
        <v>42.653819356348023</v>
      </c>
      <c r="CH89" s="63">
        <v>46.083333333333336</v>
      </c>
      <c r="CI89" s="64">
        <f t="shared" si="92"/>
        <v>44.617713629003944</v>
      </c>
      <c r="CJ89" s="63">
        <v>44.642857142857189</v>
      </c>
      <c r="CK89" s="64">
        <f t="shared" si="108"/>
        <v>42.063973439788661</v>
      </c>
      <c r="CL89" s="63">
        <v>0</v>
      </c>
      <c r="CM89" s="65">
        <f t="shared" si="109"/>
        <v>0</v>
      </c>
      <c r="CN89" s="134">
        <f>'Plan Figures'!$B$74</f>
        <v>7.6707847839770166E-2</v>
      </c>
      <c r="CO89" s="134">
        <f>'Plan Figures'!$B$75</f>
        <v>0.14955977288801073</v>
      </c>
    </row>
    <row r="90" spans="1:93" x14ac:dyDescent="0.25">
      <c r="A90" s="107">
        <f t="shared" si="93"/>
        <v>45849</v>
      </c>
      <c r="B90" s="31">
        <v>37.784521502928641</v>
      </c>
      <c r="C90" s="38">
        <f t="shared" si="110"/>
        <v>37.60436334185993</v>
      </c>
      <c r="D90" s="31">
        <v>38.700729927007288</v>
      </c>
      <c r="E90" s="38">
        <f t="shared" si="110"/>
        <v>38.338044320296525</v>
      </c>
      <c r="F90" s="31">
        <v>41.692307692307693</v>
      </c>
      <c r="G90" s="38">
        <f t="shared" si="111"/>
        <v>41.853380920155118</v>
      </c>
      <c r="H90" s="31">
        <v>37.999999999999993</v>
      </c>
      <c r="I90" s="38">
        <f t="shared" si="112"/>
        <v>37.344193187624171</v>
      </c>
      <c r="J90" s="31">
        <v>0</v>
      </c>
      <c r="K90" s="57">
        <f t="shared" si="113"/>
        <v>0</v>
      </c>
      <c r="L90" s="108">
        <v>0.10694501661747094</v>
      </c>
      <c r="M90" s="109">
        <f t="shared" si="110"/>
        <v>7.2843407927197207E-2</v>
      </c>
      <c r="N90" s="108">
        <v>0.1094890510948905</v>
      </c>
      <c r="O90" s="109">
        <f t="shared" si="114"/>
        <v>7.683388700330876E-2</v>
      </c>
      <c r="P90" s="108">
        <v>0.11538461538461538</v>
      </c>
      <c r="Q90" s="109">
        <f t="shared" si="85"/>
        <v>8.535797535797536E-2</v>
      </c>
      <c r="R90" s="108">
        <v>0.1081081081081081</v>
      </c>
      <c r="S90" s="109">
        <f t="shared" si="94"/>
        <v>7.478773381809091E-2</v>
      </c>
      <c r="T90" s="108">
        <v>0</v>
      </c>
      <c r="U90" s="110">
        <f t="shared" si="95"/>
        <v>0</v>
      </c>
      <c r="V90" s="108">
        <v>0.14392973481955973</v>
      </c>
      <c r="W90" s="109">
        <f t="shared" si="115"/>
        <v>0.10479265221760493</v>
      </c>
      <c r="X90" s="108">
        <v>0.141516797586799</v>
      </c>
      <c r="Y90" s="109">
        <f t="shared" si="116"/>
        <v>9.2746399327234816E-2</v>
      </c>
      <c r="Z90" s="108">
        <v>0.13524704945417848</v>
      </c>
      <c r="AA90" s="109">
        <f t="shared" si="86"/>
        <v>0.10312572154092235</v>
      </c>
      <c r="AB90" s="108">
        <v>0.1425607361121147</v>
      </c>
      <c r="AC90" s="109">
        <f t="shared" si="96"/>
        <v>9.1970804542744852E-2</v>
      </c>
      <c r="AD90" s="108">
        <v>0</v>
      </c>
      <c r="AE90" s="110">
        <f t="shared" si="97"/>
        <v>0</v>
      </c>
      <c r="AF90" s="31">
        <v>7006.1548375783414</v>
      </c>
      <c r="AG90" s="38">
        <f t="shared" si="117"/>
        <v>7146.406555312753</v>
      </c>
      <c r="AH90" s="31">
        <v>6543.7956204379561</v>
      </c>
      <c r="AI90" s="38">
        <f t="shared" si="118"/>
        <v>6724.3074173806581</v>
      </c>
      <c r="AJ90" s="31">
        <v>6634.6153846153848</v>
      </c>
      <c r="AK90" s="38">
        <f t="shared" si="87"/>
        <v>6818.0886103144157</v>
      </c>
      <c r="AL90" s="31">
        <v>6522.5225225225222</v>
      </c>
      <c r="AM90" s="38">
        <f t="shared" si="98"/>
        <v>6697.1706955977697</v>
      </c>
      <c r="AN90" s="31">
        <v>0</v>
      </c>
      <c r="AO90" s="57">
        <f t="shared" si="99"/>
        <v>0</v>
      </c>
      <c r="AP90" s="63">
        <v>3.4762902265203639</v>
      </c>
      <c r="AQ90" s="64">
        <f t="shared" si="119"/>
        <v>3.4798055356436541</v>
      </c>
      <c r="AR90" s="63">
        <v>3.9416058394160585</v>
      </c>
      <c r="AS90" s="63">
        <f t="shared" si="120"/>
        <v>3.9607008601886933</v>
      </c>
      <c r="AT90" s="63">
        <v>4.7692307692307692</v>
      </c>
      <c r="AU90" s="63">
        <f t="shared" si="88"/>
        <v>5.1759199939845093</v>
      </c>
      <c r="AV90" s="63">
        <v>3.7477477477477477</v>
      </c>
      <c r="AW90" s="63">
        <f t="shared" si="100"/>
        <v>3.6039845224197031</v>
      </c>
      <c r="AX90" s="63">
        <v>0</v>
      </c>
      <c r="AY90" s="65">
        <f t="shared" si="101"/>
        <v>0</v>
      </c>
      <c r="AZ90" s="111">
        <v>0.56463600857525853</v>
      </c>
      <c r="BA90" s="112">
        <f t="shared" si="121"/>
        <v>0.57160273390850413</v>
      </c>
      <c r="BB90" s="111">
        <v>0.81021897810218979</v>
      </c>
      <c r="BC90" s="112">
        <f t="shared" si="122"/>
        <v>0.78059680344759996</v>
      </c>
      <c r="BD90" s="111">
        <v>0</v>
      </c>
      <c r="BE90" s="112">
        <f t="shared" si="89"/>
        <v>0</v>
      </c>
      <c r="BF90" s="111">
        <v>1</v>
      </c>
      <c r="BG90" s="112">
        <f t="shared" si="102"/>
        <v>1</v>
      </c>
      <c r="BH90" s="111">
        <v>0</v>
      </c>
      <c r="BI90" s="113">
        <f t="shared" si="103"/>
        <v>0</v>
      </c>
      <c r="BJ90" s="31">
        <v>4585.7845832506991</v>
      </c>
      <c r="BK90" s="38">
        <f t="shared" si="123"/>
        <v>5146.9348207258645</v>
      </c>
      <c r="BL90" s="31">
        <v>5620.2700729927001</v>
      </c>
      <c r="BM90" s="38">
        <f t="shared" si="124"/>
        <v>6076.4872369166424</v>
      </c>
      <c r="BN90" s="31">
        <v>9405.5384615384628</v>
      </c>
      <c r="BO90" s="38">
        <f t="shared" si="90"/>
        <v>7951.0353695229496</v>
      </c>
      <c r="BP90" s="31">
        <v>4733.6306306306305</v>
      </c>
      <c r="BQ90" s="38">
        <f t="shared" si="104"/>
        <v>5555.9353775479167</v>
      </c>
      <c r="BR90" s="31">
        <v>0</v>
      </c>
      <c r="BS90" s="57">
        <f t="shared" si="105"/>
        <v>0</v>
      </c>
      <c r="BT90" s="108">
        <v>2.5434054440326957E-2</v>
      </c>
      <c r="BU90" s="109">
        <f t="shared" si="123"/>
        <v>2.4302892610242356E-2</v>
      </c>
      <c r="BV90" s="108">
        <v>3.6496350364963501E-2</v>
      </c>
      <c r="BW90" s="108">
        <f t="shared" si="125"/>
        <v>3.2470927212019593E-2</v>
      </c>
      <c r="BX90" s="108">
        <v>0.11538461538461538</v>
      </c>
      <c r="BY90" s="108">
        <f t="shared" si="91"/>
        <v>6.0977302267624843E-2</v>
      </c>
      <c r="BZ90" s="108">
        <v>1.8018018018018018E-2</v>
      </c>
      <c r="CA90" s="108">
        <f t="shared" si="106"/>
        <v>2.4510899952908453E-2</v>
      </c>
      <c r="CB90" s="108">
        <v>0</v>
      </c>
      <c r="CC90" s="110">
        <f t="shared" si="107"/>
        <v>0</v>
      </c>
      <c r="CD90" s="63">
        <v>35.875542286017193</v>
      </c>
      <c r="CE90" s="64">
        <f t="shared" si="126"/>
        <v>39.748256217682624</v>
      </c>
      <c r="CF90" s="63">
        <v>38.145985401459853</v>
      </c>
      <c r="CG90" s="64">
        <f t="shared" si="127"/>
        <v>41.993355732380742</v>
      </c>
      <c r="CH90" s="63">
        <v>40.346153846153847</v>
      </c>
      <c r="CI90" s="64">
        <f t="shared" si="92"/>
        <v>43.802299313589643</v>
      </c>
      <c r="CJ90" s="63">
        <v>37.630630630630627</v>
      </c>
      <c r="CK90" s="64">
        <f t="shared" si="108"/>
        <v>41.493686171388184</v>
      </c>
      <c r="CL90" s="63">
        <v>0</v>
      </c>
      <c r="CM90" s="65">
        <f t="shared" si="109"/>
        <v>0</v>
      </c>
      <c r="CN90" s="134">
        <f>'Plan Figures'!$B$74</f>
        <v>7.6707847839770166E-2</v>
      </c>
      <c r="CO90" s="134">
        <f>'Plan Figures'!$B$75</f>
        <v>0.14955977288801073</v>
      </c>
    </row>
    <row r="91" spans="1:93" x14ac:dyDescent="0.25">
      <c r="A91" s="107">
        <f t="shared" si="93"/>
        <v>45850</v>
      </c>
      <c r="B91" s="31">
        <v>38.483066078852019</v>
      </c>
      <c r="C91" s="38">
        <f t="shared" si="110"/>
        <v>37.905989924894868</v>
      </c>
      <c r="D91" s="31">
        <v>39.835051546391796</v>
      </c>
      <c r="E91" s="38">
        <f t="shared" si="110"/>
        <v>38.694761945636209</v>
      </c>
      <c r="F91" s="31">
        <v>37.370370370370374</v>
      </c>
      <c r="G91" s="38">
        <f t="shared" si="111"/>
        <v>41.863433830208024</v>
      </c>
      <c r="H91" s="31">
        <v>40.785714285714342</v>
      </c>
      <c r="I91" s="38">
        <f t="shared" si="112"/>
        <v>37.835264616195609</v>
      </c>
      <c r="J91" s="31">
        <v>0</v>
      </c>
      <c r="K91" s="57">
        <f t="shared" si="113"/>
        <v>0</v>
      </c>
      <c r="L91" s="108">
        <v>5.4013864902556712E-2</v>
      </c>
      <c r="M91" s="109">
        <f t="shared" si="110"/>
        <v>7.347743059647914E-2</v>
      </c>
      <c r="N91" s="108">
        <v>4.1237113402061897E-2</v>
      </c>
      <c r="O91" s="109">
        <f t="shared" si="114"/>
        <v>7.6688685899780382E-2</v>
      </c>
      <c r="P91" s="108">
        <v>0.11111111111111112</v>
      </c>
      <c r="Q91" s="109">
        <f t="shared" ref="Q91:Q124" si="128">AVERAGE(P85:P91)</f>
        <v>9.1707181707181715E-2</v>
      </c>
      <c r="R91" s="108">
        <v>1.4285714285714306E-2</v>
      </c>
      <c r="S91" s="109">
        <f t="shared" si="94"/>
        <v>7.172650932829501E-2</v>
      </c>
      <c r="T91" s="108">
        <v>0</v>
      </c>
      <c r="U91" s="110">
        <f t="shared" si="95"/>
        <v>0</v>
      </c>
      <c r="V91" s="108">
        <v>9.7911137686397726E-2</v>
      </c>
      <c r="W91" s="109">
        <f t="shared" si="115"/>
        <v>0.10701624465005875</v>
      </c>
      <c r="X91" s="108">
        <v>4.4198237684488363E-2</v>
      </c>
      <c r="Y91" s="109">
        <f t="shared" si="116"/>
        <v>9.1495506801274704E-2</v>
      </c>
      <c r="Z91" s="108">
        <v>0.10095581753728163</v>
      </c>
      <c r="AA91" s="109">
        <f t="shared" ref="AA91:AA124" si="129">AVERAGE(Z85:Z91)</f>
        <v>0.10538660494968517</v>
      </c>
      <c r="AB91" s="108">
        <v>2.5198624548221731E-2</v>
      </c>
      <c r="AC91" s="109">
        <f t="shared" si="96"/>
        <v>8.9057161601342291E-2</v>
      </c>
      <c r="AD91" s="108">
        <v>0</v>
      </c>
      <c r="AE91" s="110">
        <f t="shared" si="97"/>
        <v>0</v>
      </c>
      <c r="AF91" s="31">
        <v>7353.7313751451975</v>
      </c>
      <c r="AG91" s="38">
        <f t="shared" si="117"/>
        <v>7141.5927651575894</v>
      </c>
      <c r="AH91" s="31">
        <v>7048.4536082474306</v>
      </c>
      <c r="AI91" s="38">
        <f t="shared" si="118"/>
        <v>6747.4265445145957</v>
      </c>
      <c r="AJ91" s="31">
        <v>7444.4444444444453</v>
      </c>
      <c r="AK91" s="38">
        <f t="shared" ref="AK91:AK124" si="130">AVERAGE(AJ85:AJ91)</f>
        <v>6919.6759119017179</v>
      </c>
      <c r="AL91" s="31">
        <v>6895.7142857142962</v>
      </c>
      <c r="AM91" s="38">
        <f t="shared" si="98"/>
        <v>6692.6043690671586</v>
      </c>
      <c r="AN91" s="31">
        <v>0</v>
      </c>
      <c r="AO91" s="57">
        <f t="shared" si="99"/>
        <v>0</v>
      </c>
      <c r="AP91" s="63">
        <v>3.5902642846372554</v>
      </c>
      <c r="AQ91" s="64">
        <f t="shared" si="119"/>
        <v>3.5621055701184638</v>
      </c>
      <c r="AR91" s="63">
        <v>4.1340206185567059</v>
      </c>
      <c r="AS91" s="63">
        <f t="shared" si="120"/>
        <v>4.0522812704855271</v>
      </c>
      <c r="AT91" s="63">
        <v>3.8148148148148149</v>
      </c>
      <c r="AU91" s="63">
        <f t="shared" ref="AU91:AU124" si="131">AVERAGE(AT85:AT91)</f>
        <v>5.1637506818151975</v>
      </c>
      <c r="AV91" s="63">
        <v>4.2571428571428633</v>
      </c>
      <c r="AW91" s="63">
        <f t="shared" si="100"/>
        <v>3.7287294203788872</v>
      </c>
      <c r="AX91" s="63">
        <v>0</v>
      </c>
      <c r="AY91" s="65">
        <f t="shared" si="101"/>
        <v>0</v>
      </c>
      <c r="AZ91" s="111">
        <v>0.53679421879554368</v>
      </c>
      <c r="BA91" s="112">
        <f t="shared" si="121"/>
        <v>0.56926815208293924</v>
      </c>
      <c r="BB91" s="111">
        <v>0.72164948453608213</v>
      </c>
      <c r="BC91" s="112">
        <f t="shared" si="122"/>
        <v>0.77101353061472644</v>
      </c>
      <c r="BD91" s="111">
        <v>0</v>
      </c>
      <c r="BE91" s="112">
        <f t="shared" ref="BE91:BE124" si="132">AVERAGE(BD85:BD91)</f>
        <v>0</v>
      </c>
      <c r="BF91" s="111">
        <v>1</v>
      </c>
      <c r="BG91" s="112">
        <f t="shared" si="102"/>
        <v>1</v>
      </c>
      <c r="BH91" s="111">
        <v>0</v>
      </c>
      <c r="BI91" s="113">
        <f t="shared" si="103"/>
        <v>0</v>
      </c>
      <c r="BJ91" s="31">
        <v>6457.0257833016603</v>
      </c>
      <c r="BK91" s="38">
        <f t="shared" si="123"/>
        <v>5205.3004472218954</v>
      </c>
      <c r="BL91" s="31">
        <v>7719.4432989690795</v>
      </c>
      <c r="BM91" s="38">
        <f t="shared" si="124"/>
        <v>6103.795032141601</v>
      </c>
      <c r="BN91" s="31">
        <v>11207.259259259259</v>
      </c>
      <c r="BO91" s="38">
        <f t="shared" ref="BO91:BO124" si="133">AVERAGE(BN85:BN91)</f>
        <v>8329.8343113218907</v>
      </c>
      <c r="BP91" s="31">
        <v>6374.1428571428669</v>
      </c>
      <c r="BQ91" s="38">
        <f t="shared" si="104"/>
        <v>5430.3703265275108</v>
      </c>
      <c r="BR91" s="31">
        <v>0</v>
      </c>
      <c r="BS91" s="57">
        <f t="shared" si="105"/>
        <v>0</v>
      </c>
      <c r="BT91" s="108">
        <v>6.1347910719490799E-2</v>
      </c>
      <c r="BU91" s="109">
        <f t="shared" si="123"/>
        <v>2.6717100998523601E-2</v>
      </c>
      <c r="BV91" s="108">
        <v>8.2474226804123793E-2</v>
      </c>
      <c r="BW91" s="108">
        <f t="shared" si="125"/>
        <v>3.5198633656874305E-2</v>
      </c>
      <c r="BX91" s="108">
        <v>0.22222222222222224</v>
      </c>
      <c r="BY91" s="108">
        <f t="shared" ref="BY91:BY124" si="134">AVERAGE(BX85:BX91)</f>
        <v>8.3199524489847063E-2</v>
      </c>
      <c r="BZ91" s="108">
        <v>2.8571428571428612E-2</v>
      </c>
      <c r="CA91" s="108">
        <f t="shared" si="106"/>
        <v>1.966396117739825E-2</v>
      </c>
      <c r="CB91" s="108">
        <v>0</v>
      </c>
      <c r="CC91" s="110">
        <f t="shared" si="107"/>
        <v>0</v>
      </c>
      <c r="CD91" s="63">
        <v>42.649659522248847</v>
      </c>
      <c r="CE91" s="64">
        <f t="shared" si="126"/>
        <v>40.241741549257881</v>
      </c>
      <c r="CF91" s="63">
        <v>44.948453608247469</v>
      </c>
      <c r="CG91" s="64">
        <f t="shared" si="127"/>
        <v>42.317983913840649</v>
      </c>
      <c r="CH91" s="63">
        <v>51.370370370370374</v>
      </c>
      <c r="CI91" s="64">
        <f t="shared" ref="CI91:CI124" si="135">AVERAGE(CH85:CH91)</f>
        <v>44.769495080785411</v>
      </c>
      <c r="CJ91" s="63">
        <v>42.471428571428632</v>
      </c>
      <c r="CK91" s="64">
        <f t="shared" si="108"/>
        <v>41.538073926490242</v>
      </c>
      <c r="CL91" s="63">
        <v>0</v>
      </c>
      <c r="CM91" s="65">
        <f t="shared" si="109"/>
        <v>0</v>
      </c>
      <c r="CN91" s="134">
        <f>'Plan Figures'!$B$74</f>
        <v>7.6707847839770166E-2</v>
      </c>
      <c r="CO91" s="134">
        <f>'Plan Figures'!$B$75</f>
        <v>0.14955977288801073</v>
      </c>
    </row>
    <row r="92" spans="1:93" x14ac:dyDescent="0.25">
      <c r="A92" s="107">
        <f t="shared" si="93"/>
        <v>45851</v>
      </c>
      <c r="B92" s="31">
        <v>39.536411932644469</v>
      </c>
      <c r="C92" s="38">
        <f t="shared" si="110"/>
        <v>38.245419770927747</v>
      </c>
      <c r="D92" s="31">
        <v>41.108695652173964</v>
      </c>
      <c r="E92" s="38">
        <f t="shared" si="110"/>
        <v>39.193907196077831</v>
      </c>
      <c r="F92" s="31">
        <v>43.727272727272727</v>
      </c>
      <c r="G92" s="38">
        <f t="shared" si="111"/>
        <v>41.944472791246987</v>
      </c>
      <c r="H92" s="31">
        <v>40.285714285714349</v>
      </c>
      <c r="I92" s="38">
        <f t="shared" si="112"/>
        <v>38.452611554971121</v>
      </c>
      <c r="J92" s="31">
        <v>0</v>
      </c>
      <c r="K92" s="57">
        <f t="shared" si="113"/>
        <v>0</v>
      </c>
      <c r="L92" s="108">
        <v>4.6584142458436256E-2</v>
      </c>
      <c r="M92" s="109">
        <f t="shared" si="110"/>
        <v>7.0059463143810397E-2</v>
      </c>
      <c r="N92" s="108">
        <v>3.2608695652173954E-2</v>
      </c>
      <c r="O92" s="109">
        <f t="shared" si="114"/>
        <v>7.0862143076827491E-2</v>
      </c>
      <c r="P92" s="108">
        <v>4.5454545454545456E-2</v>
      </c>
      <c r="Q92" s="109">
        <f t="shared" si="128"/>
        <v>8.1057831057831042E-2</v>
      </c>
      <c r="R92" s="108">
        <v>2.8571428571428612E-2</v>
      </c>
      <c r="S92" s="109">
        <f t="shared" si="94"/>
        <v>6.7304740620812001E-2</v>
      </c>
      <c r="T92" s="108">
        <v>0</v>
      </c>
      <c r="U92" s="110">
        <f t="shared" si="95"/>
        <v>0</v>
      </c>
      <c r="V92" s="108">
        <v>8.6876473548867225E-2</v>
      </c>
      <c r="W92" s="109">
        <f t="shared" si="115"/>
        <v>0.10615702748479669</v>
      </c>
      <c r="X92" s="108">
        <v>5.3607021050307055E-2</v>
      </c>
      <c r="Y92" s="109">
        <f t="shared" si="116"/>
        <v>8.7555244806807639E-2</v>
      </c>
      <c r="Z92" s="108">
        <v>4.6112594861667161E-2</v>
      </c>
      <c r="AA92" s="109">
        <f t="shared" si="129"/>
        <v>9.2695029149553812E-2</v>
      </c>
      <c r="AB92" s="108">
        <v>5.5195897921602649E-2</v>
      </c>
      <c r="AC92" s="109">
        <f t="shared" si="96"/>
        <v>8.7209922150576005E-2</v>
      </c>
      <c r="AD92" s="108">
        <v>0</v>
      </c>
      <c r="AE92" s="110">
        <f t="shared" si="97"/>
        <v>0</v>
      </c>
      <c r="AF92" s="31">
        <v>7169.9276977168593</v>
      </c>
      <c r="AG92" s="38">
        <f t="shared" si="117"/>
        <v>7138.9586950382281</v>
      </c>
      <c r="AH92" s="31">
        <v>6596.7282608695732</v>
      </c>
      <c r="AI92" s="38">
        <f t="shared" si="118"/>
        <v>6713.8477508511396</v>
      </c>
      <c r="AJ92" s="31">
        <v>6227.2727272727279</v>
      </c>
      <c r="AK92" s="38">
        <f t="shared" si="130"/>
        <v>6915.0005872263937</v>
      </c>
      <c r="AL92" s="31">
        <v>6712.8428571428676</v>
      </c>
      <c r="AM92" s="38">
        <f t="shared" si="98"/>
        <v>6651.3030085229411</v>
      </c>
      <c r="AN92" s="31">
        <v>0</v>
      </c>
      <c r="AO92" s="57">
        <f t="shared" si="99"/>
        <v>0</v>
      </c>
      <c r="AP92" s="63">
        <v>4.087041845408935</v>
      </c>
      <c r="AQ92" s="64">
        <f t="shared" si="119"/>
        <v>3.6634576779942489</v>
      </c>
      <c r="AR92" s="63">
        <v>4.6086956521739175</v>
      </c>
      <c r="AS92" s="63">
        <f t="shared" si="120"/>
        <v>4.1641394960254443</v>
      </c>
      <c r="AT92" s="63">
        <v>6.3636363636363633</v>
      </c>
      <c r="AU92" s="63">
        <f t="shared" si="131"/>
        <v>5.4042701623346785</v>
      </c>
      <c r="AV92" s="63">
        <v>4.0571428571428632</v>
      </c>
      <c r="AW92" s="63">
        <f t="shared" si="100"/>
        <v>3.7981171754809289</v>
      </c>
      <c r="AX92" s="63">
        <v>0</v>
      </c>
      <c r="AY92" s="65">
        <f t="shared" si="101"/>
        <v>0</v>
      </c>
      <c r="AZ92" s="111">
        <v>0.54154962256929051</v>
      </c>
      <c r="BA92" s="112">
        <f t="shared" si="121"/>
        <v>0.56222339255565734</v>
      </c>
      <c r="BB92" s="111">
        <v>0.76086956521739102</v>
      </c>
      <c r="BC92" s="112">
        <f t="shared" si="122"/>
        <v>0.76961743966937335</v>
      </c>
      <c r="BD92" s="111">
        <v>0</v>
      </c>
      <c r="BE92" s="112">
        <f t="shared" si="132"/>
        <v>0</v>
      </c>
      <c r="BF92" s="111">
        <v>1</v>
      </c>
      <c r="BG92" s="112">
        <f t="shared" si="102"/>
        <v>1</v>
      </c>
      <c r="BH92" s="111">
        <v>0</v>
      </c>
      <c r="BI92" s="113">
        <f t="shared" si="103"/>
        <v>0</v>
      </c>
      <c r="BJ92" s="31">
        <v>4791.7928230709267</v>
      </c>
      <c r="BK92" s="38">
        <f t="shared" si="123"/>
        <v>5115.9084839723009</v>
      </c>
      <c r="BL92" s="31">
        <v>5612.6304347826162</v>
      </c>
      <c r="BM92" s="38">
        <f t="shared" si="124"/>
        <v>5999.4198255771244</v>
      </c>
      <c r="BN92" s="31">
        <v>7296.454545454546</v>
      </c>
      <c r="BO92" s="38">
        <f t="shared" si="133"/>
        <v>8324.7963892439693</v>
      </c>
      <c r="BP92" s="31">
        <v>5083.4285714285797</v>
      </c>
      <c r="BQ92" s="38">
        <f t="shared" si="104"/>
        <v>5292.4213469356746</v>
      </c>
      <c r="BR92" s="31">
        <v>0</v>
      </c>
      <c r="BS92" s="57">
        <f t="shared" si="105"/>
        <v>0</v>
      </c>
      <c r="BT92" s="108">
        <v>3.0966946627866053E-2</v>
      </c>
      <c r="BU92" s="109">
        <f t="shared" si="123"/>
        <v>2.7121474739509467E-2</v>
      </c>
      <c r="BV92" s="108">
        <v>4.3478260869565265E-2</v>
      </c>
      <c r="BW92" s="108">
        <f t="shared" si="125"/>
        <v>3.6167349823037612E-2</v>
      </c>
      <c r="BX92" s="108">
        <v>9.0909090909090912E-2</v>
      </c>
      <c r="BY92" s="108">
        <f t="shared" si="134"/>
        <v>9.0472251762574341E-2</v>
      </c>
      <c r="BZ92" s="108">
        <v>2.8571428571428612E-2</v>
      </c>
      <c r="CA92" s="108">
        <f t="shared" si="106"/>
        <v>1.8643553014132945E-2</v>
      </c>
      <c r="CB92" s="108">
        <v>0</v>
      </c>
      <c r="CC92" s="110">
        <f t="shared" si="107"/>
        <v>0</v>
      </c>
      <c r="CD92" s="63">
        <v>41.5827888495159</v>
      </c>
      <c r="CE92" s="64">
        <f t="shared" si="126"/>
        <v>40.280557931892581</v>
      </c>
      <c r="CF92" s="63">
        <v>44.347826086956573</v>
      </c>
      <c r="CG92" s="64">
        <f t="shared" si="127"/>
        <v>42.646834560601143</v>
      </c>
      <c r="CH92" s="63">
        <v>48.31818181818182</v>
      </c>
      <c r="CI92" s="64">
        <f t="shared" si="135"/>
        <v>44.786378197668519</v>
      </c>
      <c r="CJ92" s="63">
        <v>43.100000000000065</v>
      </c>
      <c r="CK92" s="64">
        <f t="shared" si="108"/>
        <v>41.950318824449432</v>
      </c>
      <c r="CL92" s="63">
        <v>0</v>
      </c>
      <c r="CM92" s="65">
        <f t="shared" si="109"/>
        <v>0</v>
      </c>
      <c r="CN92" s="134">
        <f>'Plan Figures'!$B$74</f>
        <v>7.6707847839770166E-2</v>
      </c>
      <c r="CO92" s="134">
        <f>'Plan Figures'!$B$75</f>
        <v>0.14955977288801073</v>
      </c>
    </row>
    <row r="93" spans="1:93" x14ac:dyDescent="0.25">
      <c r="A93" s="107">
        <f t="shared" si="93"/>
        <v>45852</v>
      </c>
      <c r="B93" s="31">
        <v>37.81733784276355</v>
      </c>
      <c r="C93" s="38">
        <f t="shared" si="110"/>
        <v>38.409239047916564</v>
      </c>
      <c r="D93" s="31">
        <v>38.532258064516128</v>
      </c>
      <c r="E93" s="38">
        <f t="shared" si="110"/>
        <v>39.434446226939436</v>
      </c>
      <c r="F93" s="31">
        <v>38.333333333333329</v>
      </c>
      <c r="G93" s="38">
        <f t="shared" si="111"/>
        <v>41.466746216746223</v>
      </c>
      <c r="H93" s="31">
        <v>38.566037735849058</v>
      </c>
      <c r="I93" s="38">
        <f t="shared" si="112"/>
        <v>38.909711712426223</v>
      </c>
      <c r="J93" s="31">
        <v>0</v>
      </c>
      <c r="K93" s="57">
        <f t="shared" si="113"/>
        <v>0</v>
      </c>
      <c r="L93" s="108">
        <v>0.10405586292414737</v>
      </c>
      <c r="M93" s="109">
        <f t="shared" si="110"/>
        <v>6.9307605667360814E-2</v>
      </c>
      <c r="N93" s="108">
        <v>9.6774193548387094E-2</v>
      </c>
      <c r="O93" s="109">
        <f t="shared" si="114"/>
        <v>6.7371010553436902E-2</v>
      </c>
      <c r="P93" s="108">
        <v>0.22222222222222218</v>
      </c>
      <c r="Q93" s="109">
        <f t="shared" si="128"/>
        <v>0.11280386280386279</v>
      </c>
      <c r="R93" s="108">
        <v>7.5471698113207544E-2</v>
      </c>
      <c r="S93" s="109">
        <f t="shared" si="94"/>
        <v>5.5455577267819023E-2</v>
      </c>
      <c r="T93" s="108">
        <v>0</v>
      </c>
      <c r="U93" s="110">
        <f t="shared" si="95"/>
        <v>0</v>
      </c>
      <c r="V93" s="108">
        <v>0.16404488540229559</v>
      </c>
      <c r="W93" s="109">
        <f t="shared" si="115"/>
        <v>0.10446200829022897</v>
      </c>
      <c r="X93" s="108">
        <v>0.14375058071047658</v>
      </c>
      <c r="Y93" s="109">
        <f t="shared" si="116"/>
        <v>8.4239852553813346E-2</v>
      </c>
      <c r="Z93" s="108">
        <v>0.39874451079460538</v>
      </c>
      <c r="AA93" s="109">
        <f t="shared" si="129"/>
        <v>0.14965853069164028</v>
      </c>
      <c r="AB93" s="108">
        <v>0.1037224179264048</v>
      </c>
      <c r="AC93" s="109">
        <f t="shared" si="96"/>
        <v>7.1499326667066029E-2</v>
      </c>
      <c r="AD93" s="108">
        <v>0</v>
      </c>
      <c r="AE93" s="110">
        <f t="shared" si="97"/>
        <v>0</v>
      </c>
      <c r="AF93" s="31">
        <v>7477.9415035414859</v>
      </c>
      <c r="AG93" s="38">
        <f t="shared" si="117"/>
        <v>7213.6186209230655</v>
      </c>
      <c r="AH93" s="31">
        <v>6898.3064516129034</v>
      </c>
      <c r="AI93" s="38">
        <f t="shared" si="118"/>
        <v>6762.3092785707313</v>
      </c>
      <c r="AJ93" s="31">
        <v>5944.4444444444434</v>
      </c>
      <c r="AK93" s="38">
        <f t="shared" si="130"/>
        <v>6808.5525585525593</v>
      </c>
      <c r="AL93" s="31">
        <v>7060.2830188679245</v>
      </c>
      <c r="AM93" s="38">
        <f t="shared" si="98"/>
        <v>6728.6263252211866</v>
      </c>
      <c r="AN93" s="31">
        <v>0</v>
      </c>
      <c r="AO93" s="57">
        <f t="shared" si="99"/>
        <v>0</v>
      </c>
      <c r="AP93" s="63">
        <v>2.9511258871515373</v>
      </c>
      <c r="AQ93" s="64">
        <f t="shared" si="119"/>
        <v>3.6399969904054221</v>
      </c>
      <c r="AR93" s="63">
        <v>3.241935483870968</v>
      </c>
      <c r="AS93" s="63">
        <f t="shared" si="120"/>
        <v>4.1142861235914259</v>
      </c>
      <c r="AT93" s="63">
        <v>3.1111111111111107</v>
      </c>
      <c r="AU93" s="63">
        <f t="shared" si="131"/>
        <v>5.019221519221519</v>
      </c>
      <c r="AV93" s="63">
        <v>3.2641509433962268</v>
      </c>
      <c r="AW93" s="63">
        <f t="shared" si="100"/>
        <v>3.8485828689505452</v>
      </c>
      <c r="AX93" s="63">
        <v>0</v>
      </c>
      <c r="AY93" s="65">
        <f t="shared" si="101"/>
        <v>0</v>
      </c>
      <c r="AZ93" s="111">
        <v>0.61181240015755811</v>
      </c>
      <c r="BA93" s="112">
        <f t="shared" si="121"/>
        <v>0.57462632426026761</v>
      </c>
      <c r="BB93" s="111">
        <v>0.85483870967741937</v>
      </c>
      <c r="BC93" s="112">
        <f t="shared" si="122"/>
        <v>0.78242989603021673</v>
      </c>
      <c r="BD93" s="111">
        <v>0</v>
      </c>
      <c r="BE93" s="112">
        <f t="shared" si="132"/>
        <v>0</v>
      </c>
      <c r="BF93" s="111">
        <v>1</v>
      </c>
      <c r="BG93" s="112">
        <f t="shared" si="102"/>
        <v>1</v>
      </c>
      <c r="BH93" s="111">
        <v>0</v>
      </c>
      <c r="BI93" s="113">
        <f t="shared" si="103"/>
        <v>0</v>
      </c>
      <c r="BJ93" s="31">
        <v>4538.1620095683738</v>
      </c>
      <c r="BK93" s="38">
        <f t="shared" si="123"/>
        <v>4970.3033653059883</v>
      </c>
      <c r="BL93" s="31">
        <v>5415.8629032258059</v>
      </c>
      <c r="BM93" s="38">
        <f t="shared" si="124"/>
        <v>5792.8569502803794</v>
      </c>
      <c r="BN93" s="31">
        <v>6949.4444444444434</v>
      </c>
      <c r="BO93" s="38">
        <f t="shared" si="133"/>
        <v>7815.1087292337297</v>
      </c>
      <c r="BP93" s="31">
        <v>5155.4433962264147</v>
      </c>
      <c r="BQ93" s="38">
        <f t="shared" si="104"/>
        <v>5208.937305943974</v>
      </c>
      <c r="BR93" s="31">
        <v>0</v>
      </c>
      <c r="BS93" s="57">
        <f t="shared" si="105"/>
        <v>0</v>
      </c>
      <c r="BT93" s="108">
        <v>1.155948682637168E-2</v>
      </c>
      <c r="BU93" s="109">
        <f t="shared" si="123"/>
        <v>2.357489061205054E-2</v>
      </c>
      <c r="BV93" s="108">
        <v>1.6129032258064516E-2</v>
      </c>
      <c r="BW93" s="108">
        <f t="shared" si="125"/>
        <v>3.0895739712717831E-2</v>
      </c>
      <c r="BX93" s="108">
        <v>5.5555555555555546E-2</v>
      </c>
      <c r="BY93" s="108">
        <f t="shared" si="134"/>
        <v>7.9975579975579983E-2</v>
      </c>
      <c r="BZ93" s="108">
        <v>9.433962264150943E-3</v>
      </c>
      <c r="CA93" s="108">
        <f t="shared" si="106"/>
        <v>1.5747980438007406E-2</v>
      </c>
      <c r="CB93" s="108">
        <v>0</v>
      </c>
      <c r="CC93" s="110">
        <f t="shared" si="107"/>
        <v>0</v>
      </c>
      <c r="CD93" s="63">
        <v>41.46670304890128</v>
      </c>
      <c r="CE93" s="64">
        <f t="shared" si="126"/>
        <v>40.212734474339868</v>
      </c>
      <c r="CF93" s="63">
        <v>46.04032258064516</v>
      </c>
      <c r="CG93" s="64">
        <f t="shared" si="127"/>
        <v>42.83224860891842</v>
      </c>
      <c r="CH93" s="63">
        <v>49.611111111111107</v>
      </c>
      <c r="CI93" s="64">
        <f t="shared" si="135"/>
        <v>45.283818033818029</v>
      </c>
      <c r="CJ93" s="63">
        <v>45.433962264150942</v>
      </c>
      <c r="CK93" s="64">
        <f t="shared" si="108"/>
        <v>42.109908907446943</v>
      </c>
      <c r="CL93" s="63">
        <v>0</v>
      </c>
      <c r="CM93" s="65">
        <f t="shared" si="109"/>
        <v>0</v>
      </c>
      <c r="CN93" s="134">
        <f>'Plan Figures'!$B$74</f>
        <v>7.6707847839770166E-2</v>
      </c>
      <c r="CO93" s="134">
        <f>'Plan Figures'!$B$75</f>
        <v>0.14955977288801073</v>
      </c>
    </row>
    <row r="94" spans="1:93" x14ac:dyDescent="0.25">
      <c r="A94" s="107">
        <f t="shared" si="93"/>
        <v>45853</v>
      </c>
      <c r="B94" s="31">
        <v>38.328981008617802</v>
      </c>
      <c r="C94" s="38">
        <f t="shared" si="110"/>
        <v>38.246507035653558</v>
      </c>
      <c r="D94" s="31">
        <v>38.53600000000003</v>
      </c>
      <c r="E94" s="38">
        <f t="shared" si="110"/>
        <v>39.193435237928448</v>
      </c>
      <c r="F94" s="31">
        <v>38.36</v>
      </c>
      <c r="G94" s="38">
        <f t="shared" si="111"/>
        <v>40.751941021941022</v>
      </c>
      <c r="H94" s="31">
        <v>38.580000000000041</v>
      </c>
      <c r="I94" s="38">
        <f t="shared" si="112"/>
        <v>38.827620401675112</v>
      </c>
      <c r="J94" s="31">
        <v>0</v>
      </c>
      <c r="K94" s="57">
        <f t="shared" si="113"/>
        <v>0</v>
      </c>
      <c r="L94" s="108">
        <v>7.053603730443761E-2</v>
      </c>
      <c r="M94" s="109">
        <f t="shared" si="110"/>
        <v>6.7033828476362897E-2</v>
      </c>
      <c r="N94" s="108">
        <v>8.0000000000000057E-2</v>
      </c>
      <c r="O94" s="109">
        <f t="shared" si="114"/>
        <v>6.5612768795195162E-2</v>
      </c>
      <c r="P94" s="108">
        <v>7.9999999999999988E-2</v>
      </c>
      <c r="Q94" s="109">
        <f t="shared" si="128"/>
        <v>0.10691641691641691</v>
      </c>
      <c r="R94" s="108">
        <v>8.0000000000000085E-2</v>
      </c>
      <c r="S94" s="109">
        <f t="shared" si="94"/>
        <v>5.5102116295801348E-2</v>
      </c>
      <c r="T94" s="108">
        <v>0</v>
      </c>
      <c r="U94" s="110">
        <f t="shared" si="95"/>
        <v>0</v>
      </c>
      <c r="V94" s="108">
        <v>0.10831797770549258</v>
      </c>
      <c r="W94" s="109">
        <f t="shared" si="115"/>
        <v>0.10389843368280258</v>
      </c>
      <c r="X94" s="108">
        <v>0.11029575699041627</v>
      </c>
      <c r="Y94" s="109">
        <f t="shared" si="116"/>
        <v>8.5000498318533985E-2</v>
      </c>
      <c r="Z94" s="108">
        <v>0.1572615088115103</v>
      </c>
      <c r="AA94" s="109">
        <f t="shared" si="129"/>
        <v>0.15298609759376705</v>
      </c>
      <c r="AB94" s="108">
        <v>9.8912210009895349E-2</v>
      </c>
      <c r="AC94" s="109">
        <f t="shared" si="96"/>
        <v>7.1881917192022859E-2</v>
      </c>
      <c r="AD94" s="108">
        <v>0</v>
      </c>
      <c r="AE94" s="110">
        <f t="shared" si="97"/>
        <v>0</v>
      </c>
      <c r="AF94" s="31">
        <v>7041.2592162445417</v>
      </c>
      <c r="AG94" s="38">
        <f t="shared" si="117"/>
        <v>7129.4493361956165</v>
      </c>
      <c r="AH94" s="31">
        <v>6644.8000000000056</v>
      </c>
      <c r="AI94" s="38">
        <f t="shared" si="118"/>
        <v>6673.6543335157849</v>
      </c>
      <c r="AJ94" s="31">
        <v>6360</v>
      </c>
      <c r="AK94" s="38">
        <f t="shared" si="130"/>
        <v>6604.5698745698746</v>
      </c>
      <c r="AL94" s="31">
        <v>6716.0000000000073</v>
      </c>
      <c r="AM94" s="38">
        <f t="shared" si="98"/>
        <v>6675.5364872241325</v>
      </c>
      <c r="AN94" s="31">
        <v>0</v>
      </c>
      <c r="AO94" s="57">
        <f t="shared" si="99"/>
        <v>0</v>
      </c>
      <c r="AP94" s="63">
        <v>3.6856051181500771</v>
      </c>
      <c r="AQ94" s="64">
        <f t="shared" si="119"/>
        <v>3.6263891621695814</v>
      </c>
      <c r="AR94" s="63">
        <v>3.8880000000000035</v>
      </c>
      <c r="AS94" s="63">
        <f t="shared" si="120"/>
        <v>4.0675168928221952</v>
      </c>
      <c r="AT94" s="63">
        <v>3.44</v>
      </c>
      <c r="AU94" s="63">
        <f t="shared" si="131"/>
        <v>4.6275332075332072</v>
      </c>
      <c r="AV94" s="63">
        <v>4.0000000000000044</v>
      </c>
      <c r="AW94" s="63">
        <f t="shared" si="100"/>
        <v>3.9133840471537851</v>
      </c>
      <c r="AX94" s="63">
        <v>0</v>
      </c>
      <c r="AY94" s="65">
        <f t="shared" si="101"/>
        <v>0</v>
      </c>
      <c r="AZ94" s="111">
        <v>0.58745287802413304</v>
      </c>
      <c r="BA94" s="112">
        <f t="shared" si="121"/>
        <v>0.57310500203874681</v>
      </c>
      <c r="BB94" s="111">
        <v>0.79999999999999982</v>
      </c>
      <c r="BC94" s="112">
        <f t="shared" si="122"/>
        <v>0.79012220372252451</v>
      </c>
      <c r="BD94" s="111">
        <v>0</v>
      </c>
      <c r="BE94" s="112">
        <f t="shared" si="132"/>
        <v>0</v>
      </c>
      <c r="BF94" s="111">
        <v>1</v>
      </c>
      <c r="BG94" s="112">
        <f t="shared" si="102"/>
        <v>1</v>
      </c>
      <c r="BH94" s="111">
        <v>0</v>
      </c>
      <c r="BI94" s="113">
        <f t="shared" si="103"/>
        <v>0</v>
      </c>
      <c r="BJ94" s="31">
        <v>5275.8748586306847</v>
      </c>
      <c r="BK94" s="38">
        <f t="shared" si="123"/>
        <v>5079.8056466798998</v>
      </c>
      <c r="BL94" s="31">
        <v>6240.6800000000057</v>
      </c>
      <c r="BM94" s="38">
        <f t="shared" si="124"/>
        <v>5975.7947524781821</v>
      </c>
      <c r="BN94" s="31">
        <v>8546.5999999999985</v>
      </c>
      <c r="BO94" s="38">
        <f t="shared" si="133"/>
        <v>8125.3373006623005</v>
      </c>
      <c r="BP94" s="31">
        <v>5664.2000000000062</v>
      </c>
      <c r="BQ94" s="38">
        <f t="shared" si="104"/>
        <v>5378.2854650014124</v>
      </c>
      <c r="BR94" s="31">
        <v>0</v>
      </c>
      <c r="BS94" s="57">
        <f t="shared" si="105"/>
        <v>0</v>
      </c>
      <c r="BT94" s="108">
        <v>2.9372643901206683E-2</v>
      </c>
      <c r="BU94" s="109">
        <f t="shared" si="123"/>
        <v>2.6890125258357267E-2</v>
      </c>
      <c r="BV94" s="108">
        <v>4.0000000000000029E-2</v>
      </c>
      <c r="BW94" s="108">
        <f t="shared" si="125"/>
        <v>3.5511124328102446E-2</v>
      </c>
      <c r="BX94" s="108">
        <v>3.9999999999999994E-2</v>
      </c>
      <c r="BY94" s="108">
        <f t="shared" si="134"/>
        <v>8.1360861360861375E-2</v>
      </c>
      <c r="BZ94" s="108">
        <v>4.0000000000000042E-2</v>
      </c>
      <c r="CA94" s="108">
        <f t="shared" si="106"/>
        <v>2.1462266152293127E-2</v>
      </c>
      <c r="CB94" s="108">
        <v>0</v>
      </c>
      <c r="CC94" s="110">
        <f t="shared" si="107"/>
        <v>0</v>
      </c>
      <c r="CD94" s="63">
        <v>42.819611754021651</v>
      </c>
      <c r="CE94" s="64">
        <f t="shared" si="126"/>
        <v>40.712653952164473</v>
      </c>
      <c r="CF94" s="63">
        <v>46.856000000000037</v>
      </c>
      <c r="CG94" s="64">
        <f t="shared" si="127"/>
        <v>43.672116740786564</v>
      </c>
      <c r="CH94" s="63">
        <v>52.16</v>
      </c>
      <c r="CI94" s="64">
        <f t="shared" si="135"/>
        <v>46.951696821696828</v>
      </c>
      <c r="CJ94" s="63">
        <v>45.530000000000044</v>
      </c>
      <c r="CK94" s="64">
        <f t="shared" si="108"/>
        <v>42.736433207888773</v>
      </c>
      <c r="CL94" s="63">
        <v>0</v>
      </c>
      <c r="CM94" s="65">
        <f t="shared" si="109"/>
        <v>0</v>
      </c>
      <c r="CN94" s="134">
        <f>'Plan Figures'!$B$74</f>
        <v>7.6707847839770166E-2</v>
      </c>
      <c r="CO94" s="134">
        <f>'Plan Figures'!$B$75</f>
        <v>0.14955977288801073</v>
      </c>
    </row>
    <row r="95" spans="1:93" x14ac:dyDescent="0.25">
      <c r="A95" s="107">
        <f t="shared" si="93"/>
        <v>45854</v>
      </c>
      <c r="B95" s="31">
        <v>39.361246351907162</v>
      </c>
      <c r="C95" s="38">
        <f t="shared" si="110"/>
        <v>38.306827614321648</v>
      </c>
      <c r="D95" s="31">
        <v>39.937500000000043</v>
      </c>
      <c r="E95" s="38">
        <f t="shared" si="110"/>
        <v>39.195935237928445</v>
      </c>
      <c r="F95" s="31">
        <v>43.269230769230766</v>
      </c>
      <c r="G95" s="38">
        <f t="shared" si="111"/>
        <v>40.952740222740225</v>
      </c>
      <c r="H95" s="31">
        <v>38.70000000000006</v>
      </c>
      <c r="I95" s="38">
        <f t="shared" si="112"/>
        <v>38.73164970570442</v>
      </c>
      <c r="J95" s="31">
        <v>0</v>
      </c>
      <c r="K95" s="57">
        <f t="shared" si="113"/>
        <v>0</v>
      </c>
      <c r="L95" s="108">
        <v>6.7119324808172356E-2</v>
      </c>
      <c r="M95" s="109">
        <f t="shared" si="110"/>
        <v>6.9768482706366541E-2</v>
      </c>
      <c r="N95" s="108">
        <v>8.3333333333333412E-2</v>
      </c>
      <c r="O95" s="109">
        <f t="shared" si="114"/>
        <v>7.037467355709992E-2</v>
      </c>
      <c r="P95" s="108">
        <v>0.11538461538461538</v>
      </c>
      <c r="Q95" s="109">
        <f t="shared" si="128"/>
        <v>0.1104129204129204</v>
      </c>
      <c r="R95" s="108">
        <v>7.1428571428571536E-2</v>
      </c>
      <c r="S95" s="109">
        <f t="shared" si="94"/>
        <v>5.9811692433948918E-2</v>
      </c>
      <c r="T95" s="108">
        <v>0</v>
      </c>
      <c r="U95" s="110">
        <f t="shared" si="95"/>
        <v>0</v>
      </c>
      <c r="V95" s="108">
        <v>0.10474907058885524</v>
      </c>
      <c r="W95" s="109">
        <f t="shared" si="115"/>
        <v>0.10814169943370125</v>
      </c>
      <c r="X95" s="108">
        <v>0.12920717662762643</v>
      </c>
      <c r="Y95" s="109">
        <f t="shared" si="116"/>
        <v>9.4880275959186022E-2</v>
      </c>
      <c r="Z95" s="108">
        <v>0.22838616872602291</v>
      </c>
      <c r="AA95" s="109">
        <f t="shared" si="129"/>
        <v>0.16686484889444825</v>
      </c>
      <c r="AB95" s="108">
        <v>9.5722991364873528E-2</v>
      </c>
      <c r="AC95" s="109">
        <f t="shared" si="96"/>
        <v>7.8903040165752572E-2</v>
      </c>
      <c r="AD95" s="108">
        <v>0</v>
      </c>
      <c r="AE95" s="110">
        <f t="shared" si="97"/>
        <v>0</v>
      </c>
      <c r="AF95" s="31">
        <v>7502.7030354853077</v>
      </c>
      <c r="AG95" s="38">
        <f t="shared" si="117"/>
        <v>7177.2853599868404</v>
      </c>
      <c r="AH95" s="31">
        <v>7232.1875000000073</v>
      </c>
      <c r="AI95" s="38">
        <f t="shared" si="118"/>
        <v>6736.1125478015001</v>
      </c>
      <c r="AJ95" s="31">
        <v>9096.1538461538457</v>
      </c>
      <c r="AK95" s="38">
        <f t="shared" si="130"/>
        <v>6910.5139305139301</v>
      </c>
      <c r="AL95" s="31">
        <v>6539.8571428571522</v>
      </c>
      <c r="AM95" s="38">
        <f t="shared" si="98"/>
        <v>6645.51974206453</v>
      </c>
      <c r="AN95" s="31">
        <v>0</v>
      </c>
      <c r="AO95" s="57">
        <f t="shared" si="99"/>
        <v>0</v>
      </c>
      <c r="AP95" s="63">
        <v>3.1009603885007402</v>
      </c>
      <c r="AQ95" s="64">
        <f t="shared" si="119"/>
        <v>3.5089834653841208</v>
      </c>
      <c r="AR95" s="63">
        <v>3.3229166666666701</v>
      </c>
      <c r="AS95" s="63">
        <f t="shared" si="120"/>
        <v>3.9622192737745761</v>
      </c>
      <c r="AT95" s="63">
        <v>4.1923076923076916</v>
      </c>
      <c r="AU95" s="63">
        <f t="shared" si="131"/>
        <v>4.4796810596810603</v>
      </c>
      <c r="AV95" s="63">
        <v>3.0000000000000044</v>
      </c>
      <c r="AW95" s="63">
        <f t="shared" si="100"/>
        <v>3.8089884427581806</v>
      </c>
      <c r="AX95" s="63">
        <v>0</v>
      </c>
      <c r="AY95" s="65">
        <f t="shared" si="101"/>
        <v>0</v>
      </c>
      <c r="AZ95" s="111">
        <v>0.52146217817666163</v>
      </c>
      <c r="BA95" s="112">
        <f t="shared" si="121"/>
        <v>0.55861706516182164</v>
      </c>
      <c r="BB95" s="111">
        <v>0.7291666666666663</v>
      </c>
      <c r="BC95" s="112">
        <f t="shared" si="122"/>
        <v>0.78286029896061982</v>
      </c>
      <c r="BD95" s="111">
        <v>0</v>
      </c>
      <c r="BE95" s="112">
        <f t="shared" si="132"/>
        <v>0</v>
      </c>
      <c r="BF95" s="111">
        <v>1</v>
      </c>
      <c r="BG95" s="112">
        <f t="shared" si="102"/>
        <v>1</v>
      </c>
      <c r="BH95" s="111">
        <v>0</v>
      </c>
      <c r="BI95" s="113">
        <f t="shared" si="103"/>
        <v>0</v>
      </c>
      <c r="BJ95" s="31">
        <v>5447.3009096684127</v>
      </c>
      <c r="BK95" s="38">
        <f t="shared" si="123"/>
        <v>5001.2184792490671</v>
      </c>
      <c r="BL95" s="31">
        <v>6754.7395833333403</v>
      </c>
      <c r="BM95" s="38">
        <f t="shared" si="124"/>
        <v>5969.961835811514</v>
      </c>
      <c r="BN95" s="31">
        <v>8551.8076923076915</v>
      </c>
      <c r="BO95" s="38">
        <f t="shared" si="133"/>
        <v>8247.7708670958673</v>
      </c>
      <c r="BP95" s="31">
        <v>6087.2571428571518</v>
      </c>
      <c r="BQ95" s="38">
        <f t="shared" si="104"/>
        <v>5313.3295257026157</v>
      </c>
      <c r="BR95" s="31">
        <v>0</v>
      </c>
      <c r="BS95" s="57">
        <f t="shared" si="105"/>
        <v>0</v>
      </c>
      <c r="BT95" s="108">
        <v>2.9797838752952135E-2</v>
      </c>
      <c r="BU95" s="109">
        <f t="shared" si="123"/>
        <v>2.7724554221333183E-2</v>
      </c>
      <c r="BV95" s="108">
        <v>4.1666666666666706E-2</v>
      </c>
      <c r="BW95" s="108">
        <f t="shared" si="125"/>
        <v>3.717779099476911E-2</v>
      </c>
      <c r="BX95" s="108">
        <v>3.8461538461538457E-2</v>
      </c>
      <c r="BY95" s="108">
        <f t="shared" si="134"/>
        <v>8.0361860361860354E-2</v>
      </c>
      <c r="BZ95" s="108">
        <v>4.285714285714292E-2</v>
      </c>
      <c r="CA95" s="108">
        <f t="shared" si="106"/>
        <v>2.3921711468881307E-2</v>
      </c>
      <c r="CB95" s="108">
        <v>0</v>
      </c>
      <c r="CC95" s="110">
        <f t="shared" si="107"/>
        <v>0</v>
      </c>
      <c r="CD95" s="63">
        <v>39.427443021579208</v>
      </c>
      <c r="CE95" s="64">
        <f t="shared" si="126"/>
        <v>40.704310177729383</v>
      </c>
      <c r="CF95" s="63">
        <v>39.687500000000043</v>
      </c>
      <c r="CG95" s="64">
        <f t="shared" si="127"/>
        <v>43.564616740786555</v>
      </c>
      <c r="CH95" s="63">
        <v>43.076923076923073</v>
      </c>
      <c r="CI95" s="64">
        <f t="shared" si="135"/>
        <v>47.280867650867656</v>
      </c>
      <c r="CJ95" s="63">
        <v>38.428571428571487</v>
      </c>
      <c r="CK95" s="64">
        <f t="shared" si="108"/>
        <v>42.462492862519859</v>
      </c>
      <c r="CL95" s="63">
        <v>0</v>
      </c>
      <c r="CM95" s="65">
        <f t="shared" si="109"/>
        <v>0</v>
      </c>
      <c r="CN95" s="134">
        <f>'Plan Figures'!$B$74</f>
        <v>7.6707847839770166E-2</v>
      </c>
      <c r="CO95" s="134">
        <f>'Plan Figures'!$B$75</f>
        <v>0.14955977288801073</v>
      </c>
    </row>
    <row r="96" spans="1:93" x14ac:dyDescent="0.25">
      <c r="A96" s="107">
        <f t="shared" si="93"/>
        <v>45855</v>
      </c>
      <c r="B96" s="31">
        <v>38.711710861597503</v>
      </c>
      <c r="C96" s="38">
        <f t="shared" si="110"/>
        <v>38.574753654187305</v>
      </c>
      <c r="D96" s="31">
        <v>40.701149425287404</v>
      </c>
      <c r="E96" s="38">
        <f t="shared" si="110"/>
        <v>39.621626373625233</v>
      </c>
      <c r="F96" s="31">
        <v>46.350000000000009</v>
      </c>
      <c r="G96" s="38">
        <f t="shared" si="111"/>
        <v>41.300359270359273</v>
      </c>
      <c r="H96" s="31">
        <v>39.014925373134389</v>
      </c>
      <c r="I96" s="38">
        <f t="shared" si="112"/>
        <v>39.133198811487468</v>
      </c>
      <c r="J96" s="31">
        <v>0</v>
      </c>
      <c r="K96" s="57">
        <f t="shared" si="113"/>
        <v>0</v>
      </c>
      <c r="L96" s="108">
        <v>2.96562941960587E-2</v>
      </c>
      <c r="M96" s="109">
        <f t="shared" si="110"/>
        <v>6.8415791887325703E-2</v>
      </c>
      <c r="N96" s="108">
        <v>4.5977011494252928E-2</v>
      </c>
      <c r="O96" s="109">
        <f t="shared" si="114"/>
        <v>6.9917056932157121E-2</v>
      </c>
      <c r="P96" s="108">
        <v>0</v>
      </c>
      <c r="Q96" s="109">
        <f t="shared" si="128"/>
        <v>9.85081585081585E-2</v>
      </c>
      <c r="R96" s="108">
        <v>5.9701492537313522E-2</v>
      </c>
      <c r="S96" s="109">
        <f t="shared" si="94"/>
        <v>6.2509573292049092E-2</v>
      </c>
      <c r="T96" s="108">
        <v>0</v>
      </c>
      <c r="U96" s="110">
        <f t="shared" si="95"/>
        <v>0</v>
      </c>
      <c r="V96" s="108">
        <v>4.096773996961435E-2</v>
      </c>
      <c r="W96" s="109">
        <f t="shared" si="115"/>
        <v>0.1066852885315832</v>
      </c>
      <c r="X96" s="108">
        <v>5.5469036006140907E-2</v>
      </c>
      <c r="Y96" s="109">
        <f t="shared" si="116"/>
        <v>9.6863515236607814E-2</v>
      </c>
      <c r="Z96" s="108">
        <v>0</v>
      </c>
      <c r="AA96" s="109">
        <f t="shared" si="129"/>
        <v>0.15238680716932371</v>
      </c>
      <c r="AB96" s="108">
        <v>7.1048115412609789E-2</v>
      </c>
      <c r="AC96" s="109">
        <f t="shared" si="96"/>
        <v>8.4622999042246086E-2</v>
      </c>
      <c r="AD96" s="108">
        <v>0</v>
      </c>
      <c r="AE96" s="110">
        <f t="shared" si="97"/>
        <v>0</v>
      </c>
      <c r="AF96" s="31">
        <v>7287.443433172245</v>
      </c>
      <c r="AG96" s="38">
        <f t="shared" si="117"/>
        <v>7262.7372998405681</v>
      </c>
      <c r="AH96" s="31">
        <v>6602.2758620689729</v>
      </c>
      <c r="AI96" s="38">
        <f t="shared" si="118"/>
        <v>6795.2210433195496</v>
      </c>
      <c r="AJ96" s="31">
        <v>6825.0000000000009</v>
      </c>
      <c r="AK96" s="38">
        <f t="shared" si="130"/>
        <v>6933.1329781329778</v>
      </c>
      <c r="AL96" s="31">
        <v>6535.7910447761296</v>
      </c>
      <c r="AM96" s="38">
        <f t="shared" si="98"/>
        <v>6711.8586959829863</v>
      </c>
      <c r="AN96" s="31">
        <v>0</v>
      </c>
      <c r="AO96" s="57">
        <f t="shared" si="99"/>
        <v>0</v>
      </c>
      <c r="AP96" s="63">
        <v>3.2109178831402381</v>
      </c>
      <c r="AQ96" s="64">
        <f t="shared" si="119"/>
        <v>3.4431722333584496</v>
      </c>
      <c r="AR96" s="63">
        <v>3.7126436781609238</v>
      </c>
      <c r="AS96" s="63">
        <f t="shared" si="120"/>
        <v>3.8356882769778928</v>
      </c>
      <c r="AT96" s="63">
        <v>7.2000000000000011</v>
      </c>
      <c r="AU96" s="63">
        <f t="shared" si="131"/>
        <v>4.6987286787286786</v>
      </c>
      <c r="AV96" s="63">
        <v>2.6716417910447801</v>
      </c>
      <c r="AW96" s="63">
        <f t="shared" si="100"/>
        <v>3.5711180280677843</v>
      </c>
      <c r="AX96" s="63">
        <v>0</v>
      </c>
      <c r="AY96" s="65">
        <f t="shared" si="101"/>
        <v>0</v>
      </c>
      <c r="AZ96" s="111">
        <v>0.49534664668552986</v>
      </c>
      <c r="BA96" s="112">
        <f t="shared" si="121"/>
        <v>0.55129342185485364</v>
      </c>
      <c r="BB96" s="111">
        <v>0.77011494252873536</v>
      </c>
      <c r="BC96" s="112">
        <f t="shared" si="122"/>
        <v>0.77812262096121199</v>
      </c>
      <c r="BD96" s="111">
        <v>0</v>
      </c>
      <c r="BE96" s="112">
        <f t="shared" si="132"/>
        <v>0</v>
      </c>
      <c r="BF96" s="111">
        <v>1</v>
      </c>
      <c r="BG96" s="112">
        <f t="shared" si="102"/>
        <v>1</v>
      </c>
      <c r="BH96" s="111">
        <v>0</v>
      </c>
      <c r="BI96" s="113">
        <f t="shared" si="103"/>
        <v>0</v>
      </c>
      <c r="BJ96" s="31">
        <v>5745.0425665242346</v>
      </c>
      <c r="BK96" s="38">
        <f t="shared" si="123"/>
        <v>5262.9976477164264</v>
      </c>
      <c r="BL96" s="31">
        <v>7462.0114942528817</v>
      </c>
      <c r="BM96" s="38">
        <f t="shared" si="124"/>
        <v>6403.6625410794904</v>
      </c>
      <c r="BN96" s="31">
        <v>13748.5</v>
      </c>
      <c r="BO96" s="38">
        <f t="shared" si="133"/>
        <v>9386.514914714915</v>
      </c>
      <c r="BP96" s="31">
        <v>5585.4477611940383</v>
      </c>
      <c r="BQ96" s="38">
        <f t="shared" si="104"/>
        <v>5526.2214799256699</v>
      </c>
      <c r="BR96" s="31">
        <v>0</v>
      </c>
      <c r="BS96" s="57">
        <f t="shared" si="105"/>
        <v>0</v>
      </c>
      <c r="BT96" s="108">
        <v>4.4359401195719156E-2</v>
      </c>
      <c r="BU96" s="109">
        <f t="shared" si="123"/>
        <v>3.3262611780561925E-2</v>
      </c>
      <c r="BV96" s="108">
        <v>6.8965517241379393E-2</v>
      </c>
      <c r="BW96" s="108">
        <f t="shared" si="125"/>
        <v>4.7030007743537598E-2</v>
      </c>
      <c r="BX96" s="108">
        <v>0.2</v>
      </c>
      <c r="BY96" s="108">
        <f t="shared" si="134"/>
        <v>0.10893328893328892</v>
      </c>
      <c r="BZ96" s="108">
        <v>2.9850746268656761E-2</v>
      </c>
      <c r="CA96" s="108">
        <f t="shared" si="106"/>
        <v>2.8186103792975131E-2</v>
      </c>
      <c r="CB96" s="108">
        <v>0</v>
      </c>
      <c r="CC96" s="110">
        <f t="shared" si="107"/>
        <v>0</v>
      </c>
      <c r="CD96" s="63">
        <v>40.52063563531582</v>
      </c>
      <c r="CE96" s="64">
        <f t="shared" si="126"/>
        <v>40.620340588228558</v>
      </c>
      <c r="CF96" s="63">
        <v>42.758620689655217</v>
      </c>
      <c r="CG96" s="64">
        <f t="shared" si="127"/>
        <v>43.254958338137769</v>
      </c>
      <c r="CH96" s="63">
        <v>48.650000000000006</v>
      </c>
      <c r="CI96" s="64">
        <f t="shared" si="135"/>
        <v>47.647534317534323</v>
      </c>
      <c r="CJ96" s="63">
        <v>41.000000000000057</v>
      </c>
      <c r="CK96" s="64">
        <f t="shared" si="108"/>
        <v>41.942084699254551</v>
      </c>
      <c r="CL96" s="63">
        <v>0</v>
      </c>
      <c r="CM96" s="65">
        <f t="shared" si="109"/>
        <v>0</v>
      </c>
      <c r="CN96" s="134">
        <f>'Plan Figures'!$B$74</f>
        <v>7.6707847839770166E-2</v>
      </c>
      <c r="CO96" s="134">
        <f>'Plan Figures'!$B$75</f>
        <v>0.14955977288801073</v>
      </c>
    </row>
    <row r="97" spans="1:93" x14ac:dyDescent="0.25">
      <c r="A97" s="107">
        <f t="shared" si="93"/>
        <v>45856</v>
      </c>
      <c r="B97" s="31">
        <v>37.640049849193019</v>
      </c>
      <c r="C97" s="38">
        <f t="shared" si="110"/>
        <v>38.554114846510792</v>
      </c>
      <c r="D97" s="31">
        <v>38.458333333333329</v>
      </c>
      <c r="E97" s="38">
        <f t="shared" si="110"/>
        <v>39.586998288814677</v>
      </c>
      <c r="F97" s="31">
        <v>45.375</v>
      </c>
      <c r="G97" s="38">
        <f t="shared" si="111"/>
        <v>41.826458171458171</v>
      </c>
      <c r="H97" s="31">
        <v>37.394230769230766</v>
      </c>
      <c r="I97" s="38">
        <f t="shared" si="112"/>
        <v>39.046660349948993</v>
      </c>
      <c r="J97" s="31">
        <v>0</v>
      </c>
      <c r="K97" s="57">
        <f t="shared" si="113"/>
        <v>0</v>
      </c>
      <c r="L97" s="108">
        <v>6.0898877734316098E-2</v>
      </c>
      <c r="M97" s="109">
        <f t="shared" si="110"/>
        <v>6.1837772046875017E-2</v>
      </c>
      <c r="N97" s="108">
        <v>8.3333333333333329E-2</v>
      </c>
      <c r="O97" s="109">
        <f t="shared" si="114"/>
        <v>6.6180525823363243E-2</v>
      </c>
      <c r="P97" s="108">
        <v>0</v>
      </c>
      <c r="Q97" s="109">
        <f t="shared" si="128"/>
        <v>8.2024642024642019E-2</v>
      </c>
      <c r="R97" s="108">
        <v>9.6153846153846145E-2</v>
      </c>
      <c r="S97" s="109">
        <f t="shared" si="94"/>
        <v>6.080182158429738E-2</v>
      </c>
      <c r="T97" s="108">
        <v>0</v>
      </c>
      <c r="U97" s="110">
        <f t="shared" si="95"/>
        <v>0</v>
      </c>
      <c r="V97" s="108">
        <v>9.1708167646761513E-2</v>
      </c>
      <c r="W97" s="109">
        <f t="shared" si="115"/>
        <v>9.922506464975489E-2</v>
      </c>
      <c r="X97" s="108">
        <v>0.11918045462690506</v>
      </c>
      <c r="Y97" s="109">
        <f t="shared" si="116"/>
        <v>9.3672609099480095E-2</v>
      </c>
      <c r="Z97" s="108">
        <v>0</v>
      </c>
      <c r="AA97" s="109">
        <f t="shared" si="129"/>
        <v>0.13306580010444108</v>
      </c>
      <c r="AB97" s="108">
        <v>0.1351167417678632</v>
      </c>
      <c r="AC97" s="109">
        <f t="shared" si="96"/>
        <v>8.355957127878158E-2</v>
      </c>
      <c r="AD97" s="108">
        <v>0</v>
      </c>
      <c r="AE97" s="110">
        <f t="shared" si="97"/>
        <v>0</v>
      </c>
      <c r="AF97" s="31">
        <v>7230.8436285731959</v>
      </c>
      <c r="AG97" s="38">
        <f t="shared" si="117"/>
        <v>7294.8356985541186</v>
      </c>
      <c r="AH97" s="31">
        <v>6962.9833333333336</v>
      </c>
      <c r="AI97" s="38">
        <f t="shared" si="118"/>
        <v>6855.1050023046037</v>
      </c>
      <c r="AJ97" s="31">
        <v>6750</v>
      </c>
      <c r="AK97" s="38">
        <f t="shared" si="130"/>
        <v>6949.6164946164945</v>
      </c>
      <c r="AL97" s="31">
        <v>6995.75</v>
      </c>
      <c r="AM97" s="38">
        <f t="shared" si="98"/>
        <v>6779.462621336912</v>
      </c>
      <c r="AN97" s="31">
        <v>0</v>
      </c>
      <c r="AO97" s="57">
        <f t="shared" si="99"/>
        <v>0</v>
      </c>
      <c r="AP97" s="63">
        <v>3.7772278415909066</v>
      </c>
      <c r="AQ97" s="64">
        <f t="shared" si="119"/>
        <v>3.48616332122567</v>
      </c>
      <c r="AR97" s="63">
        <v>4.0166666666666666</v>
      </c>
      <c r="AS97" s="63">
        <f t="shared" si="120"/>
        <v>3.8464112522994078</v>
      </c>
      <c r="AT97" s="63">
        <v>6.625</v>
      </c>
      <c r="AU97" s="63">
        <f t="shared" si="131"/>
        <v>4.9638385688385691</v>
      </c>
      <c r="AV97" s="63">
        <v>3.6153846153846154</v>
      </c>
      <c r="AW97" s="63">
        <f t="shared" si="100"/>
        <v>3.5522090091587657</v>
      </c>
      <c r="AX97" s="63">
        <v>0</v>
      </c>
      <c r="AY97" s="65">
        <f t="shared" si="101"/>
        <v>0</v>
      </c>
      <c r="AZ97" s="111">
        <v>0.63219047042503862</v>
      </c>
      <c r="BA97" s="112">
        <f t="shared" si="121"/>
        <v>0.560944059261965</v>
      </c>
      <c r="BB97" s="111">
        <v>0.86666666666666659</v>
      </c>
      <c r="BC97" s="112">
        <f t="shared" si="122"/>
        <v>0.786186576470423</v>
      </c>
      <c r="BD97" s="111">
        <v>0</v>
      </c>
      <c r="BE97" s="112">
        <f t="shared" si="132"/>
        <v>0</v>
      </c>
      <c r="BF97" s="111">
        <v>1</v>
      </c>
      <c r="BG97" s="112">
        <f t="shared" si="102"/>
        <v>1</v>
      </c>
      <c r="BH97" s="111">
        <v>0</v>
      </c>
      <c r="BI97" s="113">
        <f t="shared" si="103"/>
        <v>0</v>
      </c>
      <c r="BJ97" s="31">
        <v>4862.5327761482067</v>
      </c>
      <c r="BK97" s="38">
        <f t="shared" si="123"/>
        <v>5302.5331038446429</v>
      </c>
      <c r="BL97" s="31">
        <v>5368.9166666666661</v>
      </c>
      <c r="BM97" s="38">
        <f t="shared" si="124"/>
        <v>6367.7549116043429</v>
      </c>
      <c r="BN97" s="31">
        <v>10778.4375</v>
      </c>
      <c r="BO97" s="38">
        <f t="shared" si="133"/>
        <v>9582.6433487808499</v>
      </c>
      <c r="BP97" s="31">
        <v>4536.6826923076924</v>
      </c>
      <c r="BQ97" s="38">
        <f t="shared" si="104"/>
        <v>5498.0860601652512</v>
      </c>
      <c r="BR97" s="31">
        <v>0</v>
      </c>
      <c r="BS97" s="57">
        <f t="shared" si="105"/>
        <v>0</v>
      </c>
      <c r="BT97" s="108">
        <v>2.4331717968167316E-2</v>
      </c>
      <c r="BU97" s="109">
        <f t="shared" si="123"/>
        <v>3.3105135141681979E-2</v>
      </c>
      <c r="BV97" s="108">
        <v>2.4999999999999998E-2</v>
      </c>
      <c r="BW97" s="108">
        <f t="shared" si="125"/>
        <v>4.5387671977114241E-2</v>
      </c>
      <c r="BX97" s="108">
        <v>0.1875</v>
      </c>
      <c r="BY97" s="108">
        <f t="shared" si="134"/>
        <v>0.11923548673548671</v>
      </c>
      <c r="BZ97" s="108">
        <v>0</v>
      </c>
      <c r="CA97" s="108">
        <f t="shared" si="106"/>
        <v>2.5612101218972561E-2</v>
      </c>
      <c r="CB97" s="108">
        <v>0</v>
      </c>
      <c r="CC97" s="110">
        <f t="shared" si="107"/>
        <v>0</v>
      </c>
      <c r="CD97" s="63">
        <v>40.770561112254711</v>
      </c>
      <c r="CE97" s="64">
        <f t="shared" si="126"/>
        <v>41.319628991976778</v>
      </c>
      <c r="CF97" s="63">
        <v>44.025000000000006</v>
      </c>
      <c r="CG97" s="64">
        <f t="shared" si="127"/>
        <v>44.094817566500652</v>
      </c>
      <c r="CH97" s="63">
        <v>47.4375</v>
      </c>
      <c r="CI97" s="64">
        <f t="shared" si="135"/>
        <v>48.660583768083768</v>
      </c>
      <c r="CJ97" s="63">
        <v>43.5</v>
      </c>
      <c r="CK97" s="64">
        <f t="shared" si="108"/>
        <v>42.780566037735888</v>
      </c>
      <c r="CL97" s="63">
        <v>0</v>
      </c>
      <c r="CM97" s="65">
        <f t="shared" si="109"/>
        <v>0</v>
      </c>
      <c r="CN97" s="134">
        <f>'Plan Figures'!$B$74</f>
        <v>7.6707847839770166E-2</v>
      </c>
      <c r="CO97" s="134">
        <f>'Plan Figures'!$B$75</f>
        <v>0.14955977288801073</v>
      </c>
    </row>
    <row r="98" spans="1:93" x14ac:dyDescent="0.25">
      <c r="A98" s="107">
        <f t="shared" si="93"/>
        <v>45857</v>
      </c>
      <c r="B98" s="31">
        <v>36.692315767368555</v>
      </c>
      <c r="C98" s="38">
        <f t="shared" si="110"/>
        <v>38.298293373441723</v>
      </c>
      <c r="D98" s="31">
        <v>36.511627906976791</v>
      </c>
      <c r="E98" s="38">
        <f t="shared" si="110"/>
        <v>39.112223483183961</v>
      </c>
      <c r="F98" s="31">
        <v>34.611111111111114</v>
      </c>
      <c r="G98" s="38">
        <f t="shared" si="111"/>
        <v>41.432278277278279</v>
      </c>
      <c r="H98" s="31">
        <v>37.014705882352999</v>
      </c>
      <c r="I98" s="38">
        <f t="shared" si="112"/>
        <v>38.507944863754524</v>
      </c>
      <c r="J98" s="31">
        <v>0</v>
      </c>
      <c r="K98" s="57">
        <f t="shared" si="113"/>
        <v>0</v>
      </c>
      <c r="L98" s="108">
        <v>4.0327764088718264E-2</v>
      </c>
      <c r="M98" s="109">
        <f t="shared" si="110"/>
        <v>5.988261478775523E-2</v>
      </c>
      <c r="N98" s="108">
        <v>4.6511627906976799E-2</v>
      </c>
      <c r="O98" s="109">
        <f t="shared" si="114"/>
        <v>6.6934027895493936E-2</v>
      </c>
      <c r="P98" s="108">
        <v>0.11111111111111109</v>
      </c>
      <c r="Q98" s="109">
        <f t="shared" si="128"/>
        <v>8.2024642024642005E-2</v>
      </c>
      <c r="R98" s="108">
        <v>2.9411764705882394E-2</v>
      </c>
      <c r="S98" s="109">
        <f t="shared" si="94"/>
        <v>6.2962685930035692E-2</v>
      </c>
      <c r="T98" s="108">
        <v>0</v>
      </c>
      <c r="U98" s="110">
        <f t="shared" si="95"/>
        <v>0</v>
      </c>
      <c r="V98" s="108">
        <v>7.5607010268226901E-2</v>
      </c>
      <c r="W98" s="109">
        <f t="shared" si="115"/>
        <v>9.6038760732873332E-2</v>
      </c>
      <c r="X98" s="108">
        <v>8.6189287781190976E-2</v>
      </c>
      <c r="Y98" s="109">
        <f t="shared" si="116"/>
        <v>9.9671330541866179E-2</v>
      </c>
      <c r="Z98" s="108">
        <v>0.18543311861327569</v>
      </c>
      <c r="AA98" s="109">
        <f t="shared" si="129"/>
        <v>0.14513398597244018</v>
      </c>
      <c r="AB98" s="108">
        <v>6.6617416215259628E-2</v>
      </c>
      <c r="AC98" s="109">
        <f t="shared" si="96"/>
        <v>8.9476541516929839E-2</v>
      </c>
      <c r="AD98" s="108">
        <v>0</v>
      </c>
      <c r="AE98" s="110">
        <f t="shared" si="97"/>
        <v>0</v>
      </c>
      <c r="AF98" s="31">
        <v>7446.6448722117511</v>
      </c>
      <c r="AG98" s="38">
        <f t="shared" si="117"/>
        <v>7308.1090552779124</v>
      </c>
      <c r="AH98" s="31">
        <v>7002.3139534883803</v>
      </c>
      <c r="AI98" s="38">
        <f t="shared" si="118"/>
        <v>6848.5136230533117</v>
      </c>
      <c r="AJ98" s="31">
        <v>5416.6111111111113</v>
      </c>
      <c r="AK98" s="38">
        <f t="shared" si="130"/>
        <v>6659.9260184260183</v>
      </c>
      <c r="AL98" s="31">
        <v>7422.0588235294226</v>
      </c>
      <c r="AM98" s="38">
        <f t="shared" si="98"/>
        <v>6854.6546981676429</v>
      </c>
      <c r="AN98" s="31">
        <v>0</v>
      </c>
      <c r="AO98" s="57">
        <f t="shared" si="99"/>
        <v>0</v>
      </c>
      <c r="AP98" s="63">
        <v>2.9547719813978151</v>
      </c>
      <c r="AQ98" s="64">
        <f t="shared" si="119"/>
        <v>3.3953787064771785</v>
      </c>
      <c r="AR98" s="63">
        <v>2.9767441860465151</v>
      </c>
      <c r="AS98" s="63">
        <f t="shared" si="120"/>
        <v>3.6810860476550951</v>
      </c>
      <c r="AT98" s="63">
        <v>4.5555555555555554</v>
      </c>
      <c r="AU98" s="63">
        <f t="shared" si="131"/>
        <v>5.0696586746586751</v>
      </c>
      <c r="AV98" s="63">
        <v>2.5588235294117685</v>
      </c>
      <c r="AW98" s="63">
        <f t="shared" si="100"/>
        <v>3.3095919623400376</v>
      </c>
      <c r="AX98" s="63">
        <v>0</v>
      </c>
      <c r="AY98" s="65">
        <f t="shared" si="101"/>
        <v>0</v>
      </c>
      <c r="AZ98" s="111">
        <v>0.54702365824850951</v>
      </c>
      <c r="BA98" s="112">
        <f t="shared" si="121"/>
        <v>0.56240540775524583</v>
      </c>
      <c r="BB98" s="111">
        <v>0.79069767441860439</v>
      </c>
      <c r="BC98" s="112">
        <f t="shared" si="122"/>
        <v>0.79605060359649749</v>
      </c>
      <c r="BD98" s="111">
        <v>0</v>
      </c>
      <c r="BE98" s="112">
        <f t="shared" si="132"/>
        <v>0</v>
      </c>
      <c r="BF98" s="111">
        <v>1</v>
      </c>
      <c r="BG98" s="112">
        <f t="shared" si="102"/>
        <v>1</v>
      </c>
      <c r="BH98" s="111">
        <v>0</v>
      </c>
      <c r="BI98" s="113">
        <f t="shared" si="103"/>
        <v>0</v>
      </c>
      <c r="BJ98" s="31">
        <v>4811.1020461803382</v>
      </c>
      <c r="BK98" s="38">
        <f t="shared" si="123"/>
        <v>5067.40114139874</v>
      </c>
      <c r="BL98" s="31">
        <v>5787.5000000000064</v>
      </c>
      <c r="BM98" s="38">
        <f t="shared" si="124"/>
        <v>6091.7630117516173</v>
      </c>
      <c r="BN98" s="31">
        <v>6533.0555555555547</v>
      </c>
      <c r="BO98" s="38">
        <f t="shared" si="133"/>
        <v>8914.8999625374618</v>
      </c>
      <c r="BP98" s="31">
        <v>5590.1470588235379</v>
      </c>
      <c r="BQ98" s="38">
        <f t="shared" si="104"/>
        <v>5386.0866604053454</v>
      </c>
      <c r="BR98" s="31">
        <v>0</v>
      </c>
      <c r="BS98" s="57">
        <f t="shared" si="105"/>
        <v>0</v>
      </c>
      <c r="BT98" s="108">
        <v>1.6111031304851274E-2</v>
      </c>
      <c r="BU98" s="109">
        <f t="shared" si="123"/>
        <v>2.6642723796733474E-2</v>
      </c>
      <c r="BV98" s="108">
        <v>2.32558139534884E-2</v>
      </c>
      <c r="BW98" s="108">
        <f t="shared" si="125"/>
        <v>3.6927898712737758E-2</v>
      </c>
      <c r="BX98" s="108">
        <v>5.5555555555555546E-2</v>
      </c>
      <c r="BY98" s="108">
        <f t="shared" si="134"/>
        <v>9.5425962925962934E-2</v>
      </c>
      <c r="BZ98" s="108">
        <v>1.4705882352941197E-2</v>
      </c>
      <c r="CA98" s="108">
        <f t="shared" si="106"/>
        <v>2.3631308902045785E-2</v>
      </c>
      <c r="CB98" s="108">
        <v>0</v>
      </c>
      <c r="CC98" s="110">
        <f t="shared" si="107"/>
        <v>0</v>
      </c>
      <c r="CD98" s="63">
        <v>38.194885373895168</v>
      </c>
      <c r="CE98" s="64">
        <f t="shared" si="126"/>
        <v>40.683232685069108</v>
      </c>
      <c r="CF98" s="63">
        <v>40.732558139534923</v>
      </c>
      <c r="CG98" s="64">
        <f t="shared" si="127"/>
        <v>43.492546785256003</v>
      </c>
      <c r="CH98" s="63">
        <v>48.222222222222221</v>
      </c>
      <c r="CI98" s="64">
        <f t="shared" si="135"/>
        <v>48.210848318348319</v>
      </c>
      <c r="CJ98" s="63">
        <v>38.750000000000057</v>
      </c>
      <c r="CK98" s="64">
        <f t="shared" si="108"/>
        <v>42.248933384674665</v>
      </c>
      <c r="CL98" s="63">
        <v>0</v>
      </c>
      <c r="CM98" s="65">
        <f t="shared" si="109"/>
        <v>0</v>
      </c>
      <c r="CN98" s="134">
        <f>'Plan Figures'!$B$74</f>
        <v>7.6707847839770166E-2</v>
      </c>
      <c r="CO98" s="134">
        <f>'Plan Figures'!$B$75</f>
        <v>0.14955977288801073</v>
      </c>
    </row>
    <row r="99" spans="1:93" x14ac:dyDescent="0.25">
      <c r="A99" s="107">
        <f t="shared" si="93"/>
        <v>45858</v>
      </c>
      <c r="B99" s="31">
        <v>38.33477079283638</v>
      </c>
      <c r="C99" s="38">
        <f t="shared" si="110"/>
        <v>38.126630353469139</v>
      </c>
      <c r="D99" s="31">
        <v>39.818181818181877</v>
      </c>
      <c r="E99" s="38">
        <f t="shared" si="110"/>
        <v>38.927864364042229</v>
      </c>
      <c r="F99" s="31">
        <v>42.150000000000006</v>
      </c>
      <c r="G99" s="38">
        <f t="shared" si="111"/>
        <v>41.206953601953607</v>
      </c>
      <c r="H99" s="31">
        <v>39.000000000000071</v>
      </c>
      <c r="I99" s="38">
        <f t="shared" si="112"/>
        <v>38.324271394366761</v>
      </c>
      <c r="J99" s="31">
        <v>0</v>
      </c>
      <c r="K99" s="57">
        <f t="shared" si="113"/>
        <v>0</v>
      </c>
      <c r="L99" s="108">
        <v>7.7625276173761928E-2</v>
      </c>
      <c r="M99" s="109">
        <f t="shared" si="110"/>
        <v>6.4317062461373184E-2</v>
      </c>
      <c r="N99" s="108">
        <v>7.7922077922078017E-2</v>
      </c>
      <c r="O99" s="109">
        <f t="shared" si="114"/>
        <v>7.3407368219765942E-2</v>
      </c>
      <c r="P99" s="108">
        <v>0</v>
      </c>
      <c r="Q99" s="109">
        <f t="shared" si="128"/>
        <v>7.5531135531135524E-2</v>
      </c>
      <c r="R99" s="108">
        <v>0.10526315789473703</v>
      </c>
      <c r="S99" s="109">
        <f t="shared" si="94"/>
        <v>7.3918647261936893E-2</v>
      </c>
      <c r="T99" s="108">
        <v>0</v>
      </c>
      <c r="U99" s="110">
        <f t="shared" si="95"/>
        <v>0</v>
      </c>
      <c r="V99" s="108">
        <v>0.13477631952518709</v>
      </c>
      <c r="W99" s="109">
        <f t="shared" si="115"/>
        <v>0.1028815958723476</v>
      </c>
      <c r="X99" s="108">
        <v>0.12138573900185279</v>
      </c>
      <c r="Y99" s="109">
        <f t="shared" si="116"/>
        <v>0.10935400453494414</v>
      </c>
      <c r="Z99" s="108">
        <v>0</v>
      </c>
      <c r="AA99" s="109">
        <f t="shared" si="129"/>
        <v>0.13854647242077348</v>
      </c>
      <c r="AB99" s="108">
        <v>0.15239141327904993</v>
      </c>
      <c r="AC99" s="109">
        <f t="shared" si="96"/>
        <v>0.10336161513942232</v>
      </c>
      <c r="AD99" s="108">
        <v>0</v>
      </c>
      <c r="AE99" s="110">
        <f t="shared" si="97"/>
        <v>0</v>
      </c>
      <c r="AF99" s="31">
        <v>7598.9823899649255</v>
      </c>
      <c r="AG99" s="38">
        <f t="shared" si="117"/>
        <v>7369.4025827419218</v>
      </c>
      <c r="AH99" s="31">
        <v>7281.8181818181911</v>
      </c>
      <c r="AI99" s="38">
        <f t="shared" si="118"/>
        <v>6946.3836117602559</v>
      </c>
      <c r="AJ99" s="31">
        <v>8125.0000000000009</v>
      </c>
      <c r="AK99" s="38">
        <f t="shared" si="130"/>
        <v>6931.0299145299141</v>
      </c>
      <c r="AL99" s="31">
        <v>6985.9649122807141</v>
      </c>
      <c r="AM99" s="38">
        <f t="shared" si="98"/>
        <v>6893.6721346159075</v>
      </c>
      <c r="AN99" s="31">
        <v>0</v>
      </c>
      <c r="AO99" s="57">
        <f t="shared" si="99"/>
        <v>0</v>
      </c>
      <c r="AP99" s="63">
        <v>3.2554537601342766</v>
      </c>
      <c r="AQ99" s="64">
        <f t="shared" si="119"/>
        <v>3.2765804085807986</v>
      </c>
      <c r="AR99" s="63">
        <v>3.4025974025974066</v>
      </c>
      <c r="AS99" s="63">
        <f t="shared" si="120"/>
        <v>3.5087862977155928</v>
      </c>
      <c r="AT99" s="63">
        <v>4.5</v>
      </c>
      <c r="AU99" s="63">
        <f t="shared" si="131"/>
        <v>4.8034249084249083</v>
      </c>
      <c r="AV99" s="63">
        <v>3.0175438596491282</v>
      </c>
      <c r="AW99" s="63">
        <f t="shared" si="100"/>
        <v>3.1610778198409326</v>
      </c>
      <c r="AX99" s="63">
        <v>0</v>
      </c>
      <c r="AY99" s="65">
        <f t="shared" si="101"/>
        <v>0</v>
      </c>
      <c r="AZ99" s="111">
        <v>0.49048824044962086</v>
      </c>
      <c r="BA99" s="112">
        <f t="shared" si="121"/>
        <v>0.5551109245952931</v>
      </c>
      <c r="BB99" s="111">
        <v>0.74025974025973995</v>
      </c>
      <c r="BC99" s="112">
        <f t="shared" si="122"/>
        <v>0.79310634288826165</v>
      </c>
      <c r="BD99" s="111">
        <v>0</v>
      </c>
      <c r="BE99" s="112">
        <f t="shared" si="132"/>
        <v>0</v>
      </c>
      <c r="BF99" s="111">
        <v>1</v>
      </c>
      <c r="BG99" s="112">
        <f t="shared" si="102"/>
        <v>1</v>
      </c>
      <c r="BH99" s="111">
        <v>0</v>
      </c>
      <c r="BI99" s="113">
        <f t="shared" si="103"/>
        <v>0</v>
      </c>
      <c r="BJ99" s="31">
        <v>4147.775255442285</v>
      </c>
      <c r="BK99" s="38">
        <f t="shared" si="123"/>
        <v>4975.3986317375047</v>
      </c>
      <c r="BL99" s="31">
        <v>4979.740259740267</v>
      </c>
      <c r="BM99" s="38">
        <f t="shared" si="124"/>
        <v>6001.3501296027107</v>
      </c>
      <c r="BN99" s="31">
        <v>5439.5000000000009</v>
      </c>
      <c r="BO99" s="38">
        <f t="shared" si="133"/>
        <v>8649.6207417582409</v>
      </c>
      <c r="BP99" s="31">
        <v>4818.4210526315874</v>
      </c>
      <c r="BQ99" s="38">
        <f t="shared" si="104"/>
        <v>5348.2284434343474</v>
      </c>
      <c r="BR99" s="31">
        <v>0</v>
      </c>
      <c r="BS99" s="57">
        <f t="shared" si="105"/>
        <v>0</v>
      </c>
      <c r="BT99" s="108">
        <v>8.6080118836540914E-3</v>
      </c>
      <c r="BU99" s="109">
        <f t="shared" si="123"/>
        <v>2.3448590261846047E-2</v>
      </c>
      <c r="BV99" s="108">
        <v>1.2987012987013003E-2</v>
      </c>
      <c r="BW99" s="108">
        <f t="shared" si="125"/>
        <v>3.2572006158087433E-2</v>
      </c>
      <c r="BX99" s="108">
        <v>0</v>
      </c>
      <c r="BY99" s="108">
        <f t="shared" si="134"/>
        <v>8.2438949938949943E-2</v>
      </c>
      <c r="BZ99" s="108">
        <v>1.7543859649122837E-2</v>
      </c>
      <c r="CA99" s="108">
        <f t="shared" si="106"/>
        <v>2.2055941913144955E-2</v>
      </c>
      <c r="CB99" s="108">
        <v>0</v>
      </c>
      <c r="CC99" s="110">
        <f t="shared" si="107"/>
        <v>0</v>
      </c>
      <c r="CD99" s="63">
        <v>40.449029616472714</v>
      </c>
      <c r="CE99" s="64">
        <f t="shared" si="126"/>
        <v>40.52126708034865</v>
      </c>
      <c r="CF99" s="63">
        <v>45.27272727272733</v>
      </c>
      <c r="CG99" s="64">
        <f t="shared" si="127"/>
        <v>43.624675526080388</v>
      </c>
      <c r="CH99" s="63">
        <v>52.000000000000007</v>
      </c>
      <c r="CI99" s="64">
        <f t="shared" si="135"/>
        <v>48.736822344322341</v>
      </c>
      <c r="CJ99" s="63">
        <v>42.912280701754462</v>
      </c>
      <c r="CK99" s="64">
        <f t="shared" si="108"/>
        <v>42.222116342068148</v>
      </c>
      <c r="CL99" s="63">
        <v>0</v>
      </c>
      <c r="CM99" s="65">
        <f t="shared" si="109"/>
        <v>0</v>
      </c>
      <c r="CN99" s="134">
        <f>'Plan Figures'!$B$74</f>
        <v>7.6707847839770166E-2</v>
      </c>
      <c r="CO99" s="134">
        <f>'Plan Figures'!$B$75</f>
        <v>0.14955977288801073</v>
      </c>
    </row>
    <row r="100" spans="1:93" x14ac:dyDescent="0.25">
      <c r="A100" s="107">
        <f t="shared" si="93"/>
        <v>45859</v>
      </c>
      <c r="B100" s="31">
        <v>37.058897553804591</v>
      </c>
      <c r="C100" s="38">
        <f t="shared" si="110"/>
        <v>38.018281740760713</v>
      </c>
      <c r="D100" s="31">
        <v>37.114583333333371</v>
      </c>
      <c r="E100" s="38">
        <f t="shared" si="110"/>
        <v>38.725339402444696</v>
      </c>
      <c r="F100" s="31">
        <v>41.13636363636364</v>
      </c>
      <c r="G100" s="38">
        <f t="shared" si="111"/>
        <v>41.607386502386497</v>
      </c>
      <c r="H100" s="31">
        <v>35.918918918918969</v>
      </c>
      <c r="I100" s="38">
        <f t="shared" si="112"/>
        <v>37.946111563376753</v>
      </c>
      <c r="J100" s="31">
        <v>0</v>
      </c>
      <c r="K100" s="57">
        <f t="shared" si="113"/>
        <v>0</v>
      </c>
      <c r="L100" s="108">
        <v>4.6475905910950729E-2</v>
      </c>
      <c r="M100" s="109">
        <f t="shared" si="110"/>
        <v>5.6091354316630815E-2</v>
      </c>
      <c r="N100" s="108">
        <v>6.2500000000000069E-2</v>
      </c>
      <c r="O100" s="109">
        <f t="shared" si="114"/>
        <v>6.8511054855710657E-2</v>
      </c>
      <c r="P100" s="108">
        <v>9.0909090909090912E-2</v>
      </c>
      <c r="Q100" s="109">
        <f t="shared" si="128"/>
        <v>5.6772116772116764E-2</v>
      </c>
      <c r="R100" s="108">
        <v>5.405405405405412E-2</v>
      </c>
      <c r="S100" s="109">
        <f t="shared" si="94"/>
        <v>7.0858983824914984E-2</v>
      </c>
      <c r="T100" s="108">
        <v>0</v>
      </c>
      <c r="U100" s="110">
        <f t="shared" si="95"/>
        <v>0</v>
      </c>
      <c r="V100" s="108">
        <v>4.8217475835923208E-2</v>
      </c>
      <c r="W100" s="109">
        <f t="shared" si="115"/>
        <v>8.6334823077151554E-2</v>
      </c>
      <c r="X100" s="108">
        <v>5.9715718658209078E-2</v>
      </c>
      <c r="Y100" s="109">
        <f t="shared" si="116"/>
        <v>9.7349024241763074E-2</v>
      </c>
      <c r="Z100" s="108">
        <v>7.7025375186921846E-2</v>
      </c>
      <c r="AA100" s="109">
        <f t="shared" si="129"/>
        <v>9.2586595905390104E-2</v>
      </c>
      <c r="AB100" s="108">
        <v>5.4704104940052581E-2</v>
      </c>
      <c r="AC100" s="109">
        <f t="shared" si="96"/>
        <v>9.6358998998514855E-2</v>
      </c>
      <c r="AD100" s="108">
        <v>0</v>
      </c>
      <c r="AE100" s="110">
        <f t="shared" si="97"/>
        <v>0</v>
      </c>
      <c r="AF100" s="31">
        <v>7063.5967597976933</v>
      </c>
      <c r="AG100" s="38">
        <f t="shared" si="117"/>
        <v>7310.2104764928081</v>
      </c>
      <c r="AH100" s="31">
        <v>6920.2812500000073</v>
      </c>
      <c r="AI100" s="38">
        <f t="shared" si="118"/>
        <v>6949.5228686726996</v>
      </c>
      <c r="AJ100" s="31">
        <v>6952.1363636363649</v>
      </c>
      <c r="AK100" s="38">
        <f t="shared" si="130"/>
        <v>7074.9859029859044</v>
      </c>
      <c r="AL100" s="31">
        <v>6910.8108108108199</v>
      </c>
      <c r="AM100" s="38">
        <f t="shared" si="98"/>
        <v>6872.318962036321</v>
      </c>
      <c r="AN100" s="31">
        <v>0</v>
      </c>
      <c r="AO100" s="57">
        <f t="shared" si="99"/>
        <v>0</v>
      </c>
      <c r="AP100" s="63">
        <v>3.2742034612129687</v>
      </c>
      <c r="AQ100" s="64">
        <f t="shared" si="119"/>
        <v>3.3227343477324318</v>
      </c>
      <c r="AR100" s="63">
        <v>3.583333333333337</v>
      </c>
      <c r="AS100" s="63">
        <f t="shared" si="120"/>
        <v>3.55755741906736</v>
      </c>
      <c r="AT100" s="63">
        <v>5.4090909090909101</v>
      </c>
      <c r="AU100" s="63">
        <f t="shared" si="131"/>
        <v>5.1317077367077371</v>
      </c>
      <c r="AV100" s="63">
        <v>3.0405405405405443</v>
      </c>
      <c r="AW100" s="63">
        <f t="shared" si="100"/>
        <v>3.1291334765758347</v>
      </c>
      <c r="AX100" s="63">
        <v>0</v>
      </c>
      <c r="AY100" s="65">
        <f t="shared" si="101"/>
        <v>0</v>
      </c>
      <c r="AZ100" s="111">
        <v>0.57249835724328912</v>
      </c>
      <c r="BA100" s="112">
        <f t="shared" si="121"/>
        <v>0.54949463275039745</v>
      </c>
      <c r="BB100" s="111">
        <v>0.77083333333333315</v>
      </c>
      <c r="BC100" s="112">
        <f t="shared" si="122"/>
        <v>0.78110557483910648</v>
      </c>
      <c r="BD100" s="111">
        <v>0</v>
      </c>
      <c r="BE100" s="112">
        <f t="shared" si="132"/>
        <v>0</v>
      </c>
      <c r="BF100" s="111">
        <v>1</v>
      </c>
      <c r="BG100" s="112">
        <f t="shared" si="102"/>
        <v>1</v>
      </c>
      <c r="BH100" s="111">
        <v>0</v>
      </c>
      <c r="BI100" s="113">
        <f t="shared" si="103"/>
        <v>0</v>
      </c>
      <c r="BJ100" s="31">
        <v>4223.6243200848503</v>
      </c>
      <c r="BK100" s="38">
        <f t="shared" si="123"/>
        <v>4930.4646760970008</v>
      </c>
      <c r="BL100" s="31">
        <v>4774.8958333333385</v>
      </c>
      <c r="BM100" s="38">
        <f t="shared" si="124"/>
        <v>5909.7834053323586</v>
      </c>
      <c r="BN100" s="31">
        <v>5899.318181818182</v>
      </c>
      <c r="BO100" s="38">
        <f t="shared" si="133"/>
        <v>8499.6027042402038</v>
      </c>
      <c r="BP100" s="31">
        <v>4440.6081081081138</v>
      </c>
      <c r="BQ100" s="38">
        <f t="shared" si="104"/>
        <v>5246.1091165603038</v>
      </c>
      <c r="BR100" s="31">
        <v>0</v>
      </c>
      <c r="BS100" s="57">
        <f t="shared" si="105"/>
        <v>0</v>
      </c>
      <c r="BT100" s="108">
        <v>3.0970210715989162E-2</v>
      </c>
      <c r="BU100" s="109">
        <f t="shared" si="123"/>
        <v>2.6221550817505688E-2</v>
      </c>
      <c r="BV100" s="108">
        <v>3.1250000000000035E-2</v>
      </c>
      <c r="BW100" s="108">
        <f t="shared" si="125"/>
        <v>3.473214440693536E-2</v>
      </c>
      <c r="BX100" s="108">
        <v>4.5454545454545456E-2</v>
      </c>
      <c r="BY100" s="108">
        <f t="shared" si="134"/>
        <v>8.0995948495948489E-2</v>
      </c>
      <c r="BZ100" s="108">
        <v>2.702702702702706E-2</v>
      </c>
      <c r="CA100" s="108">
        <f t="shared" si="106"/>
        <v>2.4569236879270116E-2</v>
      </c>
      <c r="CB100" s="108">
        <v>0</v>
      </c>
      <c r="CC100" s="110">
        <f t="shared" si="107"/>
        <v>0</v>
      </c>
      <c r="CD100" s="63">
        <v>42.39765036783902</v>
      </c>
      <c r="CE100" s="64">
        <f t="shared" si="126"/>
        <v>40.654259554482614</v>
      </c>
      <c r="CF100" s="63">
        <v>44.229166666666714</v>
      </c>
      <c r="CG100" s="64">
        <f t="shared" si="127"/>
        <v>43.365938966940611</v>
      </c>
      <c r="CH100" s="63">
        <v>46.909090909090907</v>
      </c>
      <c r="CI100" s="64">
        <f t="shared" si="135"/>
        <v>48.350819458319457</v>
      </c>
      <c r="CJ100" s="63">
        <v>43.432432432432492</v>
      </c>
      <c r="CK100" s="64">
        <f t="shared" si="108"/>
        <v>41.93618350896552</v>
      </c>
      <c r="CL100" s="63">
        <v>0</v>
      </c>
      <c r="CM100" s="65">
        <f t="shared" si="109"/>
        <v>0</v>
      </c>
      <c r="CN100" s="134">
        <f>'Plan Figures'!$B$74</f>
        <v>7.6707847839770166E-2</v>
      </c>
      <c r="CO100" s="134">
        <f>'Plan Figures'!$B$75</f>
        <v>0.14955977288801073</v>
      </c>
    </row>
    <row r="101" spans="1:93" x14ac:dyDescent="0.25">
      <c r="A101" s="107">
        <f t="shared" si="93"/>
        <v>45860</v>
      </c>
      <c r="B101" s="31">
        <v>38.317135322563779</v>
      </c>
      <c r="C101" s="38">
        <f t="shared" si="110"/>
        <v>38.016589499895858</v>
      </c>
      <c r="D101" s="31">
        <v>39.275862068965559</v>
      </c>
      <c r="E101" s="38">
        <f t="shared" si="110"/>
        <v>38.831033983725483</v>
      </c>
      <c r="F101" s="31">
        <v>41.566666666666663</v>
      </c>
      <c r="G101" s="38">
        <f t="shared" si="111"/>
        <v>42.065481740481744</v>
      </c>
      <c r="H101" s="31">
        <v>38.47674418604656</v>
      </c>
      <c r="I101" s="38">
        <f t="shared" si="112"/>
        <v>37.931360732811974</v>
      </c>
      <c r="J101" s="31">
        <v>0</v>
      </c>
      <c r="K101" s="57">
        <f t="shared" si="113"/>
        <v>0</v>
      </c>
      <c r="L101" s="108">
        <v>7.1844722553889989E-2</v>
      </c>
      <c r="M101" s="109">
        <f t="shared" si="110"/>
        <v>5.6278309352266867E-2</v>
      </c>
      <c r="N101" s="108">
        <v>8.6206896551724213E-2</v>
      </c>
      <c r="O101" s="109">
        <f t="shared" si="114"/>
        <v>6.939775436309982E-2</v>
      </c>
      <c r="P101" s="108">
        <v>9.9999999999999992E-2</v>
      </c>
      <c r="Q101" s="109">
        <f t="shared" si="128"/>
        <v>5.9629259629259627E-2</v>
      </c>
      <c r="R101" s="108">
        <v>8.1395348837209405E-2</v>
      </c>
      <c r="S101" s="109">
        <f t="shared" si="94"/>
        <v>7.1058319373087736E-2</v>
      </c>
      <c r="T101" s="108">
        <v>0</v>
      </c>
      <c r="U101" s="110">
        <f t="shared" si="95"/>
        <v>0</v>
      </c>
      <c r="V101" s="108">
        <v>0.1350506956788641</v>
      </c>
      <c r="W101" s="109">
        <f t="shared" si="115"/>
        <v>9.0153782787633197E-2</v>
      </c>
      <c r="X101" s="108">
        <v>0.14725387653345354</v>
      </c>
      <c r="Y101" s="109">
        <f t="shared" si="116"/>
        <v>0.10262875560505412</v>
      </c>
      <c r="Z101" s="108">
        <v>9.2454271904270746E-2</v>
      </c>
      <c r="AA101" s="109">
        <f t="shared" si="129"/>
        <v>8.3328419204355894E-2</v>
      </c>
      <c r="AB101" s="108">
        <v>0.16196811878923215</v>
      </c>
      <c r="AC101" s="109">
        <f t="shared" si="96"/>
        <v>0.10536698596699154</v>
      </c>
      <c r="AD101" s="108">
        <v>0</v>
      </c>
      <c r="AE101" s="110">
        <f t="shared" si="97"/>
        <v>0</v>
      </c>
      <c r="AF101" s="31">
        <v>7207.8303973283746</v>
      </c>
      <c r="AG101" s="38">
        <f t="shared" si="117"/>
        <v>7334.006359504785</v>
      </c>
      <c r="AH101" s="31">
        <v>6605.1724137931096</v>
      </c>
      <c r="AI101" s="38">
        <f t="shared" si="118"/>
        <v>6943.8617849288576</v>
      </c>
      <c r="AJ101" s="31">
        <v>6563.333333333333</v>
      </c>
      <c r="AK101" s="38">
        <f t="shared" si="130"/>
        <v>7104.0335220335237</v>
      </c>
      <c r="AL101" s="31">
        <v>6619.7674418604729</v>
      </c>
      <c r="AM101" s="38">
        <f t="shared" si="98"/>
        <v>6858.5714537306731</v>
      </c>
      <c r="AN101" s="31">
        <v>0</v>
      </c>
      <c r="AO101" s="57">
        <f t="shared" si="99"/>
        <v>0</v>
      </c>
      <c r="AP101" s="63">
        <v>3.120694921684271</v>
      </c>
      <c r="AQ101" s="64">
        <f t="shared" si="119"/>
        <v>3.24203289109446</v>
      </c>
      <c r="AR101" s="63">
        <v>3.1465517241379337</v>
      </c>
      <c r="AS101" s="63">
        <f t="shared" si="120"/>
        <v>3.4516362368013498</v>
      </c>
      <c r="AT101" s="63">
        <v>3.5666666666666664</v>
      </c>
      <c r="AU101" s="63">
        <f t="shared" si="131"/>
        <v>5.1498029748029746</v>
      </c>
      <c r="AV101" s="63">
        <v>3.0000000000000031</v>
      </c>
      <c r="AW101" s="63">
        <f t="shared" si="100"/>
        <v>2.9862763337186919</v>
      </c>
      <c r="AX101" s="63">
        <v>0</v>
      </c>
      <c r="AY101" s="65">
        <f t="shared" si="101"/>
        <v>0</v>
      </c>
      <c r="AZ101" s="111">
        <v>0.56109953090973896</v>
      </c>
      <c r="BA101" s="112">
        <f t="shared" si="121"/>
        <v>0.54572986887691255</v>
      </c>
      <c r="BB101" s="111">
        <v>0.7413793103448274</v>
      </c>
      <c r="BC101" s="112">
        <f t="shared" si="122"/>
        <v>0.77273119060265327</v>
      </c>
      <c r="BD101" s="111">
        <v>0</v>
      </c>
      <c r="BE101" s="112">
        <f t="shared" si="132"/>
        <v>0</v>
      </c>
      <c r="BF101" s="111">
        <v>1</v>
      </c>
      <c r="BG101" s="112">
        <f t="shared" si="102"/>
        <v>1</v>
      </c>
      <c r="BH101" s="111">
        <v>0</v>
      </c>
      <c r="BI101" s="113">
        <f t="shared" si="103"/>
        <v>0</v>
      </c>
      <c r="BJ101" s="31">
        <v>4880.0459625389703</v>
      </c>
      <c r="BK101" s="38">
        <f t="shared" si="123"/>
        <v>4873.9176909410435</v>
      </c>
      <c r="BL101" s="31">
        <v>5633.8189655172464</v>
      </c>
      <c r="BM101" s="38">
        <f t="shared" si="124"/>
        <v>5823.0889718348208</v>
      </c>
      <c r="BN101" s="31">
        <v>6323.9333333333334</v>
      </c>
      <c r="BO101" s="38">
        <f t="shared" si="133"/>
        <v>8182.0788947163946</v>
      </c>
      <c r="BP101" s="31">
        <v>5393.0813953488432</v>
      </c>
      <c r="BQ101" s="38">
        <f t="shared" si="104"/>
        <v>5207.3778873244237</v>
      </c>
      <c r="BR101" s="31">
        <v>0</v>
      </c>
      <c r="BS101" s="57">
        <f t="shared" si="105"/>
        <v>0</v>
      </c>
      <c r="BT101" s="108">
        <v>1.3048826300226501E-2</v>
      </c>
      <c r="BU101" s="109">
        <f t="shared" si="123"/>
        <v>2.3889576874508517E-2</v>
      </c>
      <c r="BV101" s="108">
        <v>1.7241379310344841E-2</v>
      </c>
      <c r="BW101" s="108">
        <f t="shared" si="125"/>
        <v>3.1480912879841769E-2</v>
      </c>
      <c r="BX101" s="108">
        <v>0</v>
      </c>
      <c r="BY101" s="108">
        <f t="shared" si="134"/>
        <v>7.5281662781662789E-2</v>
      </c>
      <c r="BZ101" s="108">
        <v>2.32558139534884E-2</v>
      </c>
      <c r="CA101" s="108">
        <f t="shared" si="106"/>
        <v>2.2177210301197021E-2</v>
      </c>
      <c r="CB101" s="108">
        <v>0</v>
      </c>
      <c r="CC101" s="110">
        <f t="shared" si="107"/>
        <v>0</v>
      </c>
      <c r="CD101" s="63">
        <v>39.279085207971349</v>
      </c>
      <c r="CE101" s="64">
        <f t="shared" si="126"/>
        <v>40.148470047904006</v>
      </c>
      <c r="CF101" s="63">
        <v>41.47413793103452</v>
      </c>
      <c r="CG101" s="64">
        <f t="shared" si="127"/>
        <v>42.597101528516973</v>
      </c>
      <c r="CH101" s="63">
        <v>44.099999999999994</v>
      </c>
      <c r="CI101" s="64">
        <f t="shared" si="135"/>
        <v>47.199390886890896</v>
      </c>
      <c r="CJ101" s="63">
        <v>40.558139534883765</v>
      </c>
      <c r="CK101" s="64">
        <f t="shared" si="108"/>
        <v>41.22591772823462</v>
      </c>
      <c r="CL101" s="63">
        <v>0</v>
      </c>
      <c r="CM101" s="65">
        <f t="shared" si="109"/>
        <v>0</v>
      </c>
      <c r="CN101" s="134">
        <f>'Plan Figures'!$B$74</f>
        <v>7.6707847839770166E-2</v>
      </c>
      <c r="CO101" s="134">
        <f>'Plan Figures'!$B$75</f>
        <v>0.14955977288801073</v>
      </c>
    </row>
    <row r="102" spans="1:93" x14ac:dyDescent="0.25">
      <c r="A102" s="107">
        <f t="shared" si="93"/>
        <v>45861</v>
      </c>
      <c r="B102" s="31">
        <v>38.602603696774111</v>
      </c>
      <c r="C102" s="38">
        <f t="shared" si="110"/>
        <v>37.908211977733991</v>
      </c>
      <c r="D102" s="31">
        <v>39.697916666666707</v>
      </c>
      <c r="E102" s="38">
        <f t="shared" si="110"/>
        <v>38.796807793249286</v>
      </c>
      <c r="F102" s="31">
        <v>44.722222222222221</v>
      </c>
      <c r="G102" s="38">
        <f t="shared" si="111"/>
        <v>42.27305194805195</v>
      </c>
      <c r="H102" s="31">
        <v>38.53846153846159</v>
      </c>
      <c r="I102" s="38">
        <f t="shared" si="112"/>
        <v>37.908283809735053</v>
      </c>
      <c r="J102" s="31">
        <v>0</v>
      </c>
      <c r="K102" s="57">
        <f t="shared" si="113"/>
        <v>0</v>
      </c>
      <c r="L102" s="108">
        <v>3.9390250762895464E-2</v>
      </c>
      <c r="M102" s="109">
        <f t="shared" si="110"/>
        <v>5.2317013060084454E-2</v>
      </c>
      <c r="N102" s="108">
        <v>5.2083333333333384E-2</v>
      </c>
      <c r="O102" s="109">
        <f t="shared" si="114"/>
        <v>6.4933468648814094E-2</v>
      </c>
      <c r="P102" s="108">
        <v>0.11111111111111109</v>
      </c>
      <c r="Q102" s="109">
        <f t="shared" si="128"/>
        <v>5.9018759018759012E-2</v>
      </c>
      <c r="R102" s="108">
        <v>3.8461538461538512E-2</v>
      </c>
      <c r="S102" s="109">
        <f t="shared" si="94"/>
        <v>6.6348743234940152E-2</v>
      </c>
      <c r="T102" s="108">
        <v>0</v>
      </c>
      <c r="U102" s="110">
        <f t="shared" si="95"/>
        <v>0</v>
      </c>
      <c r="V102" s="108">
        <v>8.9346377693678355E-2</v>
      </c>
      <c r="W102" s="109">
        <f t="shared" si="115"/>
        <v>8.7953398088322227E-2</v>
      </c>
      <c r="X102" s="108">
        <v>0.11119205315556059</v>
      </c>
      <c r="Y102" s="109">
        <f t="shared" si="116"/>
        <v>0.10005516653761613</v>
      </c>
      <c r="Z102" s="108">
        <v>0.2168437889279618</v>
      </c>
      <c r="AA102" s="109">
        <f t="shared" si="129"/>
        <v>8.1679507804632873E-2</v>
      </c>
      <c r="AB102" s="108">
        <v>8.5902809219876752E-2</v>
      </c>
      <c r="AC102" s="109">
        <f t="shared" si="96"/>
        <v>0.10396410280342058</v>
      </c>
      <c r="AD102" s="108">
        <v>0</v>
      </c>
      <c r="AE102" s="110">
        <f t="shared" si="97"/>
        <v>0</v>
      </c>
      <c r="AF102" s="31">
        <v>7195.9080655639873</v>
      </c>
      <c r="AG102" s="38">
        <f t="shared" si="117"/>
        <v>7290.1785066588809</v>
      </c>
      <c r="AH102" s="31">
        <v>6744.7812500000073</v>
      </c>
      <c r="AI102" s="38">
        <f t="shared" si="118"/>
        <v>6874.232320643142</v>
      </c>
      <c r="AJ102" s="31">
        <v>6888.8888888888878</v>
      </c>
      <c r="AK102" s="38">
        <f t="shared" si="130"/>
        <v>6788.7099567099576</v>
      </c>
      <c r="AL102" s="31">
        <v>6711.5256410256497</v>
      </c>
      <c r="AM102" s="38">
        <f t="shared" si="98"/>
        <v>6883.0955248976006</v>
      </c>
      <c r="AN102" s="31">
        <v>0</v>
      </c>
      <c r="AO102" s="57">
        <f t="shared" si="99"/>
        <v>0</v>
      </c>
      <c r="AP102" s="63">
        <v>3.7677480903280025</v>
      </c>
      <c r="AQ102" s="64">
        <f t="shared" si="119"/>
        <v>3.3372882770697827</v>
      </c>
      <c r="AR102" s="63">
        <v>4.1875000000000053</v>
      </c>
      <c r="AS102" s="63">
        <f t="shared" si="120"/>
        <v>3.5751481415632549</v>
      </c>
      <c r="AT102" s="63">
        <v>4.1111111111111107</v>
      </c>
      <c r="AU102" s="63">
        <f t="shared" si="131"/>
        <v>5.138203463203463</v>
      </c>
      <c r="AV102" s="63">
        <v>4.2051282051282106</v>
      </c>
      <c r="AW102" s="63">
        <f t="shared" si="100"/>
        <v>3.1584375058798644</v>
      </c>
      <c r="AX102" s="63">
        <v>0</v>
      </c>
      <c r="AY102" s="65">
        <f t="shared" si="101"/>
        <v>0</v>
      </c>
      <c r="AZ102" s="111">
        <v>0.61326643342180676</v>
      </c>
      <c r="BA102" s="112">
        <f t="shared" si="121"/>
        <v>0.55884476248336201</v>
      </c>
      <c r="BB102" s="111">
        <v>0.81249999999999978</v>
      </c>
      <c r="BC102" s="112">
        <f t="shared" si="122"/>
        <v>0.78463595250741525</v>
      </c>
      <c r="BD102" s="111">
        <v>0</v>
      </c>
      <c r="BE102" s="112">
        <f t="shared" si="132"/>
        <v>0</v>
      </c>
      <c r="BF102" s="111">
        <v>1</v>
      </c>
      <c r="BG102" s="112">
        <f t="shared" si="102"/>
        <v>1</v>
      </c>
      <c r="BH102" s="111">
        <v>0</v>
      </c>
      <c r="BI102" s="113">
        <f t="shared" si="103"/>
        <v>0</v>
      </c>
      <c r="BJ102" s="31">
        <v>5758.1943592860298</v>
      </c>
      <c r="BK102" s="38">
        <f t="shared" si="123"/>
        <v>4918.3310408864154</v>
      </c>
      <c r="BL102" s="31">
        <v>6590.1770833333403</v>
      </c>
      <c r="BM102" s="38">
        <f t="shared" si="124"/>
        <v>5799.5800432633923</v>
      </c>
      <c r="BN102" s="31">
        <v>10016.388888888889</v>
      </c>
      <c r="BO102" s="38">
        <f t="shared" si="133"/>
        <v>8391.3047799422802</v>
      </c>
      <c r="BP102" s="31">
        <v>5799.5128205128285</v>
      </c>
      <c r="BQ102" s="38">
        <f t="shared" si="104"/>
        <v>5166.2715555609484</v>
      </c>
      <c r="BR102" s="31">
        <v>0</v>
      </c>
      <c r="BS102" s="57">
        <f t="shared" si="105"/>
        <v>0</v>
      </c>
      <c r="BT102" s="108">
        <v>3.9333550833155886E-2</v>
      </c>
      <c r="BU102" s="109">
        <f t="shared" si="123"/>
        <v>2.5251821457394765E-2</v>
      </c>
      <c r="BV102" s="108">
        <v>4.1666666666666706E-2</v>
      </c>
      <c r="BW102" s="108">
        <f t="shared" si="125"/>
        <v>3.1480912879841769E-2</v>
      </c>
      <c r="BX102" s="108">
        <v>5.5555555555555546E-2</v>
      </c>
      <c r="BY102" s="108">
        <f t="shared" si="134"/>
        <v>7.7723665223665223E-2</v>
      </c>
      <c r="BZ102" s="108">
        <v>3.8461538461538512E-2</v>
      </c>
      <c r="CA102" s="108">
        <f t="shared" si="106"/>
        <v>2.154926681611068E-2</v>
      </c>
      <c r="CB102" s="108">
        <v>0</v>
      </c>
      <c r="CC102" s="110">
        <f t="shared" si="107"/>
        <v>0</v>
      </c>
      <c r="CD102" s="63">
        <v>36.417421728307104</v>
      </c>
      <c r="CE102" s="64">
        <f t="shared" si="126"/>
        <v>39.718467006007984</v>
      </c>
      <c r="CF102" s="63">
        <v>39.812500000000043</v>
      </c>
      <c r="CG102" s="64">
        <f t="shared" si="127"/>
        <v>42.614958671374112</v>
      </c>
      <c r="CH102" s="63">
        <v>49.333333333333329</v>
      </c>
      <c r="CI102" s="64">
        <f t="shared" si="135"/>
        <v>48.09316378066378</v>
      </c>
      <c r="CJ102" s="63">
        <v>37.615384615384663</v>
      </c>
      <c r="CK102" s="64">
        <f t="shared" si="108"/>
        <v>41.109748183493643</v>
      </c>
      <c r="CL102" s="63">
        <v>0</v>
      </c>
      <c r="CM102" s="65">
        <f t="shared" si="109"/>
        <v>0</v>
      </c>
      <c r="CN102" s="134">
        <f>'Plan Figures'!$B$74</f>
        <v>7.6707847839770166E-2</v>
      </c>
      <c r="CO102" s="134">
        <f>'Plan Figures'!$B$75</f>
        <v>0.14955977288801073</v>
      </c>
    </row>
    <row r="103" spans="1:93" x14ac:dyDescent="0.25">
      <c r="A103" s="107">
        <f t="shared" si="93"/>
        <v>45862</v>
      </c>
      <c r="B103" s="31">
        <v>40.133392198849272</v>
      </c>
      <c r="C103" s="38">
        <f t="shared" si="110"/>
        <v>38.111309311627103</v>
      </c>
      <c r="D103" s="31">
        <v>41.3983050847458</v>
      </c>
      <c r="E103" s="38">
        <f t="shared" si="110"/>
        <v>38.896401458886203</v>
      </c>
      <c r="F103" s="31">
        <v>43.72</v>
      </c>
      <c r="G103" s="38">
        <f t="shared" si="111"/>
        <v>41.897337662337655</v>
      </c>
      <c r="H103" s="31">
        <v>40.774193548387139</v>
      </c>
      <c r="I103" s="38">
        <f t="shared" si="112"/>
        <v>38.159607834771158</v>
      </c>
      <c r="J103" s="31">
        <v>0</v>
      </c>
      <c r="K103" s="57">
        <f t="shared" si="113"/>
        <v>0</v>
      </c>
      <c r="L103" s="108">
        <v>8.1036754022276516E-2</v>
      </c>
      <c r="M103" s="109">
        <f t="shared" si="110"/>
        <v>5.9657078749544144E-2</v>
      </c>
      <c r="N103" s="108">
        <v>8.4745762711864486E-2</v>
      </c>
      <c r="O103" s="109">
        <f t="shared" si="114"/>
        <v>7.0471861679901465E-2</v>
      </c>
      <c r="P103" s="108">
        <v>3.9999999999999994E-2</v>
      </c>
      <c r="Q103" s="109">
        <f t="shared" si="128"/>
        <v>6.4733044733044726E-2</v>
      </c>
      <c r="R103" s="108">
        <v>9.6774193548387205E-2</v>
      </c>
      <c r="S103" s="109">
        <f t="shared" si="94"/>
        <v>7.164484337937925E-2</v>
      </c>
      <c r="T103" s="108">
        <v>0</v>
      </c>
      <c r="U103" s="110">
        <f t="shared" si="95"/>
        <v>0</v>
      </c>
      <c r="V103" s="108">
        <v>0.12392859564923575</v>
      </c>
      <c r="W103" s="109">
        <f t="shared" si="115"/>
        <v>9.980494889969671E-2</v>
      </c>
      <c r="X103" s="108">
        <v>0.11788217188233782</v>
      </c>
      <c r="Y103" s="109">
        <f t="shared" si="116"/>
        <v>0.10897132880564427</v>
      </c>
      <c r="Z103" s="108">
        <v>6.6431116709359972E-2</v>
      </c>
      <c r="AA103" s="109">
        <f t="shared" si="129"/>
        <v>9.1169667334541446E-2</v>
      </c>
      <c r="AB103" s="108">
        <v>0.13169816344259724</v>
      </c>
      <c r="AC103" s="109">
        <f t="shared" si="96"/>
        <v>0.11262839537913305</v>
      </c>
      <c r="AD103" s="108">
        <v>0</v>
      </c>
      <c r="AE103" s="110">
        <f t="shared" si="97"/>
        <v>0</v>
      </c>
      <c r="AF103" s="31">
        <v>6830.9264054398263</v>
      </c>
      <c r="AG103" s="38">
        <f t="shared" si="117"/>
        <v>7224.9617884113932</v>
      </c>
      <c r="AH103" s="31">
        <v>6478.3898305084804</v>
      </c>
      <c r="AI103" s="38">
        <f t="shared" si="118"/>
        <v>6856.5343161345018</v>
      </c>
      <c r="AJ103" s="31">
        <v>7040</v>
      </c>
      <c r="AK103" s="38">
        <f t="shared" si="130"/>
        <v>6819.4242424242429</v>
      </c>
      <c r="AL103" s="31">
        <v>6327.4193548387166</v>
      </c>
      <c r="AM103" s="38">
        <f t="shared" si="98"/>
        <v>6853.328140620828</v>
      </c>
      <c r="AN103" s="31">
        <v>0</v>
      </c>
      <c r="AO103" s="57">
        <f t="shared" si="99"/>
        <v>0</v>
      </c>
      <c r="AP103" s="63">
        <v>4.1770320962482428</v>
      </c>
      <c r="AQ103" s="64">
        <f t="shared" si="119"/>
        <v>3.4753045932280693</v>
      </c>
      <c r="AR103" s="63">
        <v>4.5932203389830546</v>
      </c>
      <c r="AS103" s="63">
        <f t="shared" si="120"/>
        <v>3.7009448073949884</v>
      </c>
      <c r="AT103" s="63">
        <v>5.0799999999999992</v>
      </c>
      <c r="AU103" s="63">
        <f t="shared" si="131"/>
        <v>4.8353463203463196</v>
      </c>
      <c r="AV103" s="63">
        <v>4.4623655913978544</v>
      </c>
      <c r="AW103" s="63">
        <f t="shared" si="100"/>
        <v>3.4142551916445893</v>
      </c>
      <c r="AX103" s="63">
        <v>0</v>
      </c>
      <c r="AY103" s="65">
        <f t="shared" si="101"/>
        <v>0</v>
      </c>
      <c r="AZ103" s="111">
        <v>0.62735262640223866</v>
      </c>
      <c r="BA103" s="112">
        <f t="shared" si="121"/>
        <v>0.57770275958574879</v>
      </c>
      <c r="BB103" s="111">
        <v>0.78813559322033877</v>
      </c>
      <c r="BC103" s="112">
        <f t="shared" si="122"/>
        <v>0.78721033117764438</v>
      </c>
      <c r="BD103" s="111">
        <v>0</v>
      </c>
      <c r="BE103" s="112">
        <f t="shared" si="132"/>
        <v>0</v>
      </c>
      <c r="BF103" s="111">
        <v>1</v>
      </c>
      <c r="BG103" s="112">
        <f t="shared" si="102"/>
        <v>1</v>
      </c>
      <c r="BH103" s="111">
        <v>0</v>
      </c>
      <c r="BI103" s="113">
        <f t="shared" si="103"/>
        <v>0</v>
      </c>
      <c r="BJ103" s="31">
        <v>5929.3422228738018</v>
      </c>
      <c r="BK103" s="38">
        <f t="shared" si="123"/>
        <v>4944.6595632220688</v>
      </c>
      <c r="BL103" s="31">
        <v>6789.7372881355986</v>
      </c>
      <c r="BM103" s="38">
        <f t="shared" si="124"/>
        <v>5703.5408709609237</v>
      </c>
      <c r="BN103" s="31">
        <v>10023.56</v>
      </c>
      <c r="BO103" s="38">
        <f t="shared" si="133"/>
        <v>7859.1704942279948</v>
      </c>
      <c r="BP103" s="31">
        <v>5920.4301075268877</v>
      </c>
      <c r="BQ103" s="38">
        <f t="shared" si="104"/>
        <v>5214.1261764656419</v>
      </c>
      <c r="BR103" s="31">
        <v>0</v>
      </c>
      <c r="BS103" s="57">
        <f t="shared" si="105"/>
        <v>0</v>
      </c>
      <c r="BT103" s="108">
        <v>4.722009015930833E-2</v>
      </c>
      <c r="BU103" s="109">
        <f t="shared" si="123"/>
        <v>2.5660491309336082E-2</v>
      </c>
      <c r="BV103" s="108">
        <v>5.9322033898305135E-2</v>
      </c>
      <c r="BW103" s="108">
        <f t="shared" si="125"/>
        <v>3.0103272402259733E-2</v>
      </c>
      <c r="BX103" s="108">
        <v>0.12</v>
      </c>
      <c r="BY103" s="108">
        <f t="shared" si="134"/>
        <v>6.6295093795093782E-2</v>
      </c>
      <c r="BZ103" s="108">
        <v>4.3010752688172088E-2</v>
      </c>
      <c r="CA103" s="108">
        <f t="shared" si="106"/>
        <v>2.3429267733184298E-2</v>
      </c>
      <c r="CB103" s="108">
        <v>0</v>
      </c>
      <c r="CC103" s="110">
        <f t="shared" si="107"/>
        <v>0</v>
      </c>
      <c r="CD103" s="63">
        <v>41.362604842151612</v>
      </c>
      <c r="CE103" s="64">
        <f t="shared" si="126"/>
        <v>39.838748321270245</v>
      </c>
      <c r="CF103" s="63">
        <v>42.881355932203427</v>
      </c>
      <c r="CG103" s="64">
        <f t="shared" si="127"/>
        <v>42.632492277452421</v>
      </c>
      <c r="CH103" s="63">
        <v>50.319999999999993</v>
      </c>
      <c r="CI103" s="64">
        <f t="shared" si="135"/>
        <v>48.331735209235205</v>
      </c>
      <c r="CJ103" s="63">
        <v>40.881720430107571</v>
      </c>
      <c r="CK103" s="64">
        <f t="shared" si="108"/>
        <v>41.092851102080431</v>
      </c>
      <c r="CL103" s="63">
        <v>0</v>
      </c>
      <c r="CM103" s="65">
        <f t="shared" si="109"/>
        <v>0</v>
      </c>
      <c r="CN103" s="134">
        <f>'Plan Figures'!$B$74</f>
        <v>7.6707847839770166E-2</v>
      </c>
      <c r="CO103" s="134">
        <f>'Plan Figures'!$B$75</f>
        <v>0.14955977288801073</v>
      </c>
    </row>
    <row r="104" spans="1:93" x14ac:dyDescent="0.25">
      <c r="A104" s="107">
        <f t="shared" si="93"/>
        <v>45863</v>
      </c>
      <c r="B104" s="31">
        <v>37.199336034480531</v>
      </c>
      <c r="C104" s="38">
        <f t="shared" si="110"/>
        <v>38.048350195239607</v>
      </c>
      <c r="D104" s="31">
        <v>37.921428571428578</v>
      </c>
      <c r="E104" s="38">
        <f t="shared" si="110"/>
        <v>38.819700778614099</v>
      </c>
      <c r="F104" s="31">
        <v>38.962962962962969</v>
      </c>
      <c r="G104" s="38">
        <f t="shared" si="111"/>
        <v>40.981332371332371</v>
      </c>
      <c r="H104" s="31">
        <v>37.67256637168142</v>
      </c>
      <c r="I104" s="38">
        <f t="shared" si="112"/>
        <v>38.199370063692676</v>
      </c>
      <c r="J104" s="31">
        <v>0</v>
      </c>
      <c r="K104" s="57">
        <f t="shared" si="113"/>
        <v>0</v>
      </c>
      <c r="L104" s="108">
        <v>7.7704546000271477E-2</v>
      </c>
      <c r="M104" s="109">
        <f t="shared" si="110"/>
        <v>6.2057888501823477E-2</v>
      </c>
      <c r="N104" s="108">
        <v>7.1428571428571438E-2</v>
      </c>
      <c r="O104" s="109">
        <f t="shared" si="114"/>
        <v>6.8771181407792634E-2</v>
      </c>
      <c r="P104" s="108">
        <v>3.7037037037037035E-2</v>
      </c>
      <c r="Q104" s="109">
        <f t="shared" si="128"/>
        <v>7.0024050024050016E-2</v>
      </c>
      <c r="R104" s="108">
        <v>7.9646017699115043E-2</v>
      </c>
      <c r="S104" s="109">
        <f t="shared" si="94"/>
        <v>6.9286582171560515E-2</v>
      </c>
      <c r="T104" s="108">
        <v>0</v>
      </c>
      <c r="U104" s="110">
        <f t="shared" si="95"/>
        <v>0</v>
      </c>
      <c r="V104" s="108">
        <v>0.14727196480768351</v>
      </c>
      <c r="W104" s="109">
        <f t="shared" si="115"/>
        <v>0.10774263420839987</v>
      </c>
      <c r="X104" s="108">
        <v>0.11452528911623269</v>
      </c>
      <c r="Y104" s="109">
        <f t="shared" si="116"/>
        <v>0.10830630516126251</v>
      </c>
      <c r="Z104" s="108">
        <v>6.0562577668786741E-2</v>
      </c>
      <c r="AA104" s="109">
        <f t="shared" si="129"/>
        <v>9.9821464144368113E-2</v>
      </c>
      <c r="AB104" s="108">
        <v>0.12760935716431973</v>
      </c>
      <c r="AC104" s="109">
        <f t="shared" si="96"/>
        <v>0.11155591186434113</v>
      </c>
      <c r="AD104" s="108">
        <v>0</v>
      </c>
      <c r="AE104" s="110">
        <f t="shared" si="97"/>
        <v>0</v>
      </c>
      <c r="AF104" s="31">
        <v>7301.6413707256579</v>
      </c>
      <c r="AG104" s="38">
        <f t="shared" si="117"/>
        <v>7235.0757515760297</v>
      </c>
      <c r="AH104" s="31">
        <v>6551.3428571428576</v>
      </c>
      <c r="AI104" s="38">
        <f t="shared" si="118"/>
        <v>6797.7285338215761</v>
      </c>
      <c r="AJ104" s="31">
        <v>6537.0370370370374</v>
      </c>
      <c r="AK104" s="38">
        <f t="shared" si="130"/>
        <v>6789.0009620009614</v>
      </c>
      <c r="AL104" s="31">
        <v>6554.7610619469024</v>
      </c>
      <c r="AM104" s="38">
        <f t="shared" si="98"/>
        <v>6790.3297208989579</v>
      </c>
      <c r="AN104" s="31">
        <v>0</v>
      </c>
      <c r="AO104" s="57">
        <f t="shared" si="99"/>
        <v>0</v>
      </c>
      <c r="AP104" s="63">
        <v>3.2621678952431612</v>
      </c>
      <c r="AQ104" s="64">
        <f t="shared" si="119"/>
        <v>3.4017246008926767</v>
      </c>
      <c r="AR104" s="63">
        <v>3.5857142857142859</v>
      </c>
      <c r="AS104" s="63">
        <f t="shared" si="120"/>
        <v>3.6393801815446483</v>
      </c>
      <c r="AT104" s="63">
        <v>3.8148148148148149</v>
      </c>
      <c r="AU104" s="63">
        <f t="shared" si="131"/>
        <v>4.4338912938912936</v>
      </c>
      <c r="AV104" s="63">
        <v>3.5309734513274336</v>
      </c>
      <c r="AW104" s="63">
        <f t="shared" si="100"/>
        <v>3.4021964539221345</v>
      </c>
      <c r="AX104" s="63">
        <v>0</v>
      </c>
      <c r="AY104" s="65">
        <f t="shared" si="101"/>
        <v>0</v>
      </c>
      <c r="AZ104" s="111">
        <v>0.58386379303127744</v>
      </c>
      <c r="BA104" s="112">
        <f t="shared" si="121"/>
        <v>0.57079894852949731</v>
      </c>
      <c r="BB104" s="111">
        <v>0.80714285714285716</v>
      </c>
      <c r="BC104" s="112">
        <f t="shared" si="122"/>
        <v>0.7787069298171001</v>
      </c>
      <c r="BD104" s="111">
        <v>0</v>
      </c>
      <c r="BE104" s="112">
        <f t="shared" si="132"/>
        <v>0</v>
      </c>
      <c r="BF104" s="111">
        <v>1</v>
      </c>
      <c r="BG104" s="112">
        <f t="shared" si="102"/>
        <v>1</v>
      </c>
      <c r="BH104" s="111">
        <v>0</v>
      </c>
      <c r="BI104" s="113">
        <f t="shared" si="103"/>
        <v>0</v>
      </c>
      <c r="BJ104" s="31">
        <v>6326.1878526783439</v>
      </c>
      <c r="BK104" s="38">
        <f t="shared" si="123"/>
        <v>5153.7531455835169</v>
      </c>
      <c r="BL104" s="31">
        <v>7799.8928571428569</v>
      </c>
      <c r="BM104" s="38">
        <f t="shared" si="124"/>
        <v>6050.8231838860938</v>
      </c>
      <c r="BN104" s="31">
        <v>12917.37037037037</v>
      </c>
      <c r="BO104" s="38">
        <f t="shared" si="133"/>
        <v>8164.7323328523335</v>
      </c>
      <c r="BP104" s="31">
        <v>6577.1327433628312</v>
      </c>
      <c r="BQ104" s="38">
        <f t="shared" si="104"/>
        <v>5505.6190409020901</v>
      </c>
      <c r="BR104" s="31">
        <v>0</v>
      </c>
      <c r="BS104" s="57">
        <f t="shared" si="105"/>
        <v>0</v>
      </c>
      <c r="BT104" s="108">
        <v>4.6502425993641565E-2</v>
      </c>
      <c r="BU104" s="109">
        <f t="shared" si="123"/>
        <v>2.8827735312975257E-2</v>
      </c>
      <c r="BV104" s="108">
        <v>6.4285714285714279E-2</v>
      </c>
      <c r="BW104" s="108">
        <f t="shared" si="125"/>
        <v>3.5715517300218914E-2</v>
      </c>
      <c r="BX104" s="108">
        <v>0.18518518518518517</v>
      </c>
      <c r="BY104" s="108">
        <f t="shared" si="134"/>
        <v>6.5964405964405962E-2</v>
      </c>
      <c r="BZ104" s="108">
        <v>3.5398230088495575E-2</v>
      </c>
      <c r="CA104" s="108">
        <f t="shared" si="106"/>
        <v>2.8486157745826524E-2</v>
      </c>
      <c r="CB104" s="108">
        <v>0</v>
      </c>
      <c r="CC104" s="110">
        <f t="shared" si="107"/>
        <v>0</v>
      </c>
      <c r="CD104" s="63">
        <v>38.47119577960126</v>
      </c>
      <c r="CE104" s="64">
        <f t="shared" si="126"/>
        <v>39.510267559462598</v>
      </c>
      <c r="CF104" s="63">
        <v>42.035714285714292</v>
      </c>
      <c r="CG104" s="64">
        <f t="shared" si="127"/>
        <v>42.348308603983035</v>
      </c>
      <c r="CH104" s="63">
        <v>44.333333333333336</v>
      </c>
      <c r="CI104" s="64">
        <f t="shared" si="135"/>
        <v>47.888282828282819</v>
      </c>
      <c r="CJ104" s="63">
        <v>41.486725663716811</v>
      </c>
      <c r="CK104" s="64">
        <f t="shared" si="108"/>
        <v>40.805240482611403</v>
      </c>
      <c r="CL104" s="63">
        <v>0</v>
      </c>
      <c r="CM104" s="65">
        <f t="shared" si="109"/>
        <v>0</v>
      </c>
      <c r="CN104" s="134">
        <f>'Plan Figures'!$B$74</f>
        <v>7.6707847839770166E-2</v>
      </c>
      <c r="CO104" s="134">
        <f>'Plan Figures'!$B$75</f>
        <v>0.14955977288801073</v>
      </c>
    </row>
    <row r="105" spans="1:93" x14ac:dyDescent="0.25">
      <c r="A105" s="107">
        <f t="shared" si="93"/>
        <v>45864</v>
      </c>
      <c r="B105" s="31">
        <v>37.764756442540225</v>
      </c>
      <c r="C105" s="38">
        <f>AVERAGE(B99:B105)</f>
        <v>38.201556005978411</v>
      </c>
      <c r="D105" s="31">
        <v>37.508771929824597</v>
      </c>
      <c r="E105" s="38">
        <f>AVERAGE(D99:D105)</f>
        <v>38.962149924735215</v>
      </c>
      <c r="F105" s="31">
        <v>37.357142857142861</v>
      </c>
      <c r="G105" s="38">
        <f>AVERAGE(F99:F105)</f>
        <v>41.373622620765481</v>
      </c>
      <c r="H105" s="31">
        <v>37.530000000000044</v>
      </c>
      <c r="I105" s="38">
        <f>AVERAGE(H99:H105)</f>
        <v>38.272983509070833</v>
      </c>
      <c r="J105" s="31">
        <v>0</v>
      </c>
      <c r="K105" s="57">
        <f>AVERAGE(J99:J105)</f>
        <v>0</v>
      </c>
      <c r="L105" s="108">
        <v>8.6532023317143797E-2</v>
      </c>
      <c r="M105" s="109">
        <f>AVERAGE(L99:L105)</f>
        <v>6.865849696302713E-2</v>
      </c>
      <c r="N105" s="108">
        <v>0.10526315789473695</v>
      </c>
      <c r="O105" s="109">
        <f>AVERAGE(N99:N105)</f>
        <v>7.7164257120329802E-2</v>
      </c>
      <c r="P105" s="108">
        <v>7.1428571428571425E-2</v>
      </c>
      <c r="Q105" s="109">
        <f t="shared" si="128"/>
        <v>6.4355115783687217E-2</v>
      </c>
      <c r="R105" s="108">
        <v>0.11000000000000011</v>
      </c>
      <c r="S105" s="109">
        <f t="shared" si="94"/>
        <v>8.0799187213577345E-2</v>
      </c>
      <c r="T105" s="108">
        <v>0</v>
      </c>
      <c r="U105" s="110">
        <f t="shared" si="95"/>
        <v>0</v>
      </c>
      <c r="V105" s="108">
        <v>0.15486601277126119</v>
      </c>
      <c r="W105" s="109">
        <f>AVERAGE(V99:V105)</f>
        <v>0.11906534885169044</v>
      </c>
      <c r="X105" s="108">
        <v>0.19171337607661534</v>
      </c>
      <c r="Y105" s="109">
        <f>AVERAGE(X99:X105)</f>
        <v>0.12338117491775169</v>
      </c>
      <c r="Z105" s="108">
        <v>0.13346023851674005</v>
      </c>
      <c r="AA105" s="109">
        <f t="shared" si="129"/>
        <v>9.2396766987720161E-2</v>
      </c>
      <c r="AB105" s="108">
        <v>0.19838699404228236</v>
      </c>
      <c r="AC105" s="109">
        <f t="shared" si="96"/>
        <v>0.13038013726820155</v>
      </c>
      <c r="AD105" s="108">
        <v>0</v>
      </c>
      <c r="AE105" s="110">
        <f t="shared" si="97"/>
        <v>0</v>
      </c>
      <c r="AF105" s="31">
        <v>7255.0843984129342</v>
      </c>
      <c r="AG105" s="38">
        <f>AVERAGE(AF99:AF105)</f>
        <v>7207.7099696047717</v>
      </c>
      <c r="AH105" s="31">
        <v>6648.6052631579014</v>
      </c>
      <c r="AI105" s="38">
        <f>AVERAGE(AH99:AH105)</f>
        <v>6747.1987209172221</v>
      </c>
      <c r="AJ105" s="31">
        <v>7428.5714285714284</v>
      </c>
      <c r="AK105" s="38">
        <f t="shared" si="130"/>
        <v>7076.4238644952929</v>
      </c>
      <c r="AL105" s="31">
        <v>6539.4100000000071</v>
      </c>
      <c r="AM105" s="38">
        <f t="shared" si="98"/>
        <v>6664.2370318233279</v>
      </c>
      <c r="AN105" s="31">
        <v>0</v>
      </c>
      <c r="AO105" s="57">
        <f t="shared" si="99"/>
        <v>0</v>
      </c>
      <c r="AP105" s="63">
        <v>3.2011705954804612</v>
      </c>
      <c r="AQ105" s="64">
        <f>AVERAGE(AP99:AP105)</f>
        <v>3.4369244029044839</v>
      </c>
      <c r="AR105" s="63">
        <v>3.2017543859649154</v>
      </c>
      <c r="AS105" s="63">
        <f>AVERAGE(AR99:AR105)</f>
        <v>3.6715244958187054</v>
      </c>
      <c r="AT105" s="63">
        <v>3.4285714285714284</v>
      </c>
      <c r="AU105" s="63">
        <f t="shared" si="131"/>
        <v>4.272893561464989</v>
      </c>
      <c r="AV105" s="63">
        <v>3.1700000000000035</v>
      </c>
      <c r="AW105" s="63">
        <f t="shared" si="100"/>
        <v>3.4895073782918828</v>
      </c>
      <c r="AX105" s="63">
        <v>0</v>
      </c>
      <c r="AY105" s="65">
        <f t="shared" si="101"/>
        <v>0</v>
      </c>
      <c r="AZ105" s="111">
        <v>0.66508338856314086</v>
      </c>
      <c r="BA105" s="112">
        <f>AVERAGE(AZ99:AZ105)</f>
        <v>0.58766462428873034</v>
      </c>
      <c r="BB105" s="111">
        <v>0.8771929824561403</v>
      </c>
      <c r="BC105" s="112">
        <f>AVERAGE(BB99:BB105)</f>
        <v>0.79106340239389095</v>
      </c>
      <c r="BD105" s="111">
        <v>0</v>
      </c>
      <c r="BE105" s="112">
        <f t="shared" si="132"/>
        <v>0</v>
      </c>
      <c r="BF105" s="111">
        <v>1</v>
      </c>
      <c r="BG105" s="112">
        <f t="shared" si="102"/>
        <v>1</v>
      </c>
      <c r="BH105" s="111">
        <v>0</v>
      </c>
      <c r="BI105" s="113">
        <f t="shared" si="103"/>
        <v>0</v>
      </c>
      <c r="BJ105" s="31">
        <v>4345.2613086413139</v>
      </c>
      <c r="BK105" s="38">
        <f>AVERAGE(BJ99:BJ105)</f>
        <v>5087.2044687922271</v>
      </c>
      <c r="BL105" s="31">
        <v>4908.6929824561448</v>
      </c>
      <c r="BM105" s="38">
        <f>AVERAGE(BL99:BL105)</f>
        <v>5925.2793242369708</v>
      </c>
      <c r="BN105" s="31">
        <v>6762.7142857142853</v>
      </c>
      <c r="BO105" s="38">
        <f t="shared" si="133"/>
        <v>8197.5407228750082</v>
      </c>
      <c r="BP105" s="31">
        <v>4649.1300000000056</v>
      </c>
      <c r="BQ105" s="38">
        <f t="shared" si="104"/>
        <v>5371.1880324987278</v>
      </c>
      <c r="BR105" s="31">
        <v>0</v>
      </c>
      <c r="BS105" s="57">
        <f t="shared" si="105"/>
        <v>0</v>
      </c>
      <c r="BT105" s="108">
        <v>1.3319939292743435E-2</v>
      </c>
      <c r="BU105" s="109">
        <f>AVERAGE(BT99:BT105)</f>
        <v>2.8429007882674141E-2</v>
      </c>
      <c r="BV105" s="108">
        <v>1.7543859649122823E-2</v>
      </c>
      <c r="BW105" s="108">
        <f>AVERAGE(BV99:BV105)</f>
        <v>3.4899523828166697E-2</v>
      </c>
      <c r="BX105" s="108">
        <v>0</v>
      </c>
      <c r="BY105" s="108">
        <f t="shared" si="134"/>
        <v>5.8027898027898026E-2</v>
      </c>
      <c r="BZ105" s="108">
        <v>2.0000000000000021E-2</v>
      </c>
      <c r="CA105" s="108">
        <f t="shared" si="106"/>
        <v>2.9242460266834931E-2</v>
      </c>
      <c r="CB105" s="108">
        <v>0</v>
      </c>
      <c r="CC105" s="110">
        <f t="shared" si="107"/>
        <v>0</v>
      </c>
      <c r="CD105" s="63">
        <v>38.412843128804525</v>
      </c>
      <c r="CE105" s="64">
        <f>AVERAGE(CD99:CD105)</f>
        <v>39.541404381592507</v>
      </c>
      <c r="CF105" s="63">
        <v>39.473684210526358</v>
      </c>
      <c r="CG105" s="64">
        <f>AVERAGE(CF99:CF105)</f>
        <v>42.168469471267535</v>
      </c>
      <c r="CH105" s="63">
        <v>44.714285714285708</v>
      </c>
      <c r="CI105" s="64">
        <f t="shared" si="135"/>
        <v>47.387149041434746</v>
      </c>
      <c r="CJ105" s="63">
        <v>38.740000000000045</v>
      </c>
      <c r="CK105" s="64">
        <f t="shared" si="108"/>
        <v>40.803811911182834</v>
      </c>
      <c r="CL105" s="63">
        <v>0</v>
      </c>
      <c r="CM105" s="65">
        <f t="shared" si="109"/>
        <v>0</v>
      </c>
      <c r="CN105" s="134">
        <f>'Plan Figures'!$B$74</f>
        <v>7.6707847839770166E-2</v>
      </c>
      <c r="CO105" s="134">
        <f>'Plan Figures'!$B$75</f>
        <v>0.14955977288801073</v>
      </c>
    </row>
    <row r="106" spans="1:93" x14ac:dyDescent="0.25">
      <c r="A106" s="107">
        <f t="shared" si="93"/>
        <v>45865</v>
      </c>
      <c r="B106" s="31">
        <v>36.747437790090977</v>
      </c>
      <c r="C106" s="38">
        <f>AVERAGE(B100:B106)</f>
        <v>37.974794148443358</v>
      </c>
      <c r="D106" s="31">
        <v>35.987341772151943</v>
      </c>
      <c r="E106" s="38">
        <f>AVERAGE(D100:D106)</f>
        <v>38.41488706101665</v>
      </c>
      <c r="F106" s="31">
        <v>36.315789473684205</v>
      </c>
      <c r="G106" s="38">
        <f>AVERAGE(F100:F106)</f>
        <v>40.540163974148932</v>
      </c>
      <c r="H106" s="31">
        <v>35.88333333333339</v>
      </c>
      <c r="I106" s="38">
        <f>AVERAGE(H100:H106)</f>
        <v>37.827745413832737</v>
      </c>
      <c r="J106" s="31">
        <v>0</v>
      </c>
      <c r="K106" s="57">
        <f>AVERAGE(J100:J106)</f>
        <v>0</v>
      </c>
      <c r="L106" s="108">
        <v>8.8344997222140662E-2</v>
      </c>
      <c r="M106" s="109">
        <f>AVERAGE(L100:L106)</f>
        <v>7.0189885684224088E-2</v>
      </c>
      <c r="N106" s="108">
        <v>7.5949367088607694E-2</v>
      </c>
      <c r="O106" s="109">
        <f>AVERAGE(N100:N106)</f>
        <v>7.6882441286976896E-2</v>
      </c>
      <c r="P106" s="108">
        <v>0.10526315789473684</v>
      </c>
      <c r="Q106" s="109">
        <f t="shared" si="128"/>
        <v>7.9392709768649622E-2</v>
      </c>
      <c r="R106" s="108">
        <v>6.6666666666666777E-2</v>
      </c>
      <c r="S106" s="109">
        <f t="shared" si="94"/>
        <v>7.5285402752424457E-2</v>
      </c>
      <c r="T106" s="108">
        <v>0</v>
      </c>
      <c r="U106" s="110">
        <f t="shared" si="95"/>
        <v>0</v>
      </c>
      <c r="V106" s="108">
        <v>0.11590422691303699</v>
      </c>
      <c r="W106" s="109">
        <f>AVERAGE(V100:V106)</f>
        <v>0.11636933562138331</v>
      </c>
      <c r="X106" s="108">
        <v>9.6010641742085442E-2</v>
      </c>
      <c r="Y106" s="109">
        <f>AVERAGE(X100:X106)</f>
        <v>0.1197561610234992</v>
      </c>
      <c r="Z106" s="108">
        <v>7.1815275042687199E-2</v>
      </c>
      <c r="AA106" s="109">
        <f t="shared" si="129"/>
        <v>0.10265609199381832</v>
      </c>
      <c r="AB106" s="108">
        <v>0.10251031789909168</v>
      </c>
      <c r="AC106" s="109">
        <f t="shared" si="96"/>
        <v>0.12325426649963608</v>
      </c>
      <c r="AD106" s="108">
        <v>0</v>
      </c>
      <c r="AE106" s="110">
        <f t="shared" si="97"/>
        <v>0</v>
      </c>
      <c r="AF106" s="31">
        <v>7529.7598971072202</v>
      </c>
      <c r="AG106" s="38">
        <f>AVERAGE(AF100:AF106)</f>
        <v>7197.8210420536707</v>
      </c>
      <c r="AH106" s="31">
        <v>7379.7468354430475</v>
      </c>
      <c r="AI106" s="38">
        <f>AVERAGE(AH100:AH106)</f>
        <v>6761.1885285779153</v>
      </c>
      <c r="AJ106" s="31">
        <v>6578.9473684210525</v>
      </c>
      <c r="AK106" s="38">
        <f t="shared" si="130"/>
        <v>6855.5592028411575</v>
      </c>
      <c r="AL106" s="31">
        <v>7633.3333333333458</v>
      </c>
      <c r="AM106" s="38">
        <f t="shared" si="98"/>
        <v>6756.7182348308434</v>
      </c>
      <c r="AN106" s="31">
        <v>0</v>
      </c>
      <c r="AO106" s="57">
        <f t="shared" si="99"/>
        <v>0</v>
      </c>
      <c r="AP106" s="63">
        <v>3.2508915930284057</v>
      </c>
      <c r="AQ106" s="64">
        <f>AVERAGE(AP100:AP106)</f>
        <v>3.4362726647465016</v>
      </c>
      <c r="AR106" s="63">
        <v>3.1518987341772196</v>
      </c>
      <c r="AS106" s="63">
        <f>AVERAGE(AR100:AR106)</f>
        <v>3.6357104003301073</v>
      </c>
      <c r="AT106" s="63">
        <v>2.8421052631578947</v>
      </c>
      <c r="AU106" s="63">
        <f t="shared" si="131"/>
        <v>4.0360514562018315</v>
      </c>
      <c r="AV106" s="63">
        <v>3.2500000000000053</v>
      </c>
      <c r="AW106" s="63">
        <f t="shared" si="100"/>
        <v>3.5227153983420081</v>
      </c>
      <c r="AX106" s="63">
        <v>0</v>
      </c>
      <c r="AY106" s="65">
        <f t="shared" si="101"/>
        <v>0</v>
      </c>
      <c r="AZ106" s="111">
        <v>0.58710729583174615</v>
      </c>
      <c r="BA106" s="112">
        <f>AVERAGE(AZ100:AZ106)</f>
        <v>0.60146734648617683</v>
      </c>
      <c r="BB106" s="111">
        <v>0.75949367088607567</v>
      </c>
      <c r="BC106" s="112">
        <f>AVERAGE(BB100:BB106)</f>
        <v>0.79381110676908173</v>
      </c>
      <c r="BD106" s="111">
        <v>0</v>
      </c>
      <c r="BE106" s="112">
        <f t="shared" si="132"/>
        <v>0</v>
      </c>
      <c r="BF106" s="111">
        <v>1</v>
      </c>
      <c r="BG106" s="112">
        <f t="shared" si="102"/>
        <v>1</v>
      </c>
      <c r="BH106" s="111">
        <v>0</v>
      </c>
      <c r="BI106" s="113">
        <f t="shared" si="103"/>
        <v>0</v>
      </c>
      <c r="BJ106" s="31">
        <v>4520.9921268819362</v>
      </c>
      <c r="BK106" s="38">
        <f>AVERAGE(BJ100:BJ106)</f>
        <v>5140.5211647121778</v>
      </c>
      <c r="BL106" s="31">
        <v>5190.2405063291208</v>
      </c>
      <c r="BM106" s="38">
        <f>AVERAGE(BL100:BL106)</f>
        <v>5955.3507880353782</v>
      </c>
      <c r="BN106" s="31">
        <v>5114.7368421052633</v>
      </c>
      <c r="BO106" s="38">
        <f t="shared" si="133"/>
        <v>8151.1459860329032</v>
      </c>
      <c r="BP106" s="31">
        <v>5214.1500000000087</v>
      </c>
      <c r="BQ106" s="38">
        <f t="shared" si="104"/>
        <v>5427.7207392656464</v>
      </c>
      <c r="BR106" s="31">
        <v>0</v>
      </c>
      <c r="BS106" s="57">
        <f t="shared" si="105"/>
        <v>0</v>
      </c>
      <c r="BT106" s="108">
        <v>1.957024319439157E-2</v>
      </c>
      <c r="BU106" s="109">
        <f>AVERAGE(BT100:BT106)</f>
        <v>2.999504092706521E-2</v>
      </c>
      <c r="BV106" s="108">
        <v>2.5316455696202562E-2</v>
      </c>
      <c r="BW106" s="108">
        <f>AVERAGE(BV100:BV106)</f>
        <v>3.6660872786622341E-2</v>
      </c>
      <c r="BX106" s="108">
        <v>0</v>
      </c>
      <c r="BY106" s="108">
        <f t="shared" si="134"/>
        <v>5.8027898027898026E-2</v>
      </c>
      <c r="BZ106" s="108">
        <v>3.3333333333333388E-2</v>
      </c>
      <c r="CA106" s="108">
        <f t="shared" si="106"/>
        <v>3.1498099364579292E-2</v>
      </c>
      <c r="CB106" s="108">
        <v>0</v>
      </c>
      <c r="CC106" s="110">
        <f t="shared" si="107"/>
        <v>0</v>
      </c>
      <c r="CD106" s="63">
        <v>39.492318410772796</v>
      </c>
      <c r="CE106" s="64">
        <f>AVERAGE(CD100:CD106)</f>
        <v>39.404731352206809</v>
      </c>
      <c r="CF106" s="63">
        <v>39.962025316455744</v>
      </c>
      <c r="CG106" s="64">
        <f>AVERAGE(CF100:CF106)</f>
        <v>41.409797763228731</v>
      </c>
      <c r="CH106" s="63">
        <v>38</v>
      </c>
      <c r="CI106" s="64">
        <f t="shared" si="135"/>
        <v>45.387149041434746</v>
      </c>
      <c r="CJ106" s="63">
        <v>40.583333333333393</v>
      </c>
      <c r="CK106" s="64">
        <f t="shared" si="108"/>
        <v>40.471105144265536</v>
      </c>
      <c r="CL106" s="63">
        <v>0</v>
      </c>
      <c r="CM106" s="65">
        <f t="shared" si="109"/>
        <v>0</v>
      </c>
      <c r="CN106" s="134">
        <f>'Plan Figures'!$B$74</f>
        <v>7.6707847839770166E-2</v>
      </c>
      <c r="CO106" s="134">
        <f>'Plan Figures'!$B$75</f>
        <v>0.14955977288801073</v>
      </c>
    </row>
    <row r="107" spans="1:93" x14ac:dyDescent="0.25">
      <c r="A107" s="107">
        <f t="shared" si="93"/>
        <v>45866</v>
      </c>
      <c r="B107" s="31">
        <v>38.119217483132019</v>
      </c>
      <c r="C107" s="38">
        <f t="shared" ref="C107:M124" si="136">AVERAGE(B101:B107)</f>
        <v>38.126268424061557</v>
      </c>
      <c r="D107" s="31">
        <v>38.99173553719011</v>
      </c>
      <c r="E107" s="38">
        <f t="shared" si="136"/>
        <v>38.683051661567617</v>
      </c>
      <c r="F107" s="31">
        <v>41.807692307692307</v>
      </c>
      <c r="G107" s="38">
        <f t="shared" ref="G107:G124" si="137">AVERAGE(F101:F107)</f>
        <v>40.636068070053035</v>
      </c>
      <c r="H107" s="31">
        <v>38.221052631578985</v>
      </c>
      <c r="I107" s="38">
        <f t="shared" ref="I107:I125" si="138">AVERAGE(H101:H107)</f>
        <v>38.156621658498445</v>
      </c>
      <c r="J107" s="31">
        <v>0</v>
      </c>
      <c r="K107" s="57">
        <f t="shared" ref="K107:K124" si="139">AVERAGE(J101:J107)</f>
        <v>0</v>
      </c>
      <c r="L107" s="108">
        <v>7.0976408255287823E-2</v>
      </c>
      <c r="M107" s="109">
        <f t="shared" si="136"/>
        <v>7.3689957447700807E-2</v>
      </c>
      <c r="N107" s="108">
        <v>9.0909090909090981E-2</v>
      </c>
      <c r="O107" s="109">
        <f t="shared" ref="O107:O124" si="140">AVERAGE(N101:N107)</f>
        <v>8.0940882845418449E-2</v>
      </c>
      <c r="P107" s="108">
        <v>3.8461538461538457E-2</v>
      </c>
      <c r="Q107" s="109">
        <f t="shared" si="128"/>
        <v>7.1900202276142119E-2</v>
      </c>
      <c r="R107" s="108">
        <v>0.10526315789473695</v>
      </c>
      <c r="S107" s="109">
        <f t="shared" si="94"/>
        <v>8.2600989015379142E-2</v>
      </c>
      <c r="T107" s="108">
        <v>0</v>
      </c>
      <c r="U107" s="110">
        <f t="shared" si="95"/>
        <v>0</v>
      </c>
      <c r="V107" s="108">
        <v>0.11471861822238028</v>
      </c>
      <c r="W107" s="109">
        <f t="shared" ref="W107:W124" si="141">AVERAGE(V101:V107)</f>
        <v>0.12586949881944859</v>
      </c>
      <c r="X107" s="108">
        <v>0.13603221239132002</v>
      </c>
      <c r="Y107" s="109">
        <f t="shared" ref="Y107:Y124" si="142">AVERAGE(X101:X107)</f>
        <v>0.13065851727108649</v>
      </c>
      <c r="Z107" s="108">
        <v>3.1918925540438375E-2</v>
      </c>
      <c r="AA107" s="109">
        <f t="shared" si="129"/>
        <v>9.621231347289215E-2</v>
      </c>
      <c r="AB107" s="108">
        <v>0.15196961846795229</v>
      </c>
      <c r="AC107" s="109">
        <f t="shared" si="96"/>
        <v>0.13714933986076461</v>
      </c>
      <c r="AD107" s="108">
        <v>0</v>
      </c>
      <c r="AE107" s="110">
        <f t="shared" si="97"/>
        <v>0</v>
      </c>
      <c r="AF107" s="31">
        <v>6965.3699877512599</v>
      </c>
      <c r="AG107" s="38">
        <f t="shared" ref="AG107:AG124" si="143">AVERAGE(AF101:AF107)</f>
        <v>7183.7886460470381</v>
      </c>
      <c r="AH107" s="31">
        <v>6380.1157024793447</v>
      </c>
      <c r="AI107" s="38">
        <f t="shared" ref="AI107:AI124" si="144">AVERAGE(AH101:AH107)</f>
        <v>6684.0220217892493</v>
      </c>
      <c r="AJ107" s="31">
        <v>6846.1538461538466</v>
      </c>
      <c r="AK107" s="38">
        <f t="shared" si="130"/>
        <v>6840.4188432007968</v>
      </c>
      <c r="AL107" s="31">
        <v>6252.5684210526388</v>
      </c>
      <c r="AM107" s="38">
        <f t="shared" si="98"/>
        <v>6662.6836077225325</v>
      </c>
      <c r="AN107" s="31">
        <v>0</v>
      </c>
      <c r="AO107" s="57">
        <f t="shared" si="99"/>
        <v>0</v>
      </c>
      <c r="AP107" s="63">
        <v>3.363260547859471</v>
      </c>
      <c r="AQ107" s="64">
        <f t="shared" ref="AQ107:AQ124" si="145">AVERAGE(AP101:AP107)</f>
        <v>3.4489951056960026</v>
      </c>
      <c r="AR107" s="63">
        <v>3.6859504132231433</v>
      </c>
      <c r="AS107" s="63">
        <f t="shared" ref="AS107:AS124" si="146">AVERAGE(AR101:AR107)</f>
        <v>3.6503699831715082</v>
      </c>
      <c r="AT107" s="63">
        <v>5.2692307692307692</v>
      </c>
      <c r="AU107" s="63">
        <f t="shared" si="131"/>
        <v>4.0160714362218117</v>
      </c>
      <c r="AV107" s="63">
        <v>3.2526315789473714</v>
      </c>
      <c r="AW107" s="63">
        <f t="shared" si="100"/>
        <v>3.5530141181144117</v>
      </c>
      <c r="AX107" s="63">
        <v>0</v>
      </c>
      <c r="AY107" s="65">
        <f t="shared" si="101"/>
        <v>0</v>
      </c>
      <c r="AZ107" s="111">
        <v>0.56119528537424213</v>
      </c>
      <c r="BA107" s="112">
        <f t="shared" ref="BA107:BA124" si="147">AVERAGE(AZ101:AZ107)</f>
        <v>0.5998526219334559</v>
      </c>
      <c r="BB107" s="111">
        <v>0.78512396694214859</v>
      </c>
      <c r="BC107" s="112">
        <f t="shared" ref="BC107:BC124" si="148">AVERAGE(BB101:BB107)</f>
        <v>0.79585262585605554</v>
      </c>
      <c r="BD107" s="111">
        <v>0</v>
      </c>
      <c r="BE107" s="112">
        <f t="shared" si="132"/>
        <v>0</v>
      </c>
      <c r="BF107" s="111">
        <v>1</v>
      </c>
      <c r="BG107" s="112">
        <f t="shared" si="102"/>
        <v>1</v>
      </c>
      <c r="BH107" s="111">
        <v>0</v>
      </c>
      <c r="BI107" s="113">
        <f t="shared" si="103"/>
        <v>0</v>
      </c>
      <c r="BJ107" s="31">
        <v>4279.0811529519897</v>
      </c>
      <c r="BK107" s="38">
        <f t="shared" ref="BK107:BU124" si="149">AVERAGE(BJ101:BJ107)</f>
        <v>5148.4435694074846</v>
      </c>
      <c r="BL107" s="31">
        <v>4942.5041322314091</v>
      </c>
      <c r="BM107" s="38">
        <f t="shared" ref="BM107:BM124" si="150">AVERAGE(BL101:BL107)</f>
        <v>5979.2948307351026</v>
      </c>
      <c r="BN107" s="31">
        <v>5994.9230769230771</v>
      </c>
      <c r="BO107" s="38">
        <f t="shared" si="133"/>
        <v>8164.8038281907457</v>
      </c>
      <c r="BP107" s="31">
        <v>4654.4736842105312</v>
      </c>
      <c r="BQ107" s="38">
        <f t="shared" si="104"/>
        <v>5458.272964423134</v>
      </c>
      <c r="BR107" s="31">
        <v>0</v>
      </c>
      <c r="BS107" s="57">
        <f t="shared" si="105"/>
        <v>0</v>
      </c>
      <c r="BT107" s="108">
        <v>1.1879553177903984E-2</v>
      </c>
      <c r="BU107" s="109">
        <f t="shared" si="149"/>
        <v>2.7267804135910182E-2</v>
      </c>
      <c r="BV107" s="108">
        <v>1.6528925619834722E-2</v>
      </c>
      <c r="BW107" s="108">
        <f t="shared" ref="BW107:BW124" si="151">AVERAGE(BV101:BV107)</f>
        <v>3.4557862160884439E-2</v>
      </c>
      <c r="BX107" s="108">
        <v>0</v>
      </c>
      <c r="BY107" s="108">
        <f t="shared" si="134"/>
        <v>5.153439153439153E-2</v>
      </c>
      <c r="BZ107" s="108">
        <v>2.1052631578947389E-2</v>
      </c>
      <c r="CA107" s="108">
        <f t="shared" si="106"/>
        <v>3.0644614300567908E-2</v>
      </c>
      <c r="CB107" s="108">
        <v>0</v>
      </c>
      <c r="CC107" s="110">
        <f t="shared" si="107"/>
        <v>0</v>
      </c>
      <c r="CD107" s="63">
        <v>41.530883423487133</v>
      </c>
      <c r="CE107" s="64">
        <f t="shared" ref="CE107:CE124" si="152">AVERAGE(CD101:CD107)</f>
        <v>39.28090750301368</v>
      </c>
      <c r="CF107" s="63">
        <v>43.413223140495901</v>
      </c>
      <c r="CG107" s="64">
        <f t="shared" ref="CG107:CG124" si="153">AVERAGE(CF101:CF107)</f>
        <v>41.293234402347181</v>
      </c>
      <c r="CH107" s="63">
        <v>52.076923076923073</v>
      </c>
      <c r="CI107" s="64">
        <f t="shared" si="135"/>
        <v>46.125410779696495</v>
      </c>
      <c r="CJ107" s="63">
        <v>41.042105263157936</v>
      </c>
      <c r="CK107" s="64">
        <f t="shared" si="108"/>
        <v>40.129629834369169</v>
      </c>
      <c r="CL107" s="63">
        <v>0</v>
      </c>
      <c r="CM107" s="65">
        <f t="shared" si="109"/>
        <v>0</v>
      </c>
      <c r="CN107" s="134">
        <f>'Plan Figures'!$B$74</f>
        <v>7.6707847839770166E-2</v>
      </c>
      <c r="CO107" s="134">
        <f>'Plan Figures'!$B$75</f>
        <v>0.14955977288801073</v>
      </c>
    </row>
    <row r="108" spans="1:93" x14ac:dyDescent="0.25">
      <c r="A108" s="107">
        <f t="shared" si="93"/>
        <v>45867</v>
      </c>
      <c r="B108" s="31">
        <v>37.329107094684289</v>
      </c>
      <c r="C108" s="38">
        <f t="shared" si="136"/>
        <v>37.985121534364488</v>
      </c>
      <c r="D108" s="31">
        <v>38.252631578947408</v>
      </c>
      <c r="E108" s="38">
        <f t="shared" si="136"/>
        <v>38.536875877279307</v>
      </c>
      <c r="F108" s="31">
        <v>37.941176470588239</v>
      </c>
      <c r="G108" s="38">
        <f t="shared" si="137"/>
        <v>40.118140899184688</v>
      </c>
      <c r="H108" s="31">
        <v>38.320512820512874</v>
      </c>
      <c r="I108" s="38">
        <f t="shared" si="138"/>
        <v>38.134302891993634</v>
      </c>
      <c r="J108" s="31">
        <v>0</v>
      </c>
      <c r="K108" s="57">
        <f t="shared" si="139"/>
        <v>0</v>
      </c>
      <c r="L108" s="108">
        <v>7.68412113238615E-2</v>
      </c>
      <c r="M108" s="109">
        <f t="shared" si="136"/>
        <v>7.4403741557696759E-2</v>
      </c>
      <c r="N108" s="108">
        <v>0.11578947368421066</v>
      </c>
      <c r="O108" s="109">
        <f t="shared" si="140"/>
        <v>8.5166965292916536E-2</v>
      </c>
      <c r="P108" s="108">
        <v>0.11764705882352941</v>
      </c>
      <c r="Q108" s="109">
        <f t="shared" si="128"/>
        <v>7.4421210679503469E-2</v>
      </c>
      <c r="R108" s="108">
        <v>0.11538461538461554</v>
      </c>
      <c r="S108" s="109">
        <f t="shared" si="94"/>
        <v>8.7456598522151457E-2</v>
      </c>
      <c r="T108" s="108">
        <v>0</v>
      </c>
      <c r="U108" s="110">
        <f t="shared" si="95"/>
        <v>0</v>
      </c>
      <c r="V108" s="108">
        <v>0.13066158757870774</v>
      </c>
      <c r="W108" s="109">
        <f t="shared" si="141"/>
        <v>0.12524248337656912</v>
      </c>
      <c r="X108" s="108">
        <v>0.1838634232755352</v>
      </c>
      <c r="Y108" s="109">
        <f t="shared" si="142"/>
        <v>0.13588845251995529</v>
      </c>
      <c r="Z108" s="108">
        <v>0.19488863520622351</v>
      </c>
      <c r="AA108" s="109">
        <f t="shared" si="129"/>
        <v>0.11084579394459967</v>
      </c>
      <c r="AB108" s="108">
        <v>0.18198374886046359</v>
      </c>
      <c r="AC108" s="109">
        <f t="shared" si="96"/>
        <v>0.14000871558522626</v>
      </c>
      <c r="AD108" s="108">
        <v>0</v>
      </c>
      <c r="AE108" s="110">
        <f t="shared" si="97"/>
        <v>0</v>
      </c>
      <c r="AF108" s="31">
        <v>7446.8126571052508</v>
      </c>
      <c r="AG108" s="38">
        <f t="shared" si="143"/>
        <v>7217.9289688723056</v>
      </c>
      <c r="AH108" s="31">
        <v>6840.4526315789544</v>
      </c>
      <c r="AI108" s="38">
        <f t="shared" si="144"/>
        <v>6717.6334814729416</v>
      </c>
      <c r="AJ108" s="31">
        <v>7117.6470588235297</v>
      </c>
      <c r="AK108" s="38">
        <f t="shared" si="130"/>
        <v>6919.6065182708253</v>
      </c>
      <c r="AL108" s="31">
        <v>6780.0384615384701</v>
      </c>
      <c r="AM108" s="38">
        <f t="shared" si="98"/>
        <v>6685.5794676765317</v>
      </c>
      <c r="AN108" s="31">
        <v>0</v>
      </c>
      <c r="AO108" s="57">
        <f t="shared" si="99"/>
        <v>0</v>
      </c>
      <c r="AP108" s="63">
        <v>3.1235752180532526</v>
      </c>
      <c r="AQ108" s="64">
        <f t="shared" si="145"/>
        <v>3.4494065766058566</v>
      </c>
      <c r="AR108" s="63">
        <v>3.4105263157894776</v>
      </c>
      <c r="AS108" s="63">
        <f t="shared" si="146"/>
        <v>3.6880806391217287</v>
      </c>
      <c r="AT108" s="63">
        <v>5.5882352941176476</v>
      </c>
      <c r="AU108" s="63">
        <f t="shared" si="131"/>
        <v>4.3048669544290954</v>
      </c>
      <c r="AV108" s="63">
        <v>2.9358974358974401</v>
      </c>
      <c r="AW108" s="63">
        <f t="shared" si="100"/>
        <v>3.5438566089569035</v>
      </c>
      <c r="AX108" s="63">
        <v>0</v>
      </c>
      <c r="AY108" s="65">
        <f t="shared" si="101"/>
        <v>0</v>
      </c>
      <c r="AZ108" s="111">
        <v>0.54464166891832377</v>
      </c>
      <c r="BA108" s="112">
        <f t="shared" si="147"/>
        <v>0.59750149879182513</v>
      </c>
      <c r="BB108" s="111">
        <v>0.82105263157894715</v>
      </c>
      <c r="BC108" s="112">
        <f t="shared" si="148"/>
        <v>0.8072345288895012</v>
      </c>
      <c r="BD108" s="111">
        <v>0</v>
      </c>
      <c r="BE108" s="112">
        <f t="shared" si="132"/>
        <v>0</v>
      </c>
      <c r="BF108" s="111">
        <v>1</v>
      </c>
      <c r="BG108" s="112">
        <f t="shared" si="102"/>
        <v>1</v>
      </c>
      <c r="BH108" s="111">
        <v>0</v>
      </c>
      <c r="BI108" s="113">
        <f t="shared" si="103"/>
        <v>0</v>
      </c>
      <c r="BJ108" s="31">
        <v>4454.3903537906672</v>
      </c>
      <c r="BK108" s="38">
        <f t="shared" si="149"/>
        <v>5087.6356253005843</v>
      </c>
      <c r="BL108" s="31">
        <v>5353.6842105263213</v>
      </c>
      <c r="BM108" s="38">
        <f t="shared" si="150"/>
        <v>5939.275580022113</v>
      </c>
      <c r="BN108" s="31">
        <v>8868.2352941176468</v>
      </c>
      <c r="BO108" s="38">
        <f t="shared" si="133"/>
        <v>8528.2755368742201</v>
      </c>
      <c r="BP108" s="31">
        <v>4587.692307692314</v>
      </c>
      <c r="BQ108" s="38">
        <f t="shared" si="104"/>
        <v>5343.2173804722015</v>
      </c>
      <c r="BR108" s="31">
        <v>0</v>
      </c>
      <c r="BS108" s="57">
        <f t="shared" si="105"/>
        <v>0</v>
      </c>
      <c r="BT108" s="108">
        <v>2.0947756496858632E-2</v>
      </c>
      <c r="BU108" s="109">
        <f t="shared" si="149"/>
        <v>2.8396222735429057E-2</v>
      </c>
      <c r="BV108" s="108">
        <v>3.1578947368421088E-2</v>
      </c>
      <c r="BW108" s="108">
        <f t="shared" si="151"/>
        <v>3.660608616918104E-2</v>
      </c>
      <c r="BX108" s="108">
        <v>5.8823529411764705E-2</v>
      </c>
      <c r="BY108" s="108">
        <f t="shared" si="134"/>
        <v>5.9937752878929343E-2</v>
      </c>
      <c r="BZ108" s="108">
        <v>2.5641025641025675E-2</v>
      </c>
      <c r="CA108" s="108">
        <f t="shared" si="106"/>
        <v>3.0985358827358946E-2</v>
      </c>
      <c r="CB108" s="108">
        <v>0</v>
      </c>
      <c r="CC108" s="110">
        <f t="shared" si="107"/>
        <v>0</v>
      </c>
      <c r="CD108" s="63">
        <v>37.291098122743399</v>
      </c>
      <c r="CE108" s="64">
        <f t="shared" si="152"/>
        <v>38.996909347981116</v>
      </c>
      <c r="CF108" s="63">
        <v>41.631578947368467</v>
      </c>
      <c r="CG108" s="64">
        <f t="shared" si="153"/>
        <v>41.315725976109171</v>
      </c>
      <c r="CH108" s="63">
        <v>37.294117647058826</v>
      </c>
      <c r="CI108" s="64">
        <f t="shared" si="135"/>
        <v>45.153141872133467</v>
      </c>
      <c r="CJ108" s="63">
        <v>42.576923076923137</v>
      </c>
      <c r="CK108" s="64">
        <f t="shared" si="108"/>
        <v>40.418027483231938</v>
      </c>
      <c r="CL108" s="63">
        <v>0</v>
      </c>
      <c r="CM108" s="65">
        <f t="shared" si="109"/>
        <v>0</v>
      </c>
      <c r="CN108" s="134">
        <f>'Plan Figures'!$B$74</f>
        <v>7.6707847839770166E-2</v>
      </c>
      <c r="CO108" s="134">
        <f>'Plan Figures'!$B$75</f>
        <v>0.14955977288801073</v>
      </c>
    </row>
    <row r="109" spans="1:93" x14ac:dyDescent="0.25">
      <c r="A109" s="107">
        <f t="shared" si="93"/>
        <v>45868</v>
      </c>
      <c r="B109" s="31">
        <v>38.422194216444439</v>
      </c>
      <c r="C109" s="38">
        <f t="shared" si="136"/>
        <v>37.959348751460247</v>
      </c>
      <c r="D109" s="31">
        <v>38.91919191919196</v>
      </c>
      <c r="E109" s="38">
        <f t="shared" si="136"/>
        <v>38.425629484782917</v>
      </c>
      <c r="F109" s="31">
        <v>45.777777777777771</v>
      </c>
      <c r="G109" s="38">
        <f t="shared" si="137"/>
        <v>40.268934549978333</v>
      </c>
      <c r="H109" s="31">
        <v>37.395061728395113</v>
      </c>
      <c r="I109" s="38">
        <f t="shared" si="138"/>
        <v>37.970960061984137</v>
      </c>
      <c r="J109" s="31">
        <v>0</v>
      </c>
      <c r="K109" s="57">
        <f t="shared" si="139"/>
        <v>0</v>
      </c>
      <c r="L109" s="108">
        <v>6.7132813451060119E-2</v>
      </c>
      <c r="M109" s="109">
        <f t="shared" si="136"/>
        <v>7.836696479886314E-2</v>
      </c>
      <c r="N109" s="108">
        <v>7.0707070707070788E-2</v>
      </c>
      <c r="O109" s="109">
        <f t="shared" si="140"/>
        <v>8.782749920345044E-2</v>
      </c>
      <c r="P109" s="108">
        <v>5.5555555555555546E-2</v>
      </c>
      <c r="Q109" s="109">
        <f t="shared" si="128"/>
        <v>6.6484702742995519E-2</v>
      </c>
      <c r="R109" s="108">
        <v>7.4074074074074167E-2</v>
      </c>
      <c r="S109" s="109">
        <f t="shared" si="94"/>
        <v>9.254410360965655E-2</v>
      </c>
      <c r="T109" s="108">
        <v>0</v>
      </c>
      <c r="U109" s="110">
        <f t="shared" si="95"/>
        <v>0</v>
      </c>
      <c r="V109" s="108">
        <v>0.11277443282684488</v>
      </c>
      <c r="W109" s="109">
        <f t="shared" si="141"/>
        <v>0.12858934839559291</v>
      </c>
      <c r="X109" s="108">
        <v>9.4387785862851778E-2</v>
      </c>
      <c r="Y109" s="109">
        <f t="shared" si="142"/>
        <v>0.13348784290671117</v>
      </c>
      <c r="Z109" s="108">
        <v>8.0872149817079797E-2</v>
      </c>
      <c r="AA109" s="109">
        <f t="shared" si="129"/>
        <v>9.1421274071616529E-2</v>
      </c>
      <c r="AB109" s="108">
        <v>9.6064810139820267E-2</v>
      </c>
      <c r="AC109" s="109">
        <f t="shared" si="96"/>
        <v>0.14146043000236103</v>
      </c>
      <c r="AD109" s="108">
        <v>0</v>
      </c>
      <c r="AE109" s="110">
        <f t="shared" si="97"/>
        <v>0</v>
      </c>
      <c r="AF109" s="31">
        <v>6910.8208998098617</v>
      </c>
      <c r="AG109" s="38">
        <f t="shared" si="143"/>
        <v>7177.2022309074309</v>
      </c>
      <c r="AH109" s="31">
        <v>6488.4444444444516</v>
      </c>
      <c r="AI109" s="38">
        <f t="shared" si="144"/>
        <v>6681.0139378221484</v>
      </c>
      <c r="AJ109" s="31">
        <v>7333.333333333333</v>
      </c>
      <c r="AK109" s="38">
        <f t="shared" si="130"/>
        <v>6983.0985817628898</v>
      </c>
      <c r="AL109" s="31">
        <v>6300.6913580246992</v>
      </c>
      <c r="AM109" s="38">
        <f t="shared" si="98"/>
        <v>6626.8888558192548</v>
      </c>
      <c r="AN109" s="31">
        <v>0</v>
      </c>
      <c r="AO109" s="57">
        <f t="shared" si="99"/>
        <v>0</v>
      </c>
      <c r="AP109" s="63">
        <v>3.6532533249700294</v>
      </c>
      <c r="AQ109" s="64">
        <f t="shared" si="145"/>
        <v>3.4330501815547185</v>
      </c>
      <c r="AR109" s="63">
        <v>3.9595959595959638</v>
      </c>
      <c r="AS109" s="63">
        <f t="shared" si="146"/>
        <v>3.6555229190640088</v>
      </c>
      <c r="AT109" s="63">
        <v>6.833333333333333</v>
      </c>
      <c r="AU109" s="63">
        <f t="shared" si="131"/>
        <v>4.6937558433179847</v>
      </c>
      <c r="AV109" s="63">
        <v>3.3209876543209917</v>
      </c>
      <c r="AW109" s="63">
        <f t="shared" si="100"/>
        <v>3.4175508159844425</v>
      </c>
      <c r="AX109" s="63">
        <v>0</v>
      </c>
      <c r="AY109" s="65">
        <f t="shared" si="101"/>
        <v>0</v>
      </c>
      <c r="AZ109" s="111">
        <v>0.60357350768253215</v>
      </c>
      <c r="BA109" s="112">
        <f t="shared" si="147"/>
        <v>0.59611679511478588</v>
      </c>
      <c r="BB109" s="111">
        <v>0.81818181818181801</v>
      </c>
      <c r="BC109" s="112">
        <f t="shared" si="148"/>
        <v>0.80804621720118952</v>
      </c>
      <c r="BD109" s="111">
        <v>0</v>
      </c>
      <c r="BE109" s="112">
        <f t="shared" si="132"/>
        <v>0</v>
      </c>
      <c r="BF109" s="111">
        <v>1</v>
      </c>
      <c r="BG109" s="112">
        <f t="shared" si="102"/>
        <v>1</v>
      </c>
      <c r="BH109" s="111">
        <v>0</v>
      </c>
      <c r="BI109" s="113">
        <f t="shared" si="103"/>
        <v>0</v>
      </c>
      <c r="BJ109" s="31">
        <v>4823.1228687146877</v>
      </c>
      <c r="BK109" s="38">
        <f t="shared" si="149"/>
        <v>4954.0539837903916</v>
      </c>
      <c r="BL109" s="31">
        <v>5753.404040404047</v>
      </c>
      <c r="BM109" s="38">
        <f t="shared" si="150"/>
        <v>5819.7365738893577</v>
      </c>
      <c r="BN109" s="31">
        <v>8568.9999999999982</v>
      </c>
      <c r="BO109" s="38">
        <f t="shared" si="133"/>
        <v>8321.5056956043791</v>
      </c>
      <c r="BP109" s="31">
        <v>5127.7160493827232</v>
      </c>
      <c r="BQ109" s="38">
        <f t="shared" si="104"/>
        <v>5247.2464131679008</v>
      </c>
      <c r="BR109" s="31">
        <v>0</v>
      </c>
      <c r="BS109" s="57">
        <f t="shared" si="105"/>
        <v>0</v>
      </c>
      <c r="BT109" s="108">
        <v>2.2354574358612333E-2</v>
      </c>
      <c r="BU109" s="109">
        <f t="shared" si="149"/>
        <v>2.5970654667637118E-2</v>
      </c>
      <c r="BV109" s="108">
        <v>3.0303030303030335E-2</v>
      </c>
      <c r="BW109" s="108">
        <f t="shared" si="151"/>
        <v>3.4982709545804416E-2</v>
      </c>
      <c r="BX109" s="108">
        <v>5.5555555555555546E-2</v>
      </c>
      <c r="BY109" s="108">
        <f t="shared" si="134"/>
        <v>5.9937752878929343E-2</v>
      </c>
      <c r="BZ109" s="108">
        <v>2.4691358024691388E-2</v>
      </c>
      <c r="CA109" s="108">
        <f t="shared" si="106"/>
        <v>2.9018190193523644E-2</v>
      </c>
      <c r="CB109" s="108">
        <v>0</v>
      </c>
      <c r="CC109" s="110">
        <f t="shared" si="107"/>
        <v>0</v>
      </c>
      <c r="CD109" s="63">
        <v>38.173888530038511</v>
      </c>
      <c r="CE109" s="64">
        <f t="shared" si="152"/>
        <v>39.247833176799887</v>
      </c>
      <c r="CF109" s="63">
        <v>40.909090909090949</v>
      </c>
      <c r="CG109" s="64">
        <f t="shared" si="153"/>
        <v>41.472381820265021</v>
      </c>
      <c r="CH109" s="63">
        <v>37.55555555555555</v>
      </c>
      <c r="CI109" s="64">
        <f t="shared" si="135"/>
        <v>43.470602189593777</v>
      </c>
      <c r="CJ109" s="63">
        <v>41.654320987654373</v>
      </c>
      <c r="CK109" s="64">
        <f t="shared" si="108"/>
        <v>40.99501839355618</v>
      </c>
      <c r="CL109" s="63">
        <v>0</v>
      </c>
      <c r="CM109" s="65">
        <f t="shared" si="109"/>
        <v>0</v>
      </c>
      <c r="CN109" s="134">
        <f>'Plan Figures'!$B$74</f>
        <v>7.6707847839770166E-2</v>
      </c>
      <c r="CO109" s="134">
        <f>'Plan Figures'!$B$75</f>
        <v>0.14955977288801073</v>
      </c>
    </row>
    <row r="110" spans="1:93" x14ac:dyDescent="0.25">
      <c r="A110" s="107">
        <f t="shared" si="93"/>
        <v>45869</v>
      </c>
      <c r="B110" s="31">
        <v>37.767808666101118</v>
      </c>
      <c r="C110" s="38">
        <f t="shared" si="136"/>
        <v>37.62140824678194</v>
      </c>
      <c r="D110" s="31">
        <v>38.275000000000027</v>
      </c>
      <c r="E110" s="38">
        <f t="shared" si="136"/>
        <v>37.979443044104947</v>
      </c>
      <c r="F110" s="31">
        <v>38.999999999999993</v>
      </c>
      <c r="G110" s="38">
        <f t="shared" si="137"/>
        <v>39.594648835692617</v>
      </c>
      <c r="H110" s="31">
        <v>38.084210526315829</v>
      </c>
      <c r="I110" s="38">
        <f t="shared" si="138"/>
        <v>37.586676773116814</v>
      </c>
      <c r="J110" s="31">
        <v>0</v>
      </c>
      <c r="K110" s="57">
        <f t="shared" si="139"/>
        <v>0</v>
      </c>
      <c r="L110" s="108">
        <v>8.0602520402629621E-2</v>
      </c>
      <c r="M110" s="109">
        <f t="shared" si="136"/>
        <v>7.8304931424627869E-2</v>
      </c>
      <c r="N110" s="108">
        <v>0.10833333333333342</v>
      </c>
      <c r="O110" s="109">
        <f t="shared" si="140"/>
        <v>9.1197152149374558E-2</v>
      </c>
      <c r="P110" s="108">
        <v>3.9999999999999994E-2</v>
      </c>
      <c r="Q110" s="109">
        <f t="shared" si="128"/>
        <v>6.6484702742995533E-2</v>
      </c>
      <c r="R110" s="108">
        <v>0.12631578947368435</v>
      </c>
      <c r="S110" s="109">
        <f t="shared" si="94"/>
        <v>9.6764331598984704E-2</v>
      </c>
      <c r="T110" s="108">
        <v>0</v>
      </c>
      <c r="U110" s="110">
        <f t="shared" si="95"/>
        <v>0</v>
      </c>
      <c r="V110" s="108">
        <v>0.12198186696928777</v>
      </c>
      <c r="W110" s="109">
        <f t="shared" si="141"/>
        <v>0.12831124429845747</v>
      </c>
      <c r="X110" s="108">
        <v>0.15912198451036605</v>
      </c>
      <c r="Y110" s="109">
        <f t="shared" si="142"/>
        <v>0.13937924471071522</v>
      </c>
      <c r="Z110" s="108">
        <v>0.10550395556958932</v>
      </c>
      <c r="AA110" s="109">
        <f t="shared" si="129"/>
        <v>9.7003108194506443E-2</v>
      </c>
      <c r="AB110" s="108">
        <v>0.17088526872654963</v>
      </c>
      <c r="AC110" s="109">
        <f t="shared" si="96"/>
        <v>0.14705858790006851</v>
      </c>
      <c r="AD110" s="108">
        <v>0</v>
      </c>
      <c r="AE110" s="110">
        <f t="shared" si="97"/>
        <v>0</v>
      </c>
      <c r="AF110" s="31">
        <v>7424.084636748029</v>
      </c>
      <c r="AG110" s="38">
        <f t="shared" si="143"/>
        <v>7261.9391210943159</v>
      </c>
      <c r="AH110" s="31">
        <v>7063.3333333333394</v>
      </c>
      <c r="AI110" s="38">
        <f t="shared" si="144"/>
        <v>6764.5772953685564</v>
      </c>
      <c r="AJ110" s="31">
        <v>7204</v>
      </c>
      <c r="AK110" s="38">
        <f t="shared" si="130"/>
        <v>7006.5271531914614</v>
      </c>
      <c r="AL110" s="31">
        <v>7026.3157894736914</v>
      </c>
      <c r="AM110" s="38">
        <f t="shared" si="98"/>
        <v>6726.7312036242511</v>
      </c>
      <c r="AN110" s="31">
        <v>0</v>
      </c>
      <c r="AO110" s="57">
        <f t="shared" si="99"/>
        <v>0</v>
      </c>
      <c r="AP110" s="63">
        <v>3.523716088878126</v>
      </c>
      <c r="AQ110" s="64">
        <f t="shared" si="145"/>
        <v>3.3397193233589868</v>
      </c>
      <c r="AR110" s="63">
        <v>3.5166666666666693</v>
      </c>
      <c r="AS110" s="63">
        <f t="shared" si="146"/>
        <v>3.5017295373045245</v>
      </c>
      <c r="AT110" s="63">
        <v>4.72</v>
      </c>
      <c r="AU110" s="63">
        <f t="shared" si="131"/>
        <v>4.6423272718894131</v>
      </c>
      <c r="AV110" s="63">
        <v>3.2000000000000033</v>
      </c>
      <c r="AW110" s="63">
        <f t="shared" si="100"/>
        <v>3.2372128743561781</v>
      </c>
      <c r="AX110" s="63">
        <v>0</v>
      </c>
      <c r="AY110" s="65">
        <f t="shared" si="101"/>
        <v>0</v>
      </c>
      <c r="AZ110" s="111">
        <v>0.5889380388126888</v>
      </c>
      <c r="BA110" s="112">
        <f t="shared" si="147"/>
        <v>0.59062899688770731</v>
      </c>
      <c r="BB110" s="111">
        <v>0.79166666666666641</v>
      </c>
      <c r="BC110" s="112">
        <f t="shared" si="148"/>
        <v>0.80855065626495037</v>
      </c>
      <c r="BD110" s="111">
        <v>0</v>
      </c>
      <c r="BE110" s="112">
        <f t="shared" si="132"/>
        <v>0</v>
      </c>
      <c r="BF110" s="111">
        <v>1</v>
      </c>
      <c r="BG110" s="112">
        <f t="shared" si="102"/>
        <v>1</v>
      </c>
      <c r="BH110" s="111">
        <v>0</v>
      </c>
      <c r="BI110" s="113">
        <f t="shared" si="103"/>
        <v>0</v>
      </c>
      <c r="BJ110" s="31">
        <v>4358.7343644116336</v>
      </c>
      <c r="BK110" s="38">
        <f t="shared" si="149"/>
        <v>4729.6814325815112</v>
      </c>
      <c r="BL110" s="31">
        <v>4990.5833333333376</v>
      </c>
      <c r="BM110" s="38">
        <f t="shared" si="150"/>
        <v>5562.7145803461763</v>
      </c>
      <c r="BN110" s="31">
        <v>4826.8</v>
      </c>
      <c r="BO110" s="38">
        <f t="shared" si="133"/>
        <v>7579.1114098900925</v>
      </c>
      <c r="BP110" s="31">
        <v>5033.6842105263213</v>
      </c>
      <c r="BQ110" s="38">
        <f t="shared" si="104"/>
        <v>5120.5684278821054</v>
      </c>
      <c r="BR110" s="31">
        <v>0</v>
      </c>
      <c r="BS110" s="57">
        <f t="shared" si="105"/>
        <v>0</v>
      </c>
      <c r="BT110" s="108">
        <v>6.1993477769756783E-3</v>
      </c>
      <c r="BU110" s="109">
        <f t="shared" si="149"/>
        <v>2.011054861301817E-2</v>
      </c>
      <c r="BV110" s="108">
        <v>8.3333333333333402E-3</v>
      </c>
      <c r="BW110" s="108">
        <f t="shared" si="151"/>
        <v>2.7698609465094164E-2</v>
      </c>
      <c r="BX110" s="108">
        <v>0</v>
      </c>
      <c r="BY110" s="108">
        <f t="shared" si="134"/>
        <v>4.2794895736072203E-2</v>
      </c>
      <c r="BZ110" s="108">
        <v>1.0526315789473694E-2</v>
      </c>
      <c r="CA110" s="108">
        <f t="shared" si="106"/>
        <v>2.4377556350852446E-2</v>
      </c>
      <c r="CB110" s="108">
        <v>0</v>
      </c>
      <c r="CC110" s="110">
        <f t="shared" si="107"/>
        <v>0</v>
      </c>
      <c r="CD110" s="63">
        <v>37.92603396092116</v>
      </c>
      <c r="CE110" s="64">
        <f t="shared" si="152"/>
        <v>38.756894479481261</v>
      </c>
      <c r="CF110" s="63">
        <v>38.600000000000037</v>
      </c>
      <c r="CG110" s="64">
        <f t="shared" si="153"/>
        <v>40.860759544235968</v>
      </c>
      <c r="CH110" s="63">
        <v>39.639999999999993</v>
      </c>
      <c r="CI110" s="64">
        <f t="shared" si="135"/>
        <v>41.94488790387949</v>
      </c>
      <c r="CJ110" s="63">
        <v>38.326315789473725</v>
      </c>
      <c r="CK110" s="64">
        <f t="shared" si="108"/>
        <v>40.629960587751341</v>
      </c>
      <c r="CL110" s="63">
        <v>0</v>
      </c>
      <c r="CM110" s="65">
        <f t="shared" si="109"/>
        <v>0</v>
      </c>
      <c r="CN110" s="134">
        <f>'Plan Figures'!$B$74</f>
        <v>7.6707847839770166E-2</v>
      </c>
      <c r="CO110" s="134">
        <f>'Plan Figures'!$B$75</f>
        <v>0.14955977288801073</v>
      </c>
    </row>
    <row r="111" spans="1:93" x14ac:dyDescent="0.25">
      <c r="A111" s="107">
        <f t="shared" si="93"/>
        <v>45870</v>
      </c>
      <c r="B111" s="31">
        <v>38.796621140175176</v>
      </c>
      <c r="C111" s="38">
        <f t="shared" si="136"/>
        <v>37.849591833309759</v>
      </c>
      <c r="D111" s="31">
        <v>39.25</v>
      </c>
      <c r="E111" s="38">
        <f t="shared" si="136"/>
        <v>38.169238962472299</v>
      </c>
      <c r="F111" s="31">
        <v>43.512195121951216</v>
      </c>
      <c r="G111" s="38">
        <f t="shared" si="137"/>
        <v>40.244539144119514</v>
      </c>
      <c r="H111" s="31">
        <v>38.203592814371262</v>
      </c>
      <c r="I111" s="38">
        <f t="shared" si="138"/>
        <v>37.662537693501072</v>
      </c>
      <c r="J111" s="31">
        <v>0</v>
      </c>
      <c r="K111" s="57">
        <f t="shared" si="139"/>
        <v>0</v>
      </c>
      <c r="L111" s="108">
        <v>6.9856616376756775E-2</v>
      </c>
      <c r="M111" s="109">
        <f t="shared" si="136"/>
        <v>7.7183798621268604E-2</v>
      </c>
      <c r="N111" s="108">
        <v>8.653846153846155E-2</v>
      </c>
      <c r="O111" s="109">
        <f t="shared" si="140"/>
        <v>9.335570787935886E-2</v>
      </c>
      <c r="P111" s="108">
        <v>9.7560975609756087E-2</v>
      </c>
      <c r="Q111" s="109">
        <f t="shared" si="128"/>
        <v>7.5130979681955382E-2</v>
      </c>
      <c r="R111" s="108">
        <v>8.3832335329341326E-2</v>
      </c>
      <c r="S111" s="109">
        <f t="shared" si="94"/>
        <v>9.736237697473131E-2</v>
      </c>
      <c r="T111" s="108">
        <v>0</v>
      </c>
      <c r="U111" s="110">
        <f t="shared" si="95"/>
        <v>0</v>
      </c>
      <c r="V111" s="108">
        <v>9.9931691087620941E-2</v>
      </c>
      <c r="W111" s="109">
        <f t="shared" si="141"/>
        <v>0.12154834805273426</v>
      </c>
      <c r="X111" s="108">
        <v>0.10914935403521878</v>
      </c>
      <c r="Y111" s="109">
        <f t="shared" si="142"/>
        <v>0.1386112539848561</v>
      </c>
      <c r="Z111" s="108">
        <v>0.2179886313834738</v>
      </c>
      <c r="AA111" s="109">
        <f t="shared" si="129"/>
        <v>0.11949254443946174</v>
      </c>
      <c r="AB111" s="108">
        <v>8.9749515926863754E-2</v>
      </c>
      <c r="AC111" s="109">
        <f t="shared" si="96"/>
        <v>0.1416500391518605</v>
      </c>
      <c r="AD111" s="108">
        <v>0</v>
      </c>
      <c r="AE111" s="110">
        <f t="shared" si="97"/>
        <v>0</v>
      </c>
      <c r="AF111" s="31">
        <v>7224.5314022225602</v>
      </c>
      <c r="AG111" s="38">
        <f t="shared" si="143"/>
        <v>7250.9234113081593</v>
      </c>
      <c r="AH111" s="31">
        <v>6676.4423076923076</v>
      </c>
      <c r="AI111" s="38">
        <f t="shared" si="144"/>
        <v>6782.4486454470489</v>
      </c>
      <c r="AJ111" s="31">
        <v>6609.7560975609749</v>
      </c>
      <c r="AK111" s="38">
        <f t="shared" si="130"/>
        <v>7016.9155904091667</v>
      </c>
      <c r="AL111" s="31">
        <v>6692.8143712574856</v>
      </c>
      <c r="AM111" s="38">
        <f t="shared" si="98"/>
        <v>6746.4531049543339</v>
      </c>
      <c r="AN111" s="31">
        <v>0</v>
      </c>
      <c r="AO111" s="57">
        <f t="shared" si="99"/>
        <v>0</v>
      </c>
      <c r="AP111" s="63">
        <v>3.4069276229747456</v>
      </c>
      <c r="AQ111" s="64">
        <f t="shared" si="145"/>
        <v>3.3603992844634982</v>
      </c>
      <c r="AR111" s="63">
        <v>3.6634615384615383</v>
      </c>
      <c r="AS111" s="63">
        <f t="shared" si="146"/>
        <v>3.5128362876969894</v>
      </c>
      <c r="AT111" s="63">
        <v>4.975609756097561</v>
      </c>
      <c r="AU111" s="63">
        <f t="shared" si="131"/>
        <v>4.8081551206440896</v>
      </c>
      <c r="AV111" s="63">
        <v>3.341317365269461</v>
      </c>
      <c r="AW111" s="63">
        <f t="shared" si="100"/>
        <v>3.2101191477764677</v>
      </c>
      <c r="AX111" s="63">
        <v>0</v>
      </c>
      <c r="AY111" s="65">
        <f t="shared" si="101"/>
        <v>0</v>
      </c>
      <c r="AZ111" s="111">
        <v>0.58254755546047921</v>
      </c>
      <c r="BA111" s="112">
        <f t="shared" si="147"/>
        <v>0.59044096294902193</v>
      </c>
      <c r="BB111" s="111">
        <v>0.80288461538461531</v>
      </c>
      <c r="BC111" s="112">
        <f t="shared" si="148"/>
        <v>0.80794233601377297</v>
      </c>
      <c r="BD111" s="111">
        <v>0</v>
      </c>
      <c r="BE111" s="112">
        <f t="shared" si="132"/>
        <v>0</v>
      </c>
      <c r="BF111" s="111">
        <v>1</v>
      </c>
      <c r="BG111" s="112">
        <f t="shared" si="102"/>
        <v>1</v>
      </c>
      <c r="BH111" s="111">
        <v>0</v>
      </c>
      <c r="BI111" s="113">
        <f t="shared" si="103"/>
        <v>0</v>
      </c>
      <c r="BJ111" s="31">
        <v>5414.0729093068421</v>
      </c>
      <c r="BK111" s="38">
        <f t="shared" si="149"/>
        <v>4599.3792978141519</v>
      </c>
      <c r="BL111" s="31">
        <v>6400.9663461538357</v>
      </c>
      <c r="BM111" s="38">
        <f t="shared" si="150"/>
        <v>5362.8679359191738</v>
      </c>
      <c r="BN111" s="31">
        <v>7769.9512195121952</v>
      </c>
      <c r="BO111" s="38">
        <f t="shared" si="133"/>
        <v>6843.7658169103524</v>
      </c>
      <c r="BP111" s="31">
        <v>6064.8682634730421</v>
      </c>
      <c r="BQ111" s="38">
        <f t="shared" si="104"/>
        <v>5047.3877878978501</v>
      </c>
      <c r="BR111" s="31">
        <v>0</v>
      </c>
      <c r="BS111" s="57">
        <f t="shared" si="105"/>
        <v>0</v>
      </c>
      <c r="BT111" s="108">
        <v>3.8371395868654318E-2</v>
      </c>
      <c r="BU111" s="109">
        <f t="shared" si="149"/>
        <v>1.8948972880877133E-2</v>
      </c>
      <c r="BV111" s="108">
        <v>5.2884615384615384E-2</v>
      </c>
      <c r="BW111" s="108">
        <f t="shared" si="151"/>
        <v>2.6069881050651465E-2</v>
      </c>
      <c r="BX111" s="108">
        <v>7.3170731707317069E-2</v>
      </c>
      <c r="BY111" s="108">
        <f t="shared" si="134"/>
        <v>2.6792830953519618E-2</v>
      </c>
      <c r="BZ111" s="108">
        <v>4.790419161676647E-2</v>
      </c>
      <c r="CA111" s="108">
        <f t="shared" si="106"/>
        <v>2.6164122283462574E-2</v>
      </c>
      <c r="CB111" s="108">
        <v>0</v>
      </c>
      <c r="CC111" s="110">
        <f t="shared" si="107"/>
        <v>0</v>
      </c>
      <c r="CD111" s="63">
        <v>39.332137221944855</v>
      </c>
      <c r="CE111" s="64">
        <f t="shared" si="152"/>
        <v>38.879886114101772</v>
      </c>
      <c r="CF111" s="63">
        <v>42.42307692307692</v>
      </c>
      <c r="CG111" s="64">
        <f t="shared" si="153"/>
        <v>40.916097063859191</v>
      </c>
      <c r="CH111" s="63">
        <v>45.853658536585364</v>
      </c>
      <c r="CI111" s="64">
        <f t="shared" si="135"/>
        <v>42.16207721862979</v>
      </c>
      <c r="CJ111" s="63">
        <v>41.580838323353298</v>
      </c>
      <c r="CK111" s="64">
        <f t="shared" si="108"/>
        <v>40.643405253413697</v>
      </c>
      <c r="CL111" s="63">
        <v>0</v>
      </c>
      <c r="CM111" s="65">
        <f t="shared" si="109"/>
        <v>0</v>
      </c>
      <c r="CN111" s="134">
        <f>'Plan Figures'!$B$74</f>
        <v>7.6707847839770166E-2</v>
      </c>
      <c r="CO111" s="134">
        <f>'Plan Figures'!$B$75</f>
        <v>0.14955977288801073</v>
      </c>
    </row>
    <row r="112" spans="1:93" x14ac:dyDescent="0.25">
      <c r="A112" s="107">
        <f t="shared" si="93"/>
        <v>45871</v>
      </c>
      <c r="B112" s="31">
        <v>36.737279221530407</v>
      </c>
      <c r="C112" s="38">
        <f t="shared" si="136"/>
        <v>37.702809373165493</v>
      </c>
      <c r="D112" s="31">
        <v>37.47252747252751</v>
      </c>
      <c r="E112" s="38">
        <f t="shared" si="136"/>
        <v>38.164061182858426</v>
      </c>
      <c r="F112" s="31">
        <v>41.157894736842103</v>
      </c>
      <c r="G112" s="38">
        <f t="shared" si="137"/>
        <v>40.787503698362265</v>
      </c>
      <c r="H112" s="31">
        <v>36.500000000000043</v>
      </c>
      <c r="I112" s="38">
        <f t="shared" si="138"/>
        <v>37.515394836358212</v>
      </c>
      <c r="J112" s="31">
        <v>0</v>
      </c>
      <c r="K112" s="57">
        <f t="shared" si="139"/>
        <v>0</v>
      </c>
      <c r="L112" s="108">
        <v>2.3837934675009251E-2</v>
      </c>
      <c r="M112" s="109">
        <f t="shared" si="136"/>
        <v>6.8227500243820821E-2</v>
      </c>
      <c r="N112" s="108">
        <v>3.2967032967033003E-2</v>
      </c>
      <c r="O112" s="109">
        <f t="shared" si="140"/>
        <v>8.3027690032543996E-2</v>
      </c>
      <c r="P112" s="108">
        <v>5.2631578947368418E-2</v>
      </c>
      <c r="Q112" s="109">
        <f t="shared" si="128"/>
        <v>7.2445695041783525E-2</v>
      </c>
      <c r="R112" s="108">
        <v>2.7777777777777811E-2</v>
      </c>
      <c r="S112" s="109">
        <f t="shared" si="94"/>
        <v>8.5616345228699556E-2</v>
      </c>
      <c r="T112" s="108">
        <v>0</v>
      </c>
      <c r="U112" s="110">
        <f t="shared" si="95"/>
        <v>0</v>
      </c>
      <c r="V112" s="108">
        <v>3.1356185327980346E-2</v>
      </c>
      <c r="W112" s="109">
        <f t="shared" si="141"/>
        <v>0.10390408698940842</v>
      </c>
      <c r="X112" s="108">
        <v>3.90580338490637E-2</v>
      </c>
      <c r="Y112" s="109">
        <f t="shared" si="142"/>
        <v>0.11680334795234872</v>
      </c>
      <c r="Z112" s="108">
        <v>0.10759077945000715</v>
      </c>
      <c r="AA112" s="109">
        <f t="shared" si="129"/>
        <v>0.11579690742992846</v>
      </c>
      <c r="AB112" s="108">
        <v>2.8683804021775595E-2</v>
      </c>
      <c r="AC112" s="109">
        <f t="shared" si="96"/>
        <v>0.11740672629178812</v>
      </c>
      <c r="AD112" s="108">
        <v>0</v>
      </c>
      <c r="AE112" s="110">
        <f t="shared" si="97"/>
        <v>0</v>
      </c>
      <c r="AF112" s="31">
        <v>7672.5140795546649</v>
      </c>
      <c r="AG112" s="38">
        <f t="shared" si="143"/>
        <v>7310.556222899836</v>
      </c>
      <c r="AH112" s="31">
        <v>7463.5164835164915</v>
      </c>
      <c r="AI112" s="38">
        <f t="shared" si="144"/>
        <v>6898.8645340697049</v>
      </c>
      <c r="AJ112" s="31">
        <v>7210.5263157894733</v>
      </c>
      <c r="AK112" s="38">
        <f t="shared" si="130"/>
        <v>6985.7662885831733</v>
      </c>
      <c r="AL112" s="31">
        <v>7530.2777777777883</v>
      </c>
      <c r="AM112" s="38">
        <f t="shared" si="98"/>
        <v>6888.0056446368744</v>
      </c>
      <c r="AN112" s="31">
        <v>0</v>
      </c>
      <c r="AO112" s="57">
        <f t="shared" si="99"/>
        <v>0</v>
      </c>
      <c r="AP112" s="63">
        <v>3.5338151979994969</v>
      </c>
      <c r="AQ112" s="64">
        <f t="shared" si="145"/>
        <v>3.4079199419662181</v>
      </c>
      <c r="AR112" s="63">
        <v>3.7362637362637403</v>
      </c>
      <c r="AS112" s="63">
        <f t="shared" si="146"/>
        <v>3.589194766311107</v>
      </c>
      <c r="AT112" s="63">
        <v>6.5789473684210522</v>
      </c>
      <c r="AU112" s="63">
        <f t="shared" si="131"/>
        <v>5.2582088263368947</v>
      </c>
      <c r="AV112" s="63">
        <v>2.9861111111111152</v>
      </c>
      <c r="AW112" s="63">
        <f t="shared" si="100"/>
        <v>3.1838493065066267</v>
      </c>
      <c r="AX112" s="63">
        <v>0</v>
      </c>
      <c r="AY112" s="65">
        <f t="shared" si="101"/>
        <v>0</v>
      </c>
      <c r="AZ112" s="111">
        <v>0.57010913333195856</v>
      </c>
      <c r="BA112" s="112">
        <f t="shared" si="147"/>
        <v>0.57687321220171017</v>
      </c>
      <c r="BB112" s="111">
        <v>0.79120879120879095</v>
      </c>
      <c r="BC112" s="112">
        <f t="shared" si="148"/>
        <v>0.7956588801212946</v>
      </c>
      <c r="BD112" s="111">
        <v>0</v>
      </c>
      <c r="BE112" s="112">
        <f t="shared" si="132"/>
        <v>0</v>
      </c>
      <c r="BF112" s="111">
        <v>1</v>
      </c>
      <c r="BG112" s="112">
        <f t="shared" si="102"/>
        <v>1</v>
      </c>
      <c r="BH112" s="111">
        <v>0</v>
      </c>
      <c r="BI112" s="113">
        <f t="shared" si="103"/>
        <v>0</v>
      </c>
      <c r="BJ112" s="31">
        <v>4768.0100454606418</v>
      </c>
      <c r="BK112" s="38">
        <f t="shared" si="149"/>
        <v>4659.7719745026279</v>
      </c>
      <c r="BL112" s="31">
        <v>5515.0329670329729</v>
      </c>
      <c r="BM112" s="38">
        <f t="shared" si="150"/>
        <v>5449.4879337158636</v>
      </c>
      <c r="BN112" s="31">
        <v>5730.21052631579</v>
      </c>
      <c r="BO112" s="38">
        <f t="shared" si="133"/>
        <v>6696.2652798534255</v>
      </c>
      <c r="BP112" s="31">
        <v>5458.2500000000073</v>
      </c>
      <c r="BQ112" s="38">
        <f t="shared" si="104"/>
        <v>5162.9763593264215</v>
      </c>
      <c r="BR112" s="31">
        <v>0</v>
      </c>
      <c r="BS112" s="57">
        <f t="shared" si="105"/>
        <v>0</v>
      </c>
      <c r="BT112" s="108">
        <v>2.3754547222164971E-2</v>
      </c>
      <c r="BU112" s="109">
        <f t="shared" si="149"/>
        <v>2.0439631156508785E-2</v>
      </c>
      <c r="BV112" s="108">
        <v>3.2967032967033003E-2</v>
      </c>
      <c r="BW112" s="108">
        <f t="shared" si="151"/>
        <v>2.8273191524638634E-2</v>
      </c>
      <c r="BX112" s="108">
        <v>0</v>
      </c>
      <c r="BY112" s="108">
        <f t="shared" si="134"/>
        <v>2.6792830953519618E-2</v>
      </c>
      <c r="BZ112" s="108">
        <v>4.166666666666672E-2</v>
      </c>
      <c r="CA112" s="108">
        <f t="shared" si="106"/>
        <v>2.9259360378700673E-2</v>
      </c>
      <c r="CB112" s="108">
        <v>0</v>
      </c>
      <c r="CC112" s="110">
        <f t="shared" si="107"/>
        <v>0</v>
      </c>
      <c r="CD112" s="63">
        <v>43.536422415588689</v>
      </c>
      <c r="CE112" s="64">
        <f t="shared" si="152"/>
        <v>39.61182601221379</v>
      </c>
      <c r="CF112" s="63">
        <v>45.230769230769276</v>
      </c>
      <c r="CG112" s="64">
        <f t="shared" si="153"/>
        <v>41.738537781036754</v>
      </c>
      <c r="CH112" s="63">
        <v>45.789473684210527</v>
      </c>
      <c r="CI112" s="64">
        <f t="shared" si="135"/>
        <v>42.315675500047618</v>
      </c>
      <c r="CJ112" s="63">
        <v>45.083333333333393</v>
      </c>
      <c r="CK112" s="64">
        <f t="shared" si="108"/>
        <v>41.549595729604178</v>
      </c>
      <c r="CL112" s="63">
        <v>0</v>
      </c>
      <c r="CM112" s="65">
        <f t="shared" si="109"/>
        <v>0</v>
      </c>
      <c r="CN112" s="134">
        <f>'Plan Figures'!$B$74</f>
        <v>7.6707847839770166E-2</v>
      </c>
      <c r="CO112" s="134">
        <f>'Plan Figures'!$B$75</f>
        <v>0.14955977288801073</v>
      </c>
    </row>
    <row r="113" spans="1:93" x14ac:dyDescent="0.25">
      <c r="A113" s="107">
        <f t="shared" si="93"/>
        <v>45872</v>
      </c>
      <c r="B113" s="31">
        <v>37.781303780317998</v>
      </c>
      <c r="C113" s="38">
        <f t="shared" si="136"/>
        <v>37.850504514626493</v>
      </c>
      <c r="D113" s="31">
        <v>37.714285714285765</v>
      </c>
      <c r="E113" s="38">
        <f t="shared" si="136"/>
        <v>38.410767460306104</v>
      </c>
      <c r="F113" s="31">
        <v>38.764705882352942</v>
      </c>
      <c r="G113" s="38">
        <f t="shared" si="137"/>
        <v>41.13734889960066</v>
      </c>
      <c r="H113" s="31">
        <v>37.416666666666728</v>
      </c>
      <c r="I113" s="38">
        <f t="shared" si="138"/>
        <v>37.734442455405834</v>
      </c>
      <c r="J113" s="31">
        <v>0</v>
      </c>
      <c r="K113" s="57">
        <f t="shared" si="139"/>
        <v>0</v>
      </c>
      <c r="L113" s="108">
        <v>5.7149652708475093E-2</v>
      </c>
      <c r="M113" s="109">
        <f t="shared" si="136"/>
        <v>6.3771022456154319E-2</v>
      </c>
      <c r="N113" s="108">
        <v>7.7922077922078017E-2</v>
      </c>
      <c r="O113" s="109">
        <f t="shared" si="140"/>
        <v>8.3309505865896916E-2</v>
      </c>
      <c r="P113" s="108">
        <v>0.11764705882352941</v>
      </c>
      <c r="Q113" s="109">
        <f t="shared" si="128"/>
        <v>7.421482374589676E-2</v>
      </c>
      <c r="R113" s="108">
        <v>6.6666666666666777E-2</v>
      </c>
      <c r="S113" s="109">
        <f t="shared" si="94"/>
        <v>8.5616345228699556E-2</v>
      </c>
      <c r="T113" s="108">
        <v>0</v>
      </c>
      <c r="U113" s="110">
        <f t="shared" si="95"/>
        <v>0</v>
      </c>
      <c r="V113" s="108">
        <v>6.524104291918699E-2</v>
      </c>
      <c r="W113" s="109">
        <f t="shared" si="141"/>
        <v>9.6666489276001272E-2</v>
      </c>
      <c r="X113" s="108">
        <v>7.8144121546254303E-2</v>
      </c>
      <c r="Y113" s="109">
        <f t="shared" si="142"/>
        <v>0.11425098792437283</v>
      </c>
      <c r="Z113" s="108">
        <v>0.14627204656972237</v>
      </c>
      <c r="AA113" s="109">
        <f t="shared" si="129"/>
        <v>0.12643358907664776</v>
      </c>
      <c r="AB113" s="108">
        <v>6.5189659361794397E-2</v>
      </c>
      <c r="AC113" s="109">
        <f t="shared" si="96"/>
        <v>0.11207520364360279</v>
      </c>
      <c r="AD113" s="108">
        <v>0</v>
      </c>
      <c r="AE113" s="110">
        <f t="shared" si="97"/>
        <v>0</v>
      </c>
      <c r="AF113" s="31">
        <v>6960.7820667926671</v>
      </c>
      <c r="AG113" s="38">
        <f t="shared" si="143"/>
        <v>7229.2736757120429</v>
      </c>
      <c r="AH113" s="31">
        <v>6244.1428571428651</v>
      </c>
      <c r="AI113" s="38">
        <f t="shared" si="144"/>
        <v>6736.6353943125359</v>
      </c>
      <c r="AJ113" s="31">
        <v>7529.4117647058829</v>
      </c>
      <c r="AK113" s="38">
        <f t="shared" si="130"/>
        <v>7121.5469166238627</v>
      </c>
      <c r="AL113" s="31">
        <v>5879.9833333333427</v>
      </c>
      <c r="AM113" s="38">
        <f t="shared" si="98"/>
        <v>6637.5270732083027</v>
      </c>
      <c r="AN113" s="31">
        <v>0</v>
      </c>
      <c r="AO113" s="57">
        <f t="shared" si="99"/>
        <v>0</v>
      </c>
      <c r="AP113" s="63">
        <v>3.3211424814271751</v>
      </c>
      <c r="AQ113" s="64">
        <f t="shared" si="145"/>
        <v>3.4179557831660428</v>
      </c>
      <c r="AR113" s="63">
        <v>3.3636363636363682</v>
      </c>
      <c r="AS113" s="63">
        <f t="shared" si="146"/>
        <v>3.6194429990909858</v>
      </c>
      <c r="AT113" s="63">
        <v>4.2941176470588243</v>
      </c>
      <c r="AU113" s="63">
        <f t="shared" si="131"/>
        <v>5.46563916689417</v>
      </c>
      <c r="AV113" s="63">
        <v>3.100000000000005</v>
      </c>
      <c r="AW113" s="63">
        <f t="shared" si="100"/>
        <v>3.1624207350780553</v>
      </c>
      <c r="AX113" s="63">
        <v>0</v>
      </c>
      <c r="AY113" s="65">
        <f t="shared" si="101"/>
        <v>0</v>
      </c>
      <c r="AZ113" s="111">
        <v>0.57056583071035272</v>
      </c>
      <c r="BA113" s="112">
        <f t="shared" si="147"/>
        <v>0.57451014575579684</v>
      </c>
      <c r="BB113" s="111">
        <v>0.77922077922077904</v>
      </c>
      <c r="BC113" s="112">
        <f t="shared" si="148"/>
        <v>0.79847703845482365</v>
      </c>
      <c r="BD113" s="111">
        <v>0</v>
      </c>
      <c r="BE113" s="112">
        <f t="shared" si="132"/>
        <v>0</v>
      </c>
      <c r="BF113" s="111">
        <v>1</v>
      </c>
      <c r="BG113" s="112">
        <f t="shared" si="102"/>
        <v>1</v>
      </c>
      <c r="BH113" s="111">
        <v>0</v>
      </c>
      <c r="BI113" s="113">
        <f t="shared" si="103"/>
        <v>0</v>
      </c>
      <c r="BJ113" s="31">
        <v>6056.9341170189473</v>
      </c>
      <c r="BK113" s="38">
        <f t="shared" si="149"/>
        <v>4879.192258807916</v>
      </c>
      <c r="BL113" s="31">
        <v>7192.1688311688404</v>
      </c>
      <c r="BM113" s="38">
        <f t="shared" si="150"/>
        <v>5735.4776944072519</v>
      </c>
      <c r="BN113" s="31">
        <v>8114.2941176470595</v>
      </c>
      <c r="BO113" s="38">
        <f t="shared" si="133"/>
        <v>7124.7734620736819</v>
      </c>
      <c r="BP113" s="31">
        <v>6930.9000000000106</v>
      </c>
      <c r="BQ113" s="38">
        <f t="shared" si="104"/>
        <v>5408.2263593264215</v>
      </c>
      <c r="BR113" s="31">
        <v>0</v>
      </c>
      <c r="BS113" s="57">
        <f t="shared" si="105"/>
        <v>0</v>
      </c>
      <c r="BT113" s="108">
        <v>3.8037722047356906E-2</v>
      </c>
      <c r="BU113" s="109">
        <f t="shared" si="149"/>
        <v>2.3077842421218114E-2</v>
      </c>
      <c r="BV113" s="108">
        <v>5.1948051948052014E-2</v>
      </c>
      <c r="BW113" s="108">
        <f t="shared" si="151"/>
        <v>3.2077705274902842E-2</v>
      </c>
      <c r="BX113" s="108">
        <v>5.8823529411764705E-2</v>
      </c>
      <c r="BY113" s="108">
        <f t="shared" si="134"/>
        <v>3.5196192298057434E-2</v>
      </c>
      <c r="BZ113" s="108">
        <v>5.0000000000000079E-2</v>
      </c>
      <c r="CA113" s="108">
        <f t="shared" si="106"/>
        <v>3.164031275965306E-2</v>
      </c>
      <c r="CB113" s="108">
        <v>0</v>
      </c>
      <c r="CC113" s="110">
        <f t="shared" si="107"/>
        <v>0</v>
      </c>
      <c r="CD113" s="63">
        <v>41.523340339878352</v>
      </c>
      <c r="CE113" s="64">
        <f t="shared" si="152"/>
        <v>39.901972002086019</v>
      </c>
      <c r="CF113" s="63">
        <v>42.012987012987068</v>
      </c>
      <c r="CG113" s="64">
        <f t="shared" si="153"/>
        <v>42.031532309112663</v>
      </c>
      <c r="CH113" s="63">
        <v>48.235294117647058</v>
      </c>
      <c r="CI113" s="64">
        <f t="shared" si="135"/>
        <v>43.7778603739972</v>
      </c>
      <c r="CJ113" s="63">
        <v>40.250000000000064</v>
      </c>
      <c r="CK113" s="64">
        <f t="shared" si="108"/>
        <v>41.501976681985134</v>
      </c>
      <c r="CL113" s="63">
        <v>0</v>
      </c>
      <c r="CM113" s="65">
        <f t="shared" si="109"/>
        <v>0</v>
      </c>
      <c r="CN113" s="134">
        <f>'Plan Figures'!$B$74</f>
        <v>7.6707847839770166E-2</v>
      </c>
      <c r="CO113" s="134">
        <f>'Plan Figures'!$B$75</f>
        <v>0.14955977288801073</v>
      </c>
    </row>
    <row r="114" spans="1:93" x14ac:dyDescent="0.25">
      <c r="A114" s="107">
        <f t="shared" si="93"/>
        <v>45873</v>
      </c>
      <c r="B114" s="31">
        <v>38.873397887786503</v>
      </c>
      <c r="C114" s="43">
        <f t="shared" si="136"/>
        <v>37.958244572434275</v>
      </c>
      <c r="D114" s="31">
        <v>40.439252336448639</v>
      </c>
      <c r="E114" s="43">
        <f t="shared" si="136"/>
        <v>38.617555574485898</v>
      </c>
      <c r="F114" s="31">
        <v>44.85</v>
      </c>
      <c r="G114" s="43">
        <f t="shared" si="137"/>
        <v>41.571964284216044</v>
      </c>
      <c r="H114" s="31">
        <v>39.425287356321881</v>
      </c>
      <c r="I114" s="43">
        <f t="shared" si="138"/>
        <v>37.906475987511961</v>
      </c>
      <c r="J114" s="31">
        <v>0</v>
      </c>
      <c r="K114" s="57">
        <f t="shared" si="139"/>
        <v>0</v>
      </c>
      <c r="L114" s="108">
        <v>0.10592627776428262</v>
      </c>
      <c r="M114" s="114">
        <f t="shared" si="136"/>
        <v>6.8763860957439277E-2</v>
      </c>
      <c r="N114" s="108">
        <v>0.13084112149532723</v>
      </c>
      <c r="O114" s="114">
        <f t="shared" si="140"/>
        <v>8.9014081663930669E-2</v>
      </c>
      <c r="P114" s="108">
        <v>0.25</v>
      </c>
      <c r="Q114" s="114">
        <f t="shared" si="128"/>
        <v>0.10443460396567697</v>
      </c>
      <c r="R114" s="108">
        <v>0.10344827586206909</v>
      </c>
      <c r="S114" s="114">
        <f t="shared" si="94"/>
        <v>8.5357076366889856E-2</v>
      </c>
      <c r="T114" s="108">
        <v>0</v>
      </c>
      <c r="U114" s="110">
        <f t="shared" si="95"/>
        <v>0</v>
      </c>
      <c r="V114" s="108">
        <v>0.2048472254132564</v>
      </c>
      <c r="W114" s="114">
        <f t="shared" si="141"/>
        <v>0.10954200458898358</v>
      </c>
      <c r="X114" s="108">
        <v>0.19742844444283802</v>
      </c>
      <c r="Y114" s="114">
        <f t="shared" si="142"/>
        <v>0.12302187821744683</v>
      </c>
      <c r="Z114" s="108">
        <v>0.36136830864748681</v>
      </c>
      <c r="AA114" s="114">
        <f t="shared" si="129"/>
        <v>0.17349778666336896</v>
      </c>
      <c r="AB114" s="108">
        <v>0.15963297103964896</v>
      </c>
      <c r="AC114" s="114">
        <f t="shared" si="96"/>
        <v>0.11316996829670233</v>
      </c>
      <c r="AD114" s="108">
        <v>0</v>
      </c>
      <c r="AE114" s="110">
        <f t="shared" si="97"/>
        <v>0</v>
      </c>
      <c r="AF114" s="31">
        <v>7219.5430238936533</v>
      </c>
      <c r="AG114" s="43">
        <f t="shared" si="143"/>
        <v>7265.5841094466687</v>
      </c>
      <c r="AH114" s="31">
        <v>6501.8224299065487</v>
      </c>
      <c r="AI114" s="43">
        <f t="shared" si="144"/>
        <v>6754.0220696592796</v>
      </c>
      <c r="AJ114" s="31">
        <v>6700</v>
      </c>
      <c r="AK114" s="43">
        <f t="shared" si="130"/>
        <v>7100.6677957447419</v>
      </c>
      <c r="AL114" s="31">
        <v>6456.2643678161003</v>
      </c>
      <c r="AM114" s="43">
        <f t="shared" si="98"/>
        <v>6666.6264941745112</v>
      </c>
      <c r="AN114" s="31">
        <v>0</v>
      </c>
      <c r="AO114" s="57">
        <f t="shared" si="99"/>
        <v>0</v>
      </c>
      <c r="AP114" s="63">
        <v>3.5998342299796486</v>
      </c>
      <c r="AQ114" s="115">
        <f t="shared" si="145"/>
        <v>3.4517520234689245</v>
      </c>
      <c r="AR114" s="63">
        <v>3.7663551401869193</v>
      </c>
      <c r="AS114" s="63">
        <f t="shared" si="146"/>
        <v>3.6309293886572394</v>
      </c>
      <c r="AT114" s="63">
        <v>4.8000000000000007</v>
      </c>
      <c r="AU114" s="63">
        <f t="shared" si="131"/>
        <v>5.3986061998612014</v>
      </c>
      <c r="AV114" s="63">
        <v>3.5287356321839125</v>
      </c>
      <c r="AW114" s="63">
        <f t="shared" si="100"/>
        <v>3.2018641712547042</v>
      </c>
      <c r="AX114" s="63">
        <v>0</v>
      </c>
      <c r="AY114" s="65">
        <f t="shared" si="101"/>
        <v>0</v>
      </c>
      <c r="AZ114" s="111">
        <v>0.57529913349419293</v>
      </c>
      <c r="BA114" s="116">
        <f t="shared" si="147"/>
        <v>0.57652498120150408</v>
      </c>
      <c r="BB114" s="111">
        <v>0.81308411214953258</v>
      </c>
      <c r="BC114" s="116">
        <f t="shared" si="148"/>
        <v>0.8024713449130213</v>
      </c>
      <c r="BD114" s="111">
        <v>0</v>
      </c>
      <c r="BE114" s="116">
        <f t="shared" si="132"/>
        <v>0</v>
      </c>
      <c r="BF114" s="111">
        <v>1</v>
      </c>
      <c r="BG114" s="116">
        <f t="shared" si="102"/>
        <v>1</v>
      </c>
      <c r="BH114" s="111">
        <v>0</v>
      </c>
      <c r="BI114" s="117">
        <f t="shared" si="103"/>
        <v>0</v>
      </c>
      <c r="BJ114" s="31">
        <v>5237.6080451464659</v>
      </c>
      <c r="BK114" s="43">
        <f t="shared" si="149"/>
        <v>5016.1246719785559</v>
      </c>
      <c r="BL114" s="31">
        <v>6221.1588785046788</v>
      </c>
      <c r="BM114" s="43">
        <f t="shared" si="150"/>
        <v>5918.1426581605765</v>
      </c>
      <c r="BN114" s="31">
        <v>9122.2000000000007</v>
      </c>
      <c r="BO114" s="43">
        <f t="shared" si="133"/>
        <v>7571.527308227528</v>
      </c>
      <c r="BP114" s="31">
        <v>5554.252873563225</v>
      </c>
      <c r="BQ114" s="43">
        <f t="shared" si="104"/>
        <v>5536.7662435196626</v>
      </c>
      <c r="BR114" s="31">
        <v>0</v>
      </c>
      <c r="BS114" s="57">
        <f t="shared" si="105"/>
        <v>0</v>
      </c>
      <c r="BT114" s="108">
        <v>2.6450534873296256E-2</v>
      </c>
      <c r="BU114" s="114">
        <f t="shared" si="149"/>
        <v>2.5159411234845587E-2</v>
      </c>
      <c r="BV114" s="108">
        <v>3.738317757009349E-2</v>
      </c>
      <c r="BW114" s="108">
        <f t="shared" si="151"/>
        <v>3.5056884124939812E-2</v>
      </c>
      <c r="BX114" s="108">
        <v>0.05</v>
      </c>
      <c r="BY114" s="108">
        <f t="shared" si="134"/>
        <v>4.2339049440914579E-2</v>
      </c>
      <c r="BZ114" s="108">
        <v>3.4482758620689696E-2</v>
      </c>
      <c r="CA114" s="108">
        <f t="shared" si="106"/>
        <v>3.3558902337044817E-2</v>
      </c>
      <c r="CB114" s="108">
        <v>0</v>
      </c>
      <c r="CC114" s="110">
        <f t="shared" si="107"/>
        <v>0</v>
      </c>
      <c r="CD114" s="63">
        <v>40.520053818490965</v>
      </c>
      <c r="CE114" s="115">
        <f t="shared" si="152"/>
        <v>39.757567772800847</v>
      </c>
      <c r="CF114" s="63">
        <v>44.915887850467328</v>
      </c>
      <c r="CG114" s="115">
        <f t="shared" si="153"/>
        <v>42.24619869625144</v>
      </c>
      <c r="CH114" s="63">
        <v>42.800000000000004</v>
      </c>
      <c r="CI114" s="115">
        <f t="shared" si="135"/>
        <v>42.452585648722469</v>
      </c>
      <c r="CJ114" s="63">
        <v>45.402298850574766</v>
      </c>
      <c r="CK114" s="115">
        <f t="shared" si="108"/>
        <v>42.124861480187533</v>
      </c>
      <c r="CL114" s="63">
        <v>0</v>
      </c>
      <c r="CM114" s="118">
        <f t="shared" si="109"/>
        <v>0</v>
      </c>
      <c r="CN114" s="134">
        <f>'Plan Figures'!$B$74</f>
        <v>7.6707847839770166E-2</v>
      </c>
      <c r="CO114" s="134">
        <f>'Plan Figures'!$B$75</f>
        <v>0.14955977288801073</v>
      </c>
    </row>
    <row r="115" spans="1:93" x14ac:dyDescent="0.25">
      <c r="A115" s="107">
        <f t="shared" si="93"/>
        <v>45874</v>
      </c>
      <c r="B115" s="31">
        <v>37.472645773936385</v>
      </c>
      <c r="C115" s="43">
        <f t="shared" si="136"/>
        <v>37.978750098041715</v>
      </c>
      <c r="D115" s="31">
        <v>36.061728395061778</v>
      </c>
      <c r="E115" s="43">
        <f t="shared" si="136"/>
        <v>38.304569405359381</v>
      </c>
      <c r="F115" s="31">
        <v>36.545454545454547</v>
      </c>
      <c r="G115" s="43">
        <f t="shared" si="137"/>
        <v>41.372575437768369</v>
      </c>
      <c r="H115" s="31">
        <v>35.881355932203455</v>
      </c>
      <c r="I115" s="43">
        <f t="shared" si="138"/>
        <v>37.558025003467762</v>
      </c>
      <c r="J115" s="31">
        <v>0</v>
      </c>
      <c r="K115" s="57">
        <f t="shared" si="139"/>
        <v>0</v>
      </c>
      <c r="L115" s="108">
        <v>6.5542680249942406E-2</v>
      </c>
      <c r="M115" s="114">
        <f t="shared" si="136"/>
        <v>6.7149785089736555E-2</v>
      </c>
      <c r="N115" s="108">
        <v>8.6419753086419873E-2</v>
      </c>
      <c r="O115" s="114">
        <f t="shared" si="140"/>
        <v>8.4818407292817713E-2</v>
      </c>
      <c r="P115" s="108">
        <v>0.13636363636363635</v>
      </c>
      <c r="Q115" s="114">
        <f t="shared" si="128"/>
        <v>0.10710840075712083</v>
      </c>
      <c r="R115" s="108">
        <v>6.7796610169491636E-2</v>
      </c>
      <c r="S115" s="114">
        <f t="shared" si="94"/>
        <v>7.8558789907586454E-2</v>
      </c>
      <c r="T115" s="108">
        <v>0</v>
      </c>
      <c r="U115" s="110">
        <f t="shared" si="95"/>
        <v>0</v>
      </c>
      <c r="V115" s="108">
        <v>0.11997659731263387</v>
      </c>
      <c r="W115" s="114">
        <f t="shared" si="141"/>
        <v>0.10801557740811589</v>
      </c>
      <c r="X115" s="108">
        <v>0.14244150552630319</v>
      </c>
      <c r="Y115" s="114">
        <f t="shared" si="142"/>
        <v>0.11710446139612797</v>
      </c>
      <c r="Z115" s="108">
        <v>0.15327936900815958</v>
      </c>
      <c r="AA115" s="114">
        <f t="shared" si="129"/>
        <v>0.16755360577793124</v>
      </c>
      <c r="AB115" s="108">
        <v>0.13978049617846852</v>
      </c>
      <c r="AC115" s="114">
        <f t="shared" si="96"/>
        <v>0.10714093219927445</v>
      </c>
      <c r="AD115" s="108">
        <v>0</v>
      </c>
      <c r="AE115" s="110">
        <f t="shared" si="97"/>
        <v>0</v>
      </c>
      <c r="AF115" s="31">
        <v>7588.8811136505292</v>
      </c>
      <c r="AG115" s="43">
        <f t="shared" si="143"/>
        <v>7285.8796032388518</v>
      </c>
      <c r="AH115" s="31">
        <v>6925.9259259259352</v>
      </c>
      <c r="AI115" s="43">
        <f t="shared" si="144"/>
        <v>6766.2325402802762</v>
      </c>
      <c r="AJ115" s="31">
        <v>6477.2727272727279</v>
      </c>
      <c r="AK115" s="43">
        <f t="shared" si="130"/>
        <v>7009.1857483803415</v>
      </c>
      <c r="AL115" s="31">
        <v>7093.2203389830638</v>
      </c>
      <c r="AM115" s="43">
        <f t="shared" si="98"/>
        <v>6711.3667623808815</v>
      </c>
      <c r="AN115" s="31">
        <v>0</v>
      </c>
      <c r="AO115" s="57">
        <f t="shared" si="99"/>
        <v>0</v>
      </c>
      <c r="AP115" s="63">
        <v>3.4868803245522972</v>
      </c>
      <c r="AQ115" s="115">
        <f t="shared" si="145"/>
        <v>3.503652752968788</v>
      </c>
      <c r="AR115" s="63">
        <v>3.4938271604938316</v>
      </c>
      <c r="AS115" s="63">
        <f t="shared" si="146"/>
        <v>3.6428295093292902</v>
      </c>
      <c r="AT115" s="63">
        <v>3.0909090909090908</v>
      </c>
      <c r="AU115" s="63">
        <f t="shared" si="131"/>
        <v>5.0418453136885528</v>
      </c>
      <c r="AV115" s="63">
        <v>3.6440677966101758</v>
      </c>
      <c r="AW115" s="63">
        <f t="shared" si="100"/>
        <v>3.3030313656422381</v>
      </c>
      <c r="AX115" s="63">
        <v>0</v>
      </c>
      <c r="AY115" s="65">
        <f t="shared" si="101"/>
        <v>0</v>
      </c>
      <c r="AZ115" s="111">
        <v>0.48247979698581156</v>
      </c>
      <c r="BA115" s="116">
        <f t="shared" si="147"/>
        <v>0.56764471378257375</v>
      </c>
      <c r="BB115" s="111">
        <v>0.72839506172839474</v>
      </c>
      <c r="BC115" s="116">
        <f t="shared" si="148"/>
        <v>0.78923454922008529</v>
      </c>
      <c r="BD115" s="111">
        <v>0</v>
      </c>
      <c r="BE115" s="116">
        <f t="shared" si="132"/>
        <v>0</v>
      </c>
      <c r="BF115" s="111">
        <v>1</v>
      </c>
      <c r="BG115" s="116">
        <f t="shared" si="102"/>
        <v>1</v>
      </c>
      <c r="BH115" s="111">
        <v>0</v>
      </c>
      <c r="BI115" s="117">
        <f t="shared" si="103"/>
        <v>0</v>
      </c>
      <c r="BJ115" s="31">
        <v>4308.2184752924231</v>
      </c>
      <c r="BK115" s="43">
        <f t="shared" si="149"/>
        <v>4995.2429750502342</v>
      </c>
      <c r="BL115" s="31">
        <v>5168.2098765432174</v>
      </c>
      <c r="BM115" s="43">
        <f t="shared" si="150"/>
        <v>5891.6463247344191</v>
      </c>
      <c r="BN115" s="31">
        <v>5001.590909090909</v>
      </c>
      <c r="BO115" s="43">
        <f t="shared" si="133"/>
        <v>7019.1495389379934</v>
      </c>
      <c r="BP115" s="31">
        <v>5230.3389830508568</v>
      </c>
      <c r="BQ115" s="43">
        <f t="shared" si="104"/>
        <v>5628.5729114280257</v>
      </c>
      <c r="BR115" s="31">
        <v>0</v>
      </c>
      <c r="BS115" s="57">
        <f t="shared" si="105"/>
        <v>0</v>
      </c>
      <c r="BT115" s="108">
        <v>8.1776236777256327E-3</v>
      </c>
      <c r="BU115" s="114">
        <f t="shared" si="149"/>
        <v>2.3335106546398011E-2</v>
      </c>
      <c r="BV115" s="108">
        <v>1.2345679012345694E-2</v>
      </c>
      <c r="BW115" s="108">
        <f t="shared" si="151"/>
        <v>3.2309274359786179E-2</v>
      </c>
      <c r="BX115" s="108">
        <v>0</v>
      </c>
      <c r="BY115" s="108">
        <f t="shared" si="134"/>
        <v>3.3935688096376759E-2</v>
      </c>
      <c r="BZ115" s="108">
        <v>1.6949152542372909E-2</v>
      </c>
      <c r="CA115" s="108">
        <f t="shared" si="106"/>
        <v>3.231720618009442E-2</v>
      </c>
      <c r="CB115" s="108">
        <v>0</v>
      </c>
      <c r="CC115" s="110">
        <f t="shared" si="107"/>
        <v>0</v>
      </c>
      <c r="CD115" s="63">
        <v>39.227961089027481</v>
      </c>
      <c r="CE115" s="115">
        <f t="shared" si="152"/>
        <v>40.034262482270002</v>
      </c>
      <c r="CF115" s="63">
        <v>42.827160493827222</v>
      </c>
      <c r="CG115" s="115">
        <f t="shared" si="153"/>
        <v>42.416996060031252</v>
      </c>
      <c r="CH115" s="63">
        <v>53.81818181818182</v>
      </c>
      <c r="CI115" s="115">
        <f t="shared" si="135"/>
        <v>44.813166244597191</v>
      </c>
      <c r="CJ115" s="63">
        <v>38.728813559322106</v>
      </c>
      <c r="CK115" s="115">
        <f t="shared" si="108"/>
        <v>41.575131549101677</v>
      </c>
      <c r="CL115" s="63">
        <v>0</v>
      </c>
      <c r="CM115" s="118">
        <f t="shared" si="109"/>
        <v>0</v>
      </c>
      <c r="CN115" s="134">
        <f>'Plan Figures'!$B$74</f>
        <v>7.6707847839770166E-2</v>
      </c>
      <c r="CO115" s="134">
        <f>'Plan Figures'!$B$75</f>
        <v>0.14955977288801073</v>
      </c>
    </row>
    <row r="116" spans="1:93" x14ac:dyDescent="0.25">
      <c r="A116" s="107">
        <f t="shared" si="93"/>
        <v>45875</v>
      </c>
      <c r="B116" s="31">
        <v>35.786664241635883</v>
      </c>
      <c r="C116" s="43">
        <f t="shared" si="136"/>
        <v>37.60224581592621</v>
      </c>
      <c r="D116" s="31">
        <v>36.945205479452099</v>
      </c>
      <c r="E116" s="43">
        <f t="shared" si="136"/>
        <v>38.022571342539401</v>
      </c>
      <c r="F116" s="31">
        <v>40.538461538461533</v>
      </c>
      <c r="G116" s="43">
        <f t="shared" si="137"/>
        <v>40.624101689294619</v>
      </c>
      <c r="H116" s="31">
        <v>36.166666666666721</v>
      </c>
      <c r="I116" s="43">
        <f t="shared" si="138"/>
        <v>37.382539994649413</v>
      </c>
      <c r="J116" s="31">
        <v>0</v>
      </c>
      <c r="K116" s="57">
        <f t="shared" si="139"/>
        <v>0</v>
      </c>
      <c r="L116" s="108">
        <v>0.11636072468040409</v>
      </c>
      <c r="M116" s="114">
        <f t="shared" si="136"/>
        <v>7.4182343836785694E-2</v>
      </c>
      <c r="N116" s="108">
        <v>0.16438356164383583</v>
      </c>
      <c r="O116" s="114">
        <f t="shared" si="140"/>
        <v>9.8200763140926989E-2</v>
      </c>
      <c r="P116" s="108">
        <v>0.15384615384615383</v>
      </c>
      <c r="Q116" s="114">
        <f t="shared" si="128"/>
        <v>0.12114991479863488</v>
      </c>
      <c r="R116" s="108">
        <v>0.16666666666666693</v>
      </c>
      <c r="S116" s="114">
        <f t="shared" si="94"/>
        <v>9.1786303135099709E-2</v>
      </c>
      <c r="T116" s="108">
        <v>0</v>
      </c>
      <c r="U116" s="110">
        <f t="shared" si="95"/>
        <v>0</v>
      </c>
      <c r="V116" s="108">
        <v>0.18211731719614974</v>
      </c>
      <c r="W116" s="114">
        <f t="shared" si="141"/>
        <v>0.11792170374658802</v>
      </c>
      <c r="X116" s="108">
        <v>0.23831541452417415</v>
      </c>
      <c r="Y116" s="114">
        <f t="shared" si="142"/>
        <v>0.1376655512048883</v>
      </c>
      <c r="Z116" s="108">
        <v>0.25146648622617029</v>
      </c>
      <c r="AA116" s="114">
        <f t="shared" si="129"/>
        <v>0.19192422526494418</v>
      </c>
      <c r="AB116" s="108">
        <v>0.23637376796640086</v>
      </c>
      <c r="AC116" s="114">
        <f t="shared" si="96"/>
        <v>0.12718506903164312</v>
      </c>
      <c r="AD116" s="108">
        <v>0</v>
      </c>
      <c r="AE116" s="110">
        <f t="shared" si="97"/>
        <v>0</v>
      </c>
      <c r="AF116" s="31">
        <v>6908.6245120016656</v>
      </c>
      <c r="AG116" s="43">
        <f t="shared" si="143"/>
        <v>7285.5658335519684</v>
      </c>
      <c r="AH116" s="31">
        <v>6336.9178082191866</v>
      </c>
      <c r="AI116" s="43">
        <f t="shared" si="144"/>
        <v>6744.5858779623823</v>
      </c>
      <c r="AJ116" s="31">
        <v>6807.6923076923076</v>
      </c>
      <c r="AK116" s="43">
        <f t="shared" si="130"/>
        <v>6934.0941732887659</v>
      </c>
      <c r="AL116" s="31">
        <v>6234.916666666677</v>
      </c>
      <c r="AM116" s="43">
        <f t="shared" si="98"/>
        <v>6701.9703779011634</v>
      </c>
      <c r="AN116" s="31">
        <v>0</v>
      </c>
      <c r="AO116" s="57">
        <f t="shared" si="99"/>
        <v>0</v>
      </c>
      <c r="AP116" s="63">
        <v>3.2381379090025311</v>
      </c>
      <c r="AQ116" s="115">
        <f t="shared" si="145"/>
        <v>3.4443505506877168</v>
      </c>
      <c r="AR116" s="63">
        <v>3.4383561643835661</v>
      </c>
      <c r="AS116" s="63">
        <f t="shared" si="146"/>
        <v>3.5683666814418054</v>
      </c>
      <c r="AT116" s="63">
        <v>4.7692307692307692</v>
      </c>
      <c r="AU116" s="63">
        <f t="shared" si="131"/>
        <v>4.7469735188167563</v>
      </c>
      <c r="AV116" s="63">
        <v>3.1500000000000048</v>
      </c>
      <c r="AW116" s="63">
        <f t="shared" si="100"/>
        <v>3.278604557882097</v>
      </c>
      <c r="AX116" s="63">
        <v>0</v>
      </c>
      <c r="AY116" s="65">
        <f t="shared" si="101"/>
        <v>0</v>
      </c>
      <c r="AZ116" s="111">
        <v>0.58130456384730256</v>
      </c>
      <c r="BA116" s="116">
        <f t="shared" si="147"/>
        <v>0.5644634360918267</v>
      </c>
      <c r="BB116" s="111">
        <v>0.82191780821917781</v>
      </c>
      <c r="BC116" s="116">
        <f t="shared" si="148"/>
        <v>0.78976826208256523</v>
      </c>
      <c r="BD116" s="111">
        <v>0</v>
      </c>
      <c r="BE116" s="116">
        <f t="shared" si="132"/>
        <v>0</v>
      </c>
      <c r="BF116" s="111">
        <v>1</v>
      </c>
      <c r="BG116" s="116">
        <f t="shared" si="102"/>
        <v>1</v>
      </c>
      <c r="BH116" s="111">
        <v>0</v>
      </c>
      <c r="BI116" s="117">
        <f t="shared" si="103"/>
        <v>0</v>
      </c>
      <c r="BJ116" s="31">
        <v>4564.1283730945752</v>
      </c>
      <c r="BK116" s="43">
        <f t="shared" si="149"/>
        <v>4958.2437613902175</v>
      </c>
      <c r="BL116" s="31">
        <v>5394.5205479452125</v>
      </c>
      <c r="BM116" s="43">
        <f t="shared" si="150"/>
        <v>5840.3772543831565</v>
      </c>
      <c r="BN116" s="31">
        <v>6213.8461538461534</v>
      </c>
      <c r="BO116" s="43">
        <f t="shared" si="133"/>
        <v>6682.6989894874441</v>
      </c>
      <c r="BP116" s="31">
        <v>5217.0000000000082</v>
      </c>
      <c r="BQ116" s="43">
        <f t="shared" si="104"/>
        <v>5641.3277615162096</v>
      </c>
      <c r="BR116" s="31">
        <v>0</v>
      </c>
      <c r="BS116" s="57">
        <f t="shared" si="105"/>
        <v>0</v>
      </c>
      <c r="BT116" s="108">
        <v>2.9065228192365171E-2</v>
      </c>
      <c r="BU116" s="114">
        <f t="shared" si="149"/>
        <v>2.4293771379791277E-2</v>
      </c>
      <c r="BV116" s="108">
        <v>4.1095890410958957E-2</v>
      </c>
      <c r="BW116" s="108">
        <f t="shared" si="151"/>
        <v>3.3851111518061701E-2</v>
      </c>
      <c r="BX116" s="108">
        <v>0</v>
      </c>
      <c r="BY116" s="108">
        <f t="shared" si="134"/>
        <v>2.5999180159868827E-2</v>
      </c>
      <c r="BZ116" s="108">
        <v>5.0000000000000079E-2</v>
      </c>
      <c r="CA116" s="108">
        <f t="shared" si="106"/>
        <v>3.5932726462281385E-2</v>
      </c>
      <c r="CB116" s="108">
        <v>0</v>
      </c>
      <c r="CC116" s="110">
        <f t="shared" si="107"/>
        <v>0</v>
      </c>
      <c r="CD116" s="63">
        <v>38.608131232740853</v>
      </c>
      <c r="CE116" s="115">
        <f t="shared" si="152"/>
        <v>40.096297154084617</v>
      </c>
      <c r="CF116" s="63">
        <v>42.808219178082247</v>
      </c>
      <c r="CG116" s="115">
        <f t="shared" si="153"/>
        <v>42.688300098458583</v>
      </c>
      <c r="CH116" s="63">
        <v>50.230769230769234</v>
      </c>
      <c r="CI116" s="115">
        <f t="shared" si="135"/>
        <v>46.623911055341999</v>
      </c>
      <c r="CJ116" s="63">
        <v>41.200000000000067</v>
      </c>
      <c r="CK116" s="115">
        <f t="shared" si="108"/>
        <v>41.510228550865342</v>
      </c>
      <c r="CL116" s="63">
        <v>0</v>
      </c>
      <c r="CM116" s="118">
        <f t="shared" si="109"/>
        <v>0</v>
      </c>
      <c r="CN116" s="134">
        <f>'Plan Figures'!$B$74</f>
        <v>7.6707847839770166E-2</v>
      </c>
      <c r="CO116" s="134">
        <f>'Plan Figures'!$B$75</f>
        <v>0.14955977288801073</v>
      </c>
    </row>
    <row r="117" spans="1:93" x14ac:dyDescent="0.25">
      <c r="A117" s="107">
        <f t="shared" si="93"/>
        <v>45876</v>
      </c>
      <c r="B117" s="31">
        <v>36.54803480463589</v>
      </c>
      <c r="C117" s="43">
        <f t="shared" si="136"/>
        <v>37.42799240714546</v>
      </c>
      <c r="D117" s="31">
        <v>36.831168831168881</v>
      </c>
      <c r="E117" s="43">
        <f t="shared" si="136"/>
        <v>37.816309746992097</v>
      </c>
      <c r="F117" s="31">
        <v>41.333333333333336</v>
      </c>
      <c r="G117" s="43">
        <f t="shared" si="137"/>
        <v>40.957435022627955</v>
      </c>
      <c r="H117" s="31">
        <v>35.741935483871032</v>
      </c>
      <c r="I117" s="43">
        <f t="shared" si="138"/>
        <v>37.047929274300159</v>
      </c>
      <c r="J117" s="31">
        <v>0</v>
      </c>
      <c r="K117" s="57">
        <f t="shared" si="139"/>
        <v>0</v>
      </c>
      <c r="L117" s="108">
        <v>6.6705742367747151E-2</v>
      </c>
      <c r="M117" s="114">
        <f t="shared" si="136"/>
        <v>7.2197089831802494E-2</v>
      </c>
      <c r="N117" s="108">
        <v>5.1948051948052014E-2</v>
      </c>
      <c r="O117" s="114">
        <f t="shared" si="140"/>
        <v>9.0145722943029652E-2</v>
      </c>
      <c r="P117" s="108">
        <v>6.6666666666666666E-2</v>
      </c>
      <c r="Q117" s="114">
        <f t="shared" si="128"/>
        <v>0.12495943860815868</v>
      </c>
      <c r="R117" s="108">
        <v>4.8387096774193623E-2</v>
      </c>
      <c r="S117" s="114">
        <f t="shared" si="94"/>
        <v>8.0653632749458165E-2</v>
      </c>
      <c r="T117" s="108">
        <v>0</v>
      </c>
      <c r="U117" s="110">
        <f t="shared" si="95"/>
        <v>0</v>
      </c>
      <c r="V117" s="108">
        <v>0.11604140311259002</v>
      </c>
      <c r="W117" s="114">
        <f t="shared" si="141"/>
        <v>0.11707306605277404</v>
      </c>
      <c r="X117" s="108">
        <v>5.6042730806983132E-2</v>
      </c>
      <c r="Y117" s="114">
        <f t="shared" si="142"/>
        <v>0.12293994353297645</v>
      </c>
      <c r="Z117" s="108">
        <v>9.4038854937594271E-2</v>
      </c>
      <c r="AA117" s="114">
        <f t="shared" si="129"/>
        <v>0.19028635374608774</v>
      </c>
      <c r="AB117" s="108">
        <v>4.8613975449097666E-2</v>
      </c>
      <c r="AC117" s="114">
        <f t="shared" si="96"/>
        <v>0.10971774142057854</v>
      </c>
      <c r="AD117" s="108">
        <v>0</v>
      </c>
      <c r="AE117" s="110">
        <f t="shared" si="97"/>
        <v>0</v>
      </c>
      <c r="AF117" s="31">
        <v>7266.1438700911594</v>
      </c>
      <c r="AG117" s="43">
        <f t="shared" si="143"/>
        <v>7263.0028668867008</v>
      </c>
      <c r="AH117" s="31">
        <v>6963.6363636363731</v>
      </c>
      <c r="AI117" s="43">
        <f t="shared" si="144"/>
        <v>6730.3434537199582</v>
      </c>
      <c r="AJ117" s="31">
        <v>7699.9999999999991</v>
      </c>
      <c r="AK117" s="43">
        <f t="shared" si="130"/>
        <v>7004.951316145909</v>
      </c>
      <c r="AL117" s="31">
        <v>6785.4838709677524</v>
      </c>
      <c r="AM117" s="43">
        <f t="shared" si="98"/>
        <v>6667.5658181146009</v>
      </c>
      <c r="AN117" s="31">
        <v>0</v>
      </c>
      <c r="AO117" s="57">
        <f t="shared" si="99"/>
        <v>0</v>
      </c>
      <c r="AP117" s="63">
        <v>2.9037001231738491</v>
      </c>
      <c r="AQ117" s="115">
        <f t="shared" si="145"/>
        <v>3.3557768413013918</v>
      </c>
      <c r="AR117" s="63">
        <v>3.0259740259740298</v>
      </c>
      <c r="AS117" s="63">
        <f t="shared" si="146"/>
        <v>3.4982677327714278</v>
      </c>
      <c r="AT117" s="63">
        <v>4.2666666666666666</v>
      </c>
      <c r="AU117" s="63">
        <f t="shared" si="131"/>
        <v>4.682211614054852</v>
      </c>
      <c r="AV117" s="63">
        <v>2.7258064516129075</v>
      </c>
      <c r="AW117" s="63">
        <f t="shared" si="100"/>
        <v>3.2108626223982264</v>
      </c>
      <c r="AX117" s="63">
        <v>0</v>
      </c>
      <c r="AY117" s="65">
        <f t="shared" si="101"/>
        <v>0</v>
      </c>
      <c r="AZ117" s="111">
        <v>0.51537297392401848</v>
      </c>
      <c r="BA117" s="116">
        <f t="shared" si="147"/>
        <v>0.55395414110773078</v>
      </c>
      <c r="BB117" s="111">
        <v>0.80519480519480491</v>
      </c>
      <c r="BC117" s="116">
        <f t="shared" si="148"/>
        <v>0.7917008533008707</v>
      </c>
      <c r="BD117" s="111">
        <v>0</v>
      </c>
      <c r="BE117" s="116">
        <f t="shared" si="132"/>
        <v>0</v>
      </c>
      <c r="BF117" s="111">
        <v>1</v>
      </c>
      <c r="BG117" s="116">
        <f t="shared" si="102"/>
        <v>1</v>
      </c>
      <c r="BH117" s="111">
        <v>0</v>
      </c>
      <c r="BI117" s="117">
        <f t="shared" si="103"/>
        <v>0</v>
      </c>
      <c r="BJ117" s="31">
        <v>5080.4747988045165</v>
      </c>
      <c r="BK117" s="43">
        <f t="shared" si="149"/>
        <v>5061.3495377320587</v>
      </c>
      <c r="BL117" s="31">
        <v>6669.6103896103987</v>
      </c>
      <c r="BM117" s="43">
        <f t="shared" si="150"/>
        <v>6080.2382624227366</v>
      </c>
      <c r="BN117" s="31">
        <v>7444.9999999999991</v>
      </c>
      <c r="BO117" s="43">
        <f t="shared" si="133"/>
        <v>7056.7275609160151</v>
      </c>
      <c r="BP117" s="31">
        <v>6482.0161290322685</v>
      </c>
      <c r="BQ117" s="43">
        <f t="shared" si="104"/>
        <v>5848.2323213027748</v>
      </c>
      <c r="BR117" s="31">
        <v>0</v>
      </c>
      <c r="BS117" s="57">
        <f t="shared" si="105"/>
        <v>0</v>
      </c>
      <c r="BT117" s="108">
        <v>2.493740196406545E-2</v>
      </c>
      <c r="BU117" s="114">
        <f t="shared" si="149"/>
        <v>2.6970636263661245E-2</v>
      </c>
      <c r="BV117" s="108">
        <v>3.8961038961039009E-2</v>
      </c>
      <c r="BW117" s="108">
        <f t="shared" si="151"/>
        <v>3.8226498036305366E-2</v>
      </c>
      <c r="BX117" s="108">
        <v>6.6666666666666666E-2</v>
      </c>
      <c r="BY117" s="108">
        <f t="shared" si="134"/>
        <v>3.5522989683678348E-2</v>
      </c>
      <c r="BZ117" s="108">
        <v>3.225806451612908E-2</v>
      </c>
      <c r="CA117" s="108">
        <f t="shared" si="106"/>
        <v>3.9037261994660719E-2</v>
      </c>
      <c r="CB117" s="108">
        <v>0</v>
      </c>
      <c r="CC117" s="110">
        <f t="shared" si="107"/>
        <v>0</v>
      </c>
      <c r="CD117" s="63">
        <v>38.77923291432289</v>
      </c>
      <c r="CE117" s="115">
        <f t="shared" si="152"/>
        <v>40.218182718856291</v>
      </c>
      <c r="CF117" s="63">
        <v>41.441558441558499</v>
      </c>
      <c r="CG117" s="115">
        <f t="shared" si="153"/>
        <v>43.09423701868122</v>
      </c>
      <c r="CH117" s="63">
        <v>47.533333333333331</v>
      </c>
      <c r="CI117" s="115">
        <f t="shared" si="135"/>
        <v>47.751530102961055</v>
      </c>
      <c r="CJ117" s="63">
        <v>39.967741935483936</v>
      </c>
      <c r="CK117" s="115">
        <f t="shared" si="108"/>
        <v>41.744718000295379</v>
      </c>
      <c r="CL117" s="63">
        <v>0</v>
      </c>
      <c r="CM117" s="118">
        <f t="shared" si="109"/>
        <v>0</v>
      </c>
      <c r="CN117" s="134">
        <f>'Plan Figures'!$B$74</f>
        <v>7.6707847839770166E-2</v>
      </c>
      <c r="CO117" s="134">
        <f>'Plan Figures'!$B$75</f>
        <v>0.14955977288801073</v>
      </c>
    </row>
    <row r="118" spans="1:93" x14ac:dyDescent="0.25">
      <c r="A118" s="107">
        <f t="shared" si="93"/>
        <v>45877</v>
      </c>
      <c r="B118" s="31">
        <v>36.873981005082705</v>
      </c>
      <c r="C118" s="43">
        <f t="shared" si="136"/>
        <v>37.153329530703687</v>
      </c>
      <c r="D118" s="31">
        <v>36.875000000000036</v>
      </c>
      <c r="E118" s="43">
        <f t="shared" si="136"/>
        <v>37.477024032706389</v>
      </c>
      <c r="F118" s="31">
        <v>38.259259259259267</v>
      </c>
      <c r="G118" s="43">
        <f t="shared" si="137"/>
        <v>40.207015613671963</v>
      </c>
      <c r="H118" s="31">
        <v>36.435294117647103</v>
      </c>
      <c r="I118" s="43">
        <f t="shared" si="138"/>
        <v>36.795315174768135</v>
      </c>
      <c r="J118" s="31">
        <v>0</v>
      </c>
      <c r="K118" s="57">
        <f t="shared" si="139"/>
        <v>0</v>
      </c>
      <c r="L118" s="108">
        <v>0.12087645286978367</v>
      </c>
      <c r="M118" s="114">
        <f t="shared" si="136"/>
        <v>7.948563790223491E-2</v>
      </c>
      <c r="N118" s="108">
        <v>0.12500000000000011</v>
      </c>
      <c r="O118" s="114">
        <f t="shared" si="140"/>
        <v>9.5640228437535155E-2</v>
      </c>
      <c r="P118" s="108">
        <v>0.18518518518518517</v>
      </c>
      <c r="Q118" s="114">
        <f t="shared" si="128"/>
        <v>0.13747718283321997</v>
      </c>
      <c r="R118" s="108">
        <v>0.10588235294117661</v>
      </c>
      <c r="S118" s="114">
        <f t="shared" si="94"/>
        <v>8.3803635265434648E-2</v>
      </c>
      <c r="T118" s="108">
        <v>0</v>
      </c>
      <c r="U118" s="110">
        <f t="shared" si="95"/>
        <v>0</v>
      </c>
      <c r="V118" s="108">
        <v>0.19839740562667119</v>
      </c>
      <c r="W118" s="114">
        <f t="shared" si="141"/>
        <v>0.13113959670120981</v>
      </c>
      <c r="X118" s="108">
        <v>0.19958225415099137</v>
      </c>
      <c r="Y118" s="114">
        <f t="shared" si="142"/>
        <v>0.13585892926380114</v>
      </c>
      <c r="Z118" s="108">
        <v>0.34874350561420692</v>
      </c>
      <c r="AA118" s="114">
        <f t="shared" si="129"/>
        <v>0.20896562149333536</v>
      </c>
      <c r="AB118" s="108">
        <v>0.15620423860240332</v>
      </c>
      <c r="AC118" s="114">
        <f t="shared" si="96"/>
        <v>0.1192112732313699</v>
      </c>
      <c r="AD118" s="108">
        <v>0</v>
      </c>
      <c r="AE118" s="110">
        <f t="shared" si="97"/>
        <v>0</v>
      </c>
      <c r="AF118" s="31">
        <v>7582.5902503108482</v>
      </c>
      <c r="AG118" s="43">
        <f t="shared" si="143"/>
        <v>7314.1541308993119</v>
      </c>
      <c r="AH118" s="31">
        <v>6927.7232142857201</v>
      </c>
      <c r="AI118" s="43">
        <f t="shared" si="144"/>
        <v>6766.2407260904456</v>
      </c>
      <c r="AJ118" s="31">
        <v>6877.5925925925922</v>
      </c>
      <c r="AK118" s="43">
        <f t="shared" si="130"/>
        <v>7043.2136725789969</v>
      </c>
      <c r="AL118" s="31">
        <v>6943.6470588235379</v>
      </c>
      <c r="AM118" s="43">
        <f t="shared" si="98"/>
        <v>6703.3990591954653</v>
      </c>
      <c r="AN118" s="31">
        <v>0</v>
      </c>
      <c r="AO118" s="57">
        <f t="shared" si="99"/>
        <v>0</v>
      </c>
      <c r="AP118" s="63">
        <v>3.2343649311165614</v>
      </c>
      <c r="AQ118" s="115">
        <f t="shared" si="145"/>
        <v>3.3311250281787941</v>
      </c>
      <c r="AR118" s="63">
        <v>3.4910714285714315</v>
      </c>
      <c r="AS118" s="63">
        <f t="shared" si="146"/>
        <v>3.4736405742156977</v>
      </c>
      <c r="AT118" s="63">
        <v>5.4074074074074083</v>
      </c>
      <c r="AU118" s="63">
        <f t="shared" si="131"/>
        <v>4.7438969928134025</v>
      </c>
      <c r="AV118" s="63">
        <v>2.8823529411764737</v>
      </c>
      <c r="AW118" s="63">
        <f t="shared" si="100"/>
        <v>3.145296276099228</v>
      </c>
      <c r="AX118" s="63">
        <v>0</v>
      </c>
      <c r="AY118" s="65">
        <f t="shared" si="101"/>
        <v>0</v>
      </c>
      <c r="AZ118" s="111">
        <v>0.53977610370014661</v>
      </c>
      <c r="BA118" s="116">
        <f t="shared" si="147"/>
        <v>0.54784393371339768</v>
      </c>
      <c r="BB118" s="111">
        <v>0.75892857142857117</v>
      </c>
      <c r="BC118" s="116">
        <f t="shared" si="148"/>
        <v>0.78542141845000735</v>
      </c>
      <c r="BD118" s="111">
        <v>0</v>
      </c>
      <c r="BE118" s="116">
        <f t="shared" si="132"/>
        <v>0</v>
      </c>
      <c r="BF118" s="111">
        <v>1</v>
      </c>
      <c r="BG118" s="116">
        <f t="shared" si="102"/>
        <v>1</v>
      </c>
      <c r="BH118" s="111">
        <v>0</v>
      </c>
      <c r="BI118" s="117">
        <f t="shared" si="103"/>
        <v>0</v>
      </c>
      <c r="BJ118" s="31">
        <v>5278.0995423143077</v>
      </c>
      <c r="BK118" s="43">
        <f t="shared" si="149"/>
        <v>5041.9247710188401</v>
      </c>
      <c r="BL118" s="31">
        <v>6217.1875000000055</v>
      </c>
      <c r="BM118" s="43">
        <f t="shared" si="150"/>
        <v>6053.9841415436176</v>
      </c>
      <c r="BN118" s="31">
        <v>10168.481481481482</v>
      </c>
      <c r="BO118" s="43">
        <f t="shared" si="133"/>
        <v>7399.3747411973427</v>
      </c>
      <c r="BP118" s="31">
        <v>4962.0705882352995</v>
      </c>
      <c r="BQ118" s="43">
        <f t="shared" si="104"/>
        <v>5690.6897962688099</v>
      </c>
      <c r="BR118" s="31">
        <v>0</v>
      </c>
      <c r="BS118" s="57">
        <f t="shared" si="105"/>
        <v>0</v>
      </c>
      <c r="BT118" s="108">
        <v>3.811928851258594E-2</v>
      </c>
      <c r="BU118" s="114">
        <f t="shared" si="149"/>
        <v>2.6934620927080044E-2</v>
      </c>
      <c r="BV118" s="108">
        <v>4.4642857142857179E-2</v>
      </c>
      <c r="BW118" s="108">
        <f t="shared" si="151"/>
        <v>3.7049104001768481E-2</v>
      </c>
      <c r="BX118" s="108">
        <v>7.407407407407407E-2</v>
      </c>
      <c r="BY118" s="108">
        <f t="shared" si="134"/>
        <v>3.5652038593215064E-2</v>
      </c>
      <c r="BZ118" s="108">
        <v>3.5294117647058865E-2</v>
      </c>
      <c r="CA118" s="108">
        <f t="shared" si="106"/>
        <v>3.7235822856131064E-2</v>
      </c>
      <c r="CB118" s="108">
        <v>0</v>
      </c>
      <c r="CC118" s="110">
        <f t="shared" si="107"/>
        <v>0</v>
      </c>
      <c r="CD118" s="63">
        <v>39.513434250538403</v>
      </c>
      <c r="CE118" s="115">
        <f t="shared" si="152"/>
        <v>40.244082294369662</v>
      </c>
      <c r="CF118" s="63">
        <v>44.660714285714327</v>
      </c>
      <c r="CG118" s="115">
        <f t="shared" si="153"/>
        <v>43.413899499057997</v>
      </c>
      <c r="CH118" s="63">
        <v>45.44444444444445</v>
      </c>
      <c r="CI118" s="115">
        <f t="shared" si="135"/>
        <v>47.693070946940921</v>
      </c>
      <c r="CJ118" s="63">
        <v>44.411764705882405</v>
      </c>
      <c r="CK118" s="115">
        <f t="shared" si="108"/>
        <v>42.149136054942396</v>
      </c>
      <c r="CL118" s="63">
        <v>0</v>
      </c>
      <c r="CM118" s="118">
        <f t="shared" si="109"/>
        <v>0</v>
      </c>
      <c r="CN118" s="134">
        <f>'Plan Figures'!$B$74</f>
        <v>7.6707847839770166E-2</v>
      </c>
      <c r="CO118" s="134">
        <f>'Plan Figures'!$B$75</f>
        <v>0.14955977288801073</v>
      </c>
    </row>
    <row r="119" spans="1:93" x14ac:dyDescent="0.25">
      <c r="A119" s="107">
        <f t="shared" si="93"/>
        <v>45878</v>
      </c>
      <c r="B119" s="31">
        <v>37.437084437763481</v>
      </c>
      <c r="C119" s="43">
        <f t="shared" si="136"/>
        <v>37.253301704451268</v>
      </c>
      <c r="D119" s="31">
        <v>37.542553191489404</v>
      </c>
      <c r="E119" s="43">
        <f t="shared" si="136"/>
        <v>37.487027706843797</v>
      </c>
      <c r="F119" s="31">
        <v>43.428571428571431</v>
      </c>
      <c r="G119" s="43">
        <f t="shared" si="137"/>
        <v>40.531397998204724</v>
      </c>
      <c r="H119" s="31">
        <v>36.512500000000045</v>
      </c>
      <c r="I119" s="43">
        <f t="shared" si="138"/>
        <v>36.797100889053851</v>
      </c>
      <c r="J119" s="31">
        <v>0</v>
      </c>
      <c r="K119" s="57">
        <f t="shared" si="139"/>
        <v>0</v>
      </c>
      <c r="L119" s="108">
        <v>9.8407880923928145E-2</v>
      </c>
      <c r="M119" s="114">
        <f t="shared" si="136"/>
        <v>9.0138487366366177E-2</v>
      </c>
      <c r="N119" s="108">
        <v>0.12765957446808526</v>
      </c>
      <c r="O119" s="114">
        <f t="shared" si="140"/>
        <v>0.1091677343662569</v>
      </c>
      <c r="P119" s="108">
        <v>7.1428571428571425E-2</v>
      </c>
      <c r="Q119" s="114">
        <f t="shared" si="128"/>
        <v>0.14016246747339184</v>
      </c>
      <c r="R119" s="108">
        <v>0.13750000000000018</v>
      </c>
      <c r="S119" s="114">
        <f t="shared" si="94"/>
        <v>9.947823844003785E-2</v>
      </c>
      <c r="T119" s="108">
        <v>0</v>
      </c>
      <c r="U119" s="110">
        <f t="shared" si="95"/>
        <v>0</v>
      </c>
      <c r="V119" s="108">
        <v>0.17075497840707374</v>
      </c>
      <c r="W119" s="114">
        <f t="shared" si="141"/>
        <v>0.15105370999822315</v>
      </c>
      <c r="X119" s="108">
        <v>0.21585494537265923</v>
      </c>
      <c r="Y119" s="114">
        <f t="shared" si="142"/>
        <v>0.16111563091002903</v>
      </c>
      <c r="Z119" s="108">
        <v>9.9157321479912061E-2</v>
      </c>
      <c r="AA119" s="114">
        <f t="shared" si="129"/>
        <v>0.20776084178332174</v>
      </c>
      <c r="AB119" s="108">
        <v>0.23457041982615626</v>
      </c>
      <c r="AC119" s="114">
        <f t="shared" si="96"/>
        <v>0.14862364691770999</v>
      </c>
      <c r="AD119" s="108">
        <v>0</v>
      </c>
      <c r="AE119" s="110">
        <f t="shared" si="97"/>
        <v>0</v>
      </c>
      <c r="AF119" s="31">
        <v>7382.2309543248011</v>
      </c>
      <c r="AG119" s="43">
        <f t="shared" si="143"/>
        <v>7272.6851130093319</v>
      </c>
      <c r="AH119" s="31">
        <v>7063.4468085106473</v>
      </c>
      <c r="AI119" s="43">
        <f t="shared" si="144"/>
        <v>6709.0879153753249</v>
      </c>
      <c r="AJ119" s="31">
        <v>6015.4285714285716</v>
      </c>
      <c r="AK119" s="43">
        <f t="shared" si="130"/>
        <v>6872.4854233845826</v>
      </c>
      <c r="AL119" s="31">
        <v>7246.8500000000095</v>
      </c>
      <c r="AM119" s="43">
        <f t="shared" si="98"/>
        <v>6662.9093766557826</v>
      </c>
      <c r="AN119" s="31">
        <v>0</v>
      </c>
      <c r="AO119" s="57">
        <f t="shared" si="99"/>
        <v>0</v>
      </c>
      <c r="AP119" s="63">
        <v>3.6112428268063197</v>
      </c>
      <c r="AQ119" s="115">
        <f t="shared" si="145"/>
        <v>3.3421861180083403</v>
      </c>
      <c r="AR119" s="63">
        <v>3.7872340425531958</v>
      </c>
      <c r="AS119" s="63">
        <f t="shared" si="146"/>
        <v>3.4809220465427626</v>
      </c>
      <c r="AT119" s="63">
        <v>6.2857142857142856</v>
      </c>
      <c r="AU119" s="63">
        <f t="shared" si="131"/>
        <v>4.7020065524267212</v>
      </c>
      <c r="AV119" s="63">
        <v>3.3500000000000045</v>
      </c>
      <c r="AW119" s="63">
        <f t="shared" si="100"/>
        <v>3.1972804030833548</v>
      </c>
      <c r="AX119" s="63">
        <v>0</v>
      </c>
      <c r="AY119" s="65">
        <f t="shared" si="101"/>
        <v>0</v>
      </c>
      <c r="AZ119" s="111">
        <v>0.56158688795694423</v>
      </c>
      <c r="BA119" s="116">
        <f t="shared" si="147"/>
        <v>0.54662647008839549</v>
      </c>
      <c r="BB119" s="111">
        <v>0.85106382978723394</v>
      </c>
      <c r="BC119" s="116">
        <f t="shared" si="148"/>
        <v>0.79397213824692769</v>
      </c>
      <c r="BD119" s="111">
        <v>0</v>
      </c>
      <c r="BE119" s="116">
        <f t="shared" si="132"/>
        <v>0</v>
      </c>
      <c r="BF119" s="111">
        <v>1</v>
      </c>
      <c r="BG119" s="116">
        <f t="shared" si="102"/>
        <v>1</v>
      </c>
      <c r="BH119" s="111">
        <v>0</v>
      </c>
      <c r="BI119" s="117">
        <f t="shared" si="103"/>
        <v>0</v>
      </c>
      <c r="BJ119" s="31">
        <v>4790.4209763817416</v>
      </c>
      <c r="BK119" s="43">
        <f t="shared" si="149"/>
        <v>5045.1263325789969</v>
      </c>
      <c r="BL119" s="31">
        <v>5938.7659574468162</v>
      </c>
      <c r="BM119" s="43">
        <f t="shared" si="150"/>
        <v>6114.5174258884526</v>
      </c>
      <c r="BN119" s="31">
        <v>8412.7857142857138</v>
      </c>
      <c r="BO119" s="43">
        <f t="shared" si="133"/>
        <v>7782.5997680501878</v>
      </c>
      <c r="BP119" s="31">
        <v>5505.8125000000073</v>
      </c>
      <c r="BQ119" s="43">
        <f t="shared" si="104"/>
        <v>5697.484439125953</v>
      </c>
      <c r="BR119" s="31">
        <v>0</v>
      </c>
      <c r="BS119" s="57">
        <f t="shared" si="105"/>
        <v>0</v>
      </c>
      <c r="BT119" s="108">
        <v>2.8079344397847247E-2</v>
      </c>
      <c r="BU119" s="114">
        <f t="shared" si="149"/>
        <v>2.7552449095034657E-2</v>
      </c>
      <c r="BV119" s="108">
        <v>4.255319148936175E-2</v>
      </c>
      <c r="BW119" s="108">
        <f t="shared" si="151"/>
        <v>3.8418555219244019E-2</v>
      </c>
      <c r="BX119" s="108">
        <v>7.1428571428571425E-2</v>
      </c>
      <c r="BY119" s="108">
        <f t="shared" si="134"/>
        <v>4.5856120225868123E-2</v>
      </c>
      <c r="BZ119" s="108">
        <v>3.7500000000000047E-2</v>
      </c>
      <c r="CA119" s="108">
        <f t="shared" si="106"/>
        <v>3.6640584760892971E-2</v>
      </c>
      <c r="CB119" s="108">
        <v>0</v>
      </c>
      <c r="CC119" s="110">
        <f t="shared" si="107"/>
        <v>0</v>
      </c>
      <c r="CD119" s="63">
        <v>38.304071159691766</v>
      </c>
      <c r="CE119" s="115">
        <f t="shared" si="152"/>
        <v>39.49660354352725</v>
      </c>
      <c r="CF119" s="63">
        <v>43.244680851063883</v>
      </c>
      <c r="CG119" s="115">
        <f t="shared" si="153"/>
        <v>43.13017258767151</v>
      </c>
      <c r="CH119" s="63">
        <v>50</v>
      </c>
      <c r="CI119" s="115">
        <f t="shared" si="135"/>
        <v>48.294574706339411</v>
      </c>
      <c r="CJ119" s="63">
        <v>42.062500000000057</v>
      </c>
      <c r="CK119" s="115">
        <f t="shared" si="108"/>
        <v>41.717588435894768</v>
      </c>
      <c r="CL119" s="63">
        <v>0</v>
      </c>
      <c r="CM119" s="118">
        <f t="shared" si="109"/>
        <v>0</v>
      </c>
      <c r="CN119" s="134">
        <f>'Plan Figures'!$B$74</f>
        <v>7.6707847839770166E-2</v>
      </c>
      <c r="CO119" s="134">
        <f>'Plan Figures'!$B$75</f>
        <v>0.14955977288801073</v>
      </c>
    </row>
    <row r="120" spans="1:93" x14ac:dyDescent="0.25">
      <c r="A120" s="107">
        <f t="shared" si="93"/>
        <v>45879</v>
      </c>
      <c r="B120" s="31">
        <v>37.932892349466407</v>
      </c>
      <c r="C120" s="43">
        <f t="shared" si="136"/>
        <v>37.274957214329611</v>
      </c>
      <c r="D120" s="31">
        <v>38.195652173913089</v>
      </c>
      <c r="E120" s="43">
        <f t="shared" si="136"/>
        <v>37.555794343933421</v>
      </c>
      <c r="F120" s="31">
        <v>38.61904761904762</v>
      </c>
      <c r="G120" s="43">
        <f t="shared" si="137"/>
        <v>40.510589674875391</v>
      </c>
      <c r="H120" s="31">
        <v>38.070422535211321</v>
      </c>
      <c r="I120" s="43">
        <f t="shared" si="138"/>
        <v>36.890494584560223</v>
      </c>
      <c r="J120" s="31">
        <v>0</v>
      </c>
      <c r="K120" s="57">
        <f t="shared" si="139"/>
        <v>0</v>
      </c>
      <c r="L120" s="108">
        <v>4.1334795410662525E-2</v>
      </c>
      <c r="M120" s="114">
        <f t="shared" si="136"/>
        <v>8.7879222038107233E-2</v>
      </c>
      <c r="N120" s="108">
        <v>5.4347826086956583E-2</v>
      </c>
      <c r="O120" s="114">
        <f t="shared" si="140"/>
        <v>0.1057999841040967</v>
      </c>
      <c r="P120" s="108">
        <v>9.5238095238095233E-2</v>
      </c>
      <c r="Q120" s="114">
        <f t="shared" si="128"/>
        <v>0.13696118696118695</v>
      </c>
      <c r="R120" s="108">
        <v>4.2253521126760625E-2</v>
      </c>
      <c r="S120" s="114">
        <f t="shared" si="94"/>
        <v>9.5990646220051254E-2</v>
      </c>
      <c r="T120" s="108">
        <v>0</v>
      </c>
      <c r="U120" s="110">
        <f t="shared" si="95"/>
        <v>0</v>
      </c>
      <c r="V120" s="108">
        <v>5.496463016242089E-2</v>
      </c>
      <c r="W120" s="114">
        <f t="shared" si="141"/>
        <v>0.14958565103297086</v>
      </c>
      <c r="X120" s="108">
        <v>6.6510059593263046E-2</v>
      </c>
      <c r="Y120" s="114">
        <f t="shared" si="142"/>
        <v>0.15945362205960173</v>
      </c>
      <c r="Z120" s="108">
        <v>0.10944005773006674</v>
      </c>
      <c r="AA120" s="114">
        <f t="shared" si="129"/>
        <v>0.20249912909194237</v>
      </c>
      <c r="AB120" s="108">
        <v>5.746895022117153E-2</v>
      </c>
      <c r="AC120" s="114">
        <f t="shared" si="96"/>
        <v>0.14752068846904959</v>
      </c>
      <c r="AD120" s="108">
        <v>0</v>
      </c>
      <c r="AE120" s="110">
        <f t="shared" si="97"/>
        <v>0</v>
      </c>
      <c r="AF120" s="31">
        <v>7700.9926216239419</v>
      </c>
      <c r="AG120" s="43">
        <f t="shared" si="143"/>
        <v>7378.4294779852271</v>
      </c>
      <c r="AH120" s="31">
        <v>7244.5652173913131</v>
      </c>
      <c r="AI120" s="43">
        <f t="shared" si="144"/>
        <v>6852.0053954108171</v>
      </c>
      <c r="AJ120" s="31">
        <v>6857.1428571428569</v>
      </c>
      <c r="AK120" s="43">
        <f t="shared" si="130"/>
        <v>6776.4470080184374</v>
      </c>
      <c r="AL120" s="31">
        <v>7359.1549295774757</v>
      </c>
      <c r="AM120" s="43">
        <f t="shared" si="98"/>
        <v>6874.2196046906593</v>
      </c>
      <c r="AN120" s="31">
        <v>0</v>
      </c>
      <c r="AO120" s="57">
        <f t="shared" si="99"/>
        <v>0</v>
      </c>
      <c r="AP120" s="63">
        <v>3.9799503007777912</v>
      </c>
      <c r="AQ120" s="115">
        <f t="shared" si="145"/>
        <v>3.4363015207727137</v>
      </c>
      <c r="AR120" s="63">
        <v>3.8369565217391348</v>
      </c>
      <c r="AS120" s="63">
        <f t="shared" si="146"/>
        <v>3.5485392119860153</v>
      </c>
      <c r="AT120" s="63">
        <v>3.3809523809523805</v>
      </c>
      <c r="AU120" s="63">
        <f t="shared" si="131"/>
        <v>4.5715543715543712</v>
      </c>
      <c r="AV120" s="63">
        <v>3.9718309859154988</v>
      </c>
      <c r="AW120" s="63">
        <f t="shared" si="100"/>
        <v>3.3218276867855683</v>
      </c>
      <c r="AX120" s="63">
        <v>0</v>
      </c>
      <c r="AY120" s="65">
        <f t="shared" si="101"/>
        <v>0</v>
      </c>
      <c r="AZ120" s="111">
        <v>0.58582750345466028</v>
      </c>
      <c r="BA120" s="116">
        <f t="shared" si="147"/>
        <v>0.54880670905186801</v>
      </c>
      <c r="BB120" s="111">
        <v>0.77173913043478237</v>
      </c>
      <c r="BC120" s="116">
        <f t="shared" si="148"/>
        <v>0.79290333127749957</v>
      </c>
      <c r="BD120" s="111">
        <v>0</v>
      </c>
      <c r="BE120" s="116">
        <f t="shared" si="132"/>
        <v>0</v>
      </c>
      <c r="BF120" s="111">
        <v>1</v>
      </c>
      <c r="BG120" s="116">
        <f t="shared" si="102"/>
        <v>1</v>
      </c>
      <c r="BH120" s="111">
        <v>0</v>
      </c>
      <c r="BI120" s="117">
        <f t="shared" si="103"/>
        <v>0</v>
      </c>
      <c r="BJ120" s="31">
        <v>4181.4952402304716</v>
      </c>
      <c r="BK120" s="43">
        <f t="shared" si="149"/>
        <v>4777.2064930377865</v>
      </c>
      <c r="BL120" s="31">
        <v>4566.3478260869624</v>
      </c>
      <c r="BM120" s="43">
        <f t="shared" si="150"/>
        <v>5739.4001394481847</v>
      </c>
      <c r="BN120" s="31">
        <v>5151.9047619047624</v>
      </c>
      <c r="BO120" s="43">
        <f t="shared" si="133"/>
        <v>7359.4012886584305</v>
      </c>
      <c r="BP120" s="31">
        <v>4393.1549295774712</v>
      </c>
      <c r="BQ120" s="43">
        <f t="shared" si="104"/>
        <v>5334.9494290655921</v>
      </c>
      <c r="BR120" s="31">
        <v>0</v>
      </c>
      <c r="BS120" s="57">
        <f t="shared" si="105"/>
        <v>0</v>
      </c>
      <c r="BT120" s="108">
        <v>6.80035023264038E-5</v>
      </c>
      <c r="BU120" s="114">
        <f t="shared" si="149"/>
        <v>2.2128203588601732E-2</v>
      </c>
      <c r="BV120" s="108">
        <v>0</v>
      </c>
      <c r="BW120" s="108">
        <f t="shared" si="151"/>
        <v>3.0997404940950872E-2</v>
      </c>
      <c r="BX120" s="108">
        <v>0</v>
      </c>
      <c r="BY120" s="108">
        <f t="shared" si="134"/>
        <v>3.745275888133031E-2</v>
      </c>
      <c r="BZ120" s="108">
        <v>0</v>
      </c>
      <c r="CA120" s="108">
        <f t="shared" si="106"/>
        <v>2.9497727618035811E-2</v>
      </c>
      <c r="CB120" s="108">
        <v>0</v>
      </c>
      <c r="CC120" s="110">
        <f t="shared" si="107"/>
        <v>0</v>
      </c>
      <c r="CD120" s="63">
        <v>42.174668412164472</v>
      </c>
      <c r="CE120" s="115">
        <f t="shared" si="152"/>
        <v>39.58965041099669</v>
      </c>
      <c r="CF120" s="63">
        <v>44.945652173913096</v>
      </c>
      <c r="CG120" s="115">
        <f t="shared" si="153"/>
        <v>43.549124753518086</v>
      </c>
      <c r="CH120" s="63">
        <v>43.761904761904759</v>
      </c>
      <c r="CI120" s="115">
        <f t="shared" si="135"/>
        <v>47.655519084090521</v>
      </c>
      <c r="CJ120" s="63">
        <v>45.295774647887391</v>
      </c>
      <c r="CK120" s="115">
        <f t="shared" si="108"/>
        <v>42.438413385592966</v>
      </c>
      <c r="CL120" s="63">
        <v>0</v>
      </c>
      <c r="CM120" s="118">
        <f t="shared" si="109"/>
        <v>0</v>
      </c>
      <c r="CN120" s="134">
        <f>'Plan Figures'!$B$74</f>
        <v>7.6707847839770166E-2</v>
      </c>
      <c r="CO120" s="134">
        <f>'Plan Figures'!$B$75</f>
        <v>0.14955977288801073</v>
      </c>
    </row>
    <row r="121" spans="1:93" x14ac:dyDescent="0.25">
      <c r="A121" s="107">
        <f t="shared" si="93"/>
        <v>45880</v>
      </c>
      <c r="B121" s="31">
        <v>37.241383022757915</v>
      </c>
      <c r="C121" s="43">
        <f t="shared" si="136"/>
        <v>37.041812233611232</v>
      </c>
      <c r="D121" s="31">
        <v>37.899159663865582</v>
      </c>
      <c r="E121" s="43">
        <f t="shared" si="136"/>
        <v>37.192923962135829</v>
      </c>
      <c r="F121" s="31">
        <v>40.103448275862071</v>
      </c>
      <c r="G121" s="43">
        <f t="shared" si="137"/>
        <v>39.832510857141401</v>
      </c>
      <c r="H121" s="31">
        <v>37.188888888888933</v>
      </c>
      <c r="I121" s="43">
        <f t="shared" si="138"/>
        <v>36.571009089212659</v>
      </c>
      <c r="J121" s="31">
        <v>0</v>
      </c>
      <c r="K121" s="57">
        <f t="shared" si="139"/>
        <v>0</v>
      </c>
      <c r="L121" s="108">
        <v>5.7666596726367925E-2</v>
      </c>
      <c r="M121" s="114">
        <f t="shared" si="136"/>
        <v>8.0984981889833704E-2</v>
      </c>
      <c r="N121" s="108">
        <v>5.8823529411764761E-2</v>
      </c>
      <c r="O121" s="114">
        <f t="shared" si="140"/>
        <v>9.5511756663587771E-2</v>
      </c>
      <c r="P121" s="108">
        <v>0.13793103448275862</v>
      </c>
      <c r="Q121" s="114">
        <f t="shared" si="128"/>
        <v>0.12095133474443817</v>
      </c>
      <c r="R121" s="108">
        <v>3.3333333333333375E-2</v>
      </c>
      <c r="S121" s="114">
        <f t="shared" si="94"/>
        <v>8.597422585880328E-2</v>
      </c>
      <c r="T121" s="108">
        <v>0</v>
      </c>
      <c r="U121" s="110">
        <f t="shared" si="95"/>
        <v>0</v>
      </c>
      <c r="V121" s="108">
        <v>0.11908727957380562</v>
      </c>
      <c r="W121" s="114">
        <f t="shared" si="141"/>
        <v>0.13733423019876359</v>
      </c>
      <c r="X121" s="108">
        <v>9.6031989278506466E-2</v>
      </c>
      <c r="Y121" s="114">
        <f t="shared" si="142"/>
        <v>0.14496841417898293</v>
      </c>
      <c r="Z121" s="108">
        <v>0.25445771220607044</v>
      </c>
      <c r="AA121" s="114">
        <f t="shared" si="129"/>
        <v>0.18722618674316863</v>
      </c>
      <c r="AB121" s="108">
        <v>5.1620630532128772E-2</v>
      </c>
      <c r="AC121" s="114">
        <f t="shared" si="96"/>
        <v>0.13209035411083242</v>
      </c>
      <c r="AD121" s="108">
        <v>0</v>
      </c>
      <c r="AE121" s="110">
        <f t="shared" si="97"/>
        <v>0</v>
      </c>
      <c r="AF121" s="31">
        <v>7044.5945321216777</v>
      </c>
      <c r="AG121" s="43">
        <f t="shared" si="143"/>
        <v>7353.4368363035173</v>
      </c>
      <c r="AH121" s="31">
        <v>6673.9495798319394</v>
      </c>
      <c r="AI121" s="43">
        <f t="shared" si="144"/>
        <v>6876.5949882573022</v>
      </c>
      <c r="AJ121" s="31">
        <v>6862.0689655172418</v>
      </c>
      <c r="AK121" s="43">
        <f t="shared" si="130"/>
        <v>6799.5997173780415</v>
      </c>
      <c r="AL121" s="31">
        <v>6613.3333333333412</v>
      </c>
      <c r="AM121" s="43">
        <f t="shared" si="98"/>
        <v>6896.6580283359799</v>
      </c>
      <c r="AN121" s="31">
        <v>0</v>
      </c>
      <c r="AO121" s="57">
        <f t="shared" si="99"/>
        <v>0</v>
      </c>
      <c r="AP121" s="63">
        <v>2.6054597167582281</v>
      </c>
      <c r="AQ121" s="115">
        <f t="shared" si="145"/>
        <v>3.2942480188839398</v>
      </c>
      <c r="AR121" s="63">
        <v>2.73949579831933</v>
      </c>
      <c r="AS121" s="63">
        <f t="shared" si="146"/>
        <v>3.4018450202906458</v>
      </c>
      <c r="AT121" s="63">
        <v>3.0344827586206895</v>
      </c>
      <c r="AU121" s="63">
        <f t="shared" si="131"/>
        <v>4.3193376227858984</v>
      </c>
      <c r="AV121" s="63">
        <v>2.6444444444444479</v>
      </c>
      <c r="AW121" s="63">
        <f t="shared" si="100"/>
        <v>3.1955003742513592</v>
      </c>
      <c r="AX121" s="63">
        <v>0</v>
      </c>
      <c r="AY121" s="65">
        <f t="shared" si="101"/>
        <v>0</v>
      </c>
      <c r="AZ121" s="111">
        <v>0.57583104737579793</v>
      </c>
      <c r="BA121" s="116">
        <f t="shared" si="147"/>
        <v>0.54888269674924017</v>
      </c>
      <c r="BB121" s="111">
        <v>0.75630252100840312</v>
      </c>
      <c r="BC121" s="116">
        <f t="shared" si="148"/>
        <v>0.78479167540019545</v>
      </c>
      <c r="BD121" s="111">
        <v>0</v>
      </c>
      <c r="BE121" s="116">
        <f t="shared" si="132"/>
        <v>0</v>
      </c>
      <c r="BF121" s="111">
        <v>1</v>
      </c>
      <c r="BG121" s="116">
        <f t="shared" si="102"/>
        <v>1</v>
      </c>
      <c r="BH121" s="111">
        <v>0</v>
      </c>
      <c r="BI121" s="117">
        <f t="shared" si="103"/>
        <v>0</v>
      </c>
      <c r="BJ121" s="31">
        <v>4526.4637306001569</v>
      </c>
      <c r="BK121" s="43">
        <f t="shared" si="149"/>
        <v>4675.6144481025995</v>
      </c>
      <c r="BL121" s="31">
        <v>5008.7226890756356</v>
      </c>
      <c r="BM121" s="43">
        <f t="shared" si="150"/>
        <v>5566.1949695297499</v>
      </c>
      <c r="BN121" s="31">
        <v>5568.2413793103451</v>
      </c>
      <c r="BO121" s="43">
        <f t="shared" si="133"/>
        <v>6851.6929142741947</v>
      </c>
      <c r="BP121" s="31">
        <v>4828.4333333333389</v>
      </c>
      <c r="BQ121" s="43">
        <f t="shared" si="104"/>
        <v>5231.2609233184639</v>
      </c>
      <c r="BR121" s="31">
        <v>0</v>
      </c>
      <c r="BS121" s="57">
        <f t="shared" si="105"/>
        <v>0</v>
      </c>
      <c r="BT121" s="108">
        <v>1.2796245497239969E-2</v>
      </c>
      <c r="BU121" s="114">
        <f t="shared" si="149"/>
        <v>2.0177590820593689E-2</v>
      </c>
      <c r="BV121" s="108">
        <v>1.6806722689075643E-2</v>
      </c>
      <c r="BW121" s="108">
        <f t="shared" si="151"/>
        <v>2.8057911386519748E-2</v>
      </c>
      <c r="BX121" s="108">
        <v>3.4482758620689655E-2</v>
      </c>
      <c r="BY121" s="108">
        <f t="shared" si="134"/>
        <v>3.5236010112857395E-2</v>
      </c>
      <c r="BZ121" s="108">
        <v>1.1111111111111124E-2</v>
      </c>
      <c r="CA121" s="108">
        <f t="shared" si="106"/>
        <v>2.6158920830953163E-2</v>
      </c>
      <c r="CB121" s="108">
        <v>0</v>
      </c>
      <c r="CC121" s="110">
        <f t="shared" si="107"/>
        <v>0</v>
      </c>
      <c r="CD121" s="63">
        <v>43.261611153728431</v>
      </c>
      <c r="CE121" s="115">
        <f t="shared" si="152"/>
        <v>39.981301458887756</v>
      </c>
      <c r="CF121" s="63">
        <v>46.445378151260549</v>
      </c>
      <c r="CG121" s="115">
        <f t="shared" si="153"/>
        <v>43.767623367917125</v>
      </c>
      <c r="CH121" s="63">
        <v>49.655172413793103</v>
      </c>
      <c r="CI121" s="115">
        <f t="shared" si="135"/>
        <v>48.634829428918103</v>
      </c>
      <c r="CJ121" s="63">
        <v>45.411111111111161</v>
      </c>
      <c r="CK121" s="115">
        <f t="shared" si="108"/>
        <v>42.439672279955303</v>
      </c>
      <c r="CL121" s="63">
        <v>0</v>
      </c>
      <c r="CM121" s="118">
        <f t="shared" si="109"/>
        <v>0</v>
      </c>
      <c r="CN121" s="134">
        <f>'Plan Figures'!$B$74</f>
        <v>7.6707847839770166E-2</v>
      </c>
      <c r="CO121" s="134">
        <f>'Plan Figures'!$B$75</f>
        <v>0.14955977288801073</v>
      </c>
    </row>
    <row r="122" spans="1:93" x14ac:dyDescent="0.25">
      <c r="A122" s="107">
        <f t="shared" si="93"/>
        <v>45881</v>
      </c>
      <c r="B122" s="31">
        <v>38.087501469391015</v>
      </c>
      <c r="C122" s="43">
        <f t="shared" si="136"/>
        <v>37.129648761533318</v>
      </c>
      <c r="D122" s="31">
        <v>38.400000000000034</v>
      </c>
      <c r="E122" s="43">
        <f t="shared" si="136"/>
        <v>37.526962762841308</v>
      </c>
      <c r="F122" s="31">
        <v>40.827586206896555</v>
      </c>
      <c r="G122" s="43">
        <f t="shared" si="137"/>
        <v>40.444243951633112</v>
      </c>
      <c r="H122" s="31">
        <v>37.473684210526365</v>
      </c>
      <c r="I122" s="43">
        <f t="shared" si="138"/>
        <v>36.798484557544498</v>
      </c>
      <c r="J122" s="31">
        <v>0</v>
      </c>
      <c r="K122" s="57">
        <f t="shared" si="139"/>
        <v>0</v>
      </c>
      <c r="L122" s="108">
        <v>5.6765882587560858E-2</v>
      </c>
      <c r="M122" s="114">
        <f t="shared" si="136"/>
        <v>7.9731153652350631E-2</v>
      </c>
      <c r="N122" s="108">
        <v>5.7142857142857197E-2</v>
      </c>
      <c r="O122" s="114">
        <f t="shared" si="140"/>
        <v>9.1329342957364515E-2</v>
      </c>
      <c r="P122" s="108">
        <v>6.8965517241379309E-2</v>
      </c>
      <c r="Q122" s="114">
        <f t="shared" si="128"/>
        <v>0.11132303201268719</v>
      </c>
      <c r="R122" s="108">
        <v>5.2631578947368488E-2</v>
      </c>
      <c r="S122" s="114">
        <f t="shared" si="94"/>
        <v>8.3807792827071403E-2</v>
      </c>
      <c r="T122" s="108">
        <v>0</v>
      </c>
      <c r="U122" s="110">
        <f t="shared" si="95"/>
        <v>0</v>
      </c>
      <c r="V122" s="108">
        <v>7.2773354448405547E-2</v>
      </c>
      <c r="W122" s="114">
        <f t="shared" si="141"/>
        <v>0.13059090978958809</v>
      </c>
      <c r="X122" s="108">
        <v>6.5030271051656999E-2</v>
      </c>
      <c r="Y122" s="114">
        <f t="shared" si="142"/>
        <v>0.13390966639689064</v>
      </c>
      <c r="Z122" s="108">
        <v>6.6311474738522169E-2</v>
      </c>
      <c r="AA122" s="114">
        <f t="shared" si="129"/>
        <v>0.17480220184750614</v>
      </c>
      <c r="AB122" s="108">
        <v>6.4704661375005398E-2</v>
      </c>
      <c r="AC122" s="114">
        <f t="shared" si="96"/>
        <v>0.12136523485319482</v>
      </c>
      <c r="AD122" s="108">
        <v>0</v>
      </c>
      <c r="AE122" s="110">
        <f t="shared" si="97"/>
        <v>0</v>
      </c>
      <c r="AF122" s="31">
        <v>7731.9054766387299</v>
      </c>
      <c r="AG122" s="43">
        <f t="shared" si="143"/>
        <v>7373.8688881589751</v>
      </c>
      <c r="AH122" s="31">
        <v>7168.5714285714348</v>
      </c>
      <c r="AI122" s="43">
        <f t="shared" si="144"/>
        <v>6911.2586314923738</v>
      </c>
      <c r="AJ122" s="31">
        <v>7655.1724137931033</v>
      </c>
      <c r="AK122" s="43">
        <f t="shared" si="130"/>
        <v>6967.8711011666674</v>
      </c>
      <c r="AL122" s="31">
        <v>6982.8947368421141</v>
      </c>
      <c r="AM122" s="43">
        <f t="shared" si="98"/>
        <v>6880.8972280301305</v>
      </c>
      <c r="AN122" s="31">
        <v>0</v>
      </c>
      <c r="AO122" s="57">
        <f t="shared" si="99"/>
        <v>0</v>
      </c>
      <c r="AP122" s="63">
        <v>3.1181195049824386</v>
      </c>
      <c r="AQ122" s="115">
        <f t="shared" si="145"/>
        <v>3.2415679018025316</v>
      </c>
      <c r="AR122" s="63">
        <v>3.2476190476190512</v>
      </c>
      <c r="AS122" s="63">
        <f t="shared" si="146"/>
        <v>3.3666724327371051</v>
      </c>
      <c r="AT122" s="63">
        <v>4.5862068965517251</v>
      </c>
      <c r="AU122" s="63">
        <f t="shared" si="131"/>
        <v>4.5329515950205606</v>
      </c>
      <c r="AV122" s="63">
        <v>2.7368421052631615</v>
      </c>
      <c r="AW122" s="63">
        <f t="shared" si="100"/>
        <v>3.0658967040589284</v>
      </c>
      <c r="AX122" s="63">
        <v>0</v>
      </c>
      <c r="AY122" s="65">
        <f t="shared" si="101"/>
        <v>0</v>
      </c>
      <c r="AZ122" s="111">
        <v>0.53825156768960492</v>
      </c>
      <c r="BA122" s="116">
        <f t="shared" si="147"/>
        <v>0.55685009256406781</v>
      </c>
      <c r="BB122" s="111">
        <v>0.72380952380952357</v>
      </c>
      <c r="BC122" s="116">
        <f t="shared" si="148"/>
        <v>0.78413659855464246</v>
      </c>
      <c r="BD122" s="111">
        <v>0</v>
      </c>
      <c r="BE122" s="116">
        <f t="shared" si="132"/>
        <v>0</v>
      </c>
      <c r="BF122" s="111">
        <v>1</v>
      </c>
      <c r="BG122" s="116">
        <f t="shared" si="102"/>
        <v>1</v>
      </c>
      <c r="BH122" s="111">
        <v>0</v>
      </c>
      <c r="BI122" s="117">
        <f t="shared" si="103"/>
        <v>0</v>
      </c>
      <c r="BJ122" s="31">
        <v>5170.8687058382302</v>
      </c>
      <c r="BK122" s="43">
        <f t="shared" si="149"/>
        <v>4798.850195323429</v>
      </c>
      <c r="BL122" s="31">
        <v>6006.0476190476247</v>
      </c>
      <c r="BM122" s="43">
        <f t="shared" si="150"/>
        <v>5685.8860756018084</v>
      </c>
      <c r="BN122" s="31">
        <v>7693.4482758620697</v>
      </c>
      <c r="BO122" s="43">
        <f t="shared" si="133"/>
        <v>7236.2439666700757</v>
      </c>
      <c r="BP122" s="31">
        <v>5362.1710526315865</v>
      </c>
      <c r="BQ122" s="43">
        <f t="shared" si="104"/>
        <v>5250.0940761157108</v>
      </c>
      <c r="BR122" s="31">
        <v>0</v>
      </c>
      <c r="BS122" s="57">
        <f t="shared" si="105"/>
        <v>0</v>
      </c>
      <c r="BT122" s="108">
        <v>3.5411287348000364E-2</v>
      </c>
      <c r="BU122" s="114">
        <f t="shared" si="149"/>
        <v>2.4068114202061508E-2</v>
      </c>
      <c r="BV122" s="108">
        <v>4.7619047619047658E-2</v>
      </c>
      <c r="BW122" s="108">
        <f t="shared" si="151"/>
        <v>3.3096964044620029E-2</v>
      </c>
      <c r="BX122" s="108">
        <v>6.8965517241379309E-2</v>
      </c>
      <c r="BY122" s="108">
        <f t="shared" si="134"/>
        <v>4.508822686162587E-2</v>
      </c>
      <c r="BZ122" s="108">
        <v>3.9473684210526369E-2</v>
      </c>
      <c r="CA122" s="108">
        <f t="shared" si="106"/>
        <v>2.9376711069260795E-2</v>
      </c>
      <c r="CB122" s="108">
        <v>0</v>
      </c>
      <c r="CC122" s="110">
        <f t="shared" si="107"/>
        <v>0</v>
      </c>
      <c r="CD122" s="63">
        <v>36.044193983908755</v>
      </c>
      <c r="CE122" s="115">
        <f t="shared" si="152"/>
        <v>39.526477586727943</v>
      </c>
      <c r="CF122" s="63">
        <v>39.09523809523813</v>
      </c>
      <c r="CG122" s="115">
        <f t="shared" si="153"/>
        <v>43.234491596690113</v>
      </c>
      <c r="CH122" s="63">
        <v>47.724137931034484</v>
      </c>
      <c r="CI122" s="115">
        <f t="shared" si="135"/>
        <v>47.764251730754197</v>
      </c>
      <c r="CJ122" s="63">
        <v>35.802631578947413</v>
      </c>
      <c r="CK122" s="115">
        <f t="shared" si="108"/>
        <v>42.021646282758915</v>
      </c>
      <c r="CL122" s="63">
        <v>0</v>
      </c>
      <c r="CM122" s="118">
        <f t="shared" si="109"/>
        <v>0</v>
      </c>
      <c r="CN122" s="134">
        <f>'Plan Figures'!$B$74</f>
        <v>7.6707847839770166E-2</v>
      </c>
      <c r="CO122" s="134">
        <f>'Plan Figures'!$B$75</f>
        <v>0.14955977288801073</v>
      </c>
    </row>
    <row r="123" spans="1:93" x14ac:dyDescent="0.25">
      <c r="A123" s="107">
        <f t="shared" si="93"/>
        <v>45882</v>
      </c>
      <c r="B123" s="31">
        <v>38.504225185048604</v>
      </c>
      <c r="C123" s="43">
        <f t="shared" si="136"/>
        <v>37.517871753449434</v>
      </c>
      <c r="D123" s="31">
        <v>39.173913043478301</v>
      </c>
      <c r="E123" s="43">
        <f t="shared" si="136"/>
        <v>37.845349557702193</v>
      </c>
      <c r="F123" s="31">
        <v>42.65</v>
      </c>
      <c r="G123" s="43">
        <f t="shared" si="137"/>
        <v>40.745892303281458</v>
      </c>
      <c r="H123" s="31">
        <v>38.208333333333385</v>
      </c>
      <c r="I123" s="43">
        <f t="shared" si="138"/>
        <v>37.090151224211169</v>
      </c>
      <c r="J123" s="31">
        <v>0</v>
      </c>
      <c r="K123" s="57">
        <f t="shared" si="139"/>
        <v>0</v>
      </c>
      <c r="L123" s="108">
        <v>7.4065289315408553E-2</v>
      </c>
      <c r="M123" s="114">
        <f t="shared" si="136"/>
        <v>7.3688948600208401E-2</v>
      </c>
      <c r="N123" s="108">
        <v>7.6086956521739205E-2</v>
      </c>
      <c r="O123" s="114">
        <f t="shared" si="140"/>
        <v>7.8715542225636453E-2</v>
      </c>
      <c r="P123" s="108">
        <v>0.15000000000000002</v>
      </c>
      <c r="Q123" s="114">
        <f t="shared" si="128"/>
        <v>0.11077358146323665</v>
      </c>
      <c r="R123" s="108">
        <v>5.5555555555555622E-2</v>
      </c>
      <c r="S123" s="114">
        <f t="shared" si="94"/>
        <v>6.7934776954055504E-2</v>
      </c>
      <c r="T123" s="108">
        <v>0</v>
      </c>
      <c r="U123" s="110">
        <f t="shared" si="95"/>
        <v>0</v>
      </c>
      <c r="V123" s="108">
        <v>0.12599055202950804</v>
      </c>
      <c r="W123" s="114">
        <f t="shared" si="141"/>
        <v>0.12257280048006787</v>
      </c>
      <c r="X123" s="108">
        <v>0.13245976886985161</v>
      </c>
      <c r="Y123" s="114">
        <f t="shared" si="142"/>
        <v>0.11878743130341597</v>
      </c>
      <c r="Z123" s="108">
        <v>0.28025591461104021</v>
      </c>
      <c r="AA123" s="114">
        <f t="shared" si="129"/>
        <v>0.17891497733105899</v>
      </c>
      <c r="AB123" s="108">
        <v>9.933940259694482E-2</v>
      </c>
      <c r="AC123" s="114">
        <f t="shared" si="96"/>
        <v>0.10178889694327255</v>
      </c>
      <c r="AD123" s="108">
        <v>0</v>
      </c>
      <c r="AE123" s="110">
        <f t="shared" si="97"/>
        <v>0</v>
      </c>
      <c r="AF123" s="31">
        <v>7091.6710560586334</v>
      </c>
      <c r="AG123" s="43">
        <f t="shared" si="143"/>
        <v>7400.0183944528271</v>
      </c>
      <c r="AH123" s="31">
        <v>6992.3913043478333</v>
      </c>
      <c r="AI123" s="43">
        <f t="shared" si="144"/>
        <v>7004.8977023678945</v>
      </c>
      <c r="AJ123" s="31">
        <v>7835.0000000000009</v>
      </c>
      <c r="AK123" s="43">
        <f t="shared" si="130"/>
        <v>7114.6293429249081</v>
      </c>
      <c r="AL123" s="31">
        <v>6758.3333333333421</v>
      </c>
      <c r="AM123" s="43">
        <f t="shared" si="98"/>
        <v>6955.6710375539396</v>
      </c>
      <c r="AN123" s="31">
        <v>0</v>
      </c>
      <c r="AO123" s="57">
        <f t="shared" si="99"/>
        <v>0</v>
      </c>
      <c r="AP123" s="63">
        <v>3.7659351765939153</v>
      </c>
      <c r="AQ123" s="115">
        <f t="shared" si="145"/>
        <v>3.3169675114584436</v>
      </c>
      <c r="AR123" s="63">
        <v>3.9782608695652213</v>
      </c>
      <c r="AS123" s="63">
        <f t="shared" si="146"/>
        <v>3.4438016763344845</v>
      </c>
      <c r="AT123" s="63">
        <v>5.6000000000000005</v>
      </c>
      <c r="AU123" s="63">
        <f t="shared" si="131"/>
        <v>4.6516329137018797</v>
      </c>
      <c r="AV123" s="63">
        <v>3.5277777777777821</v>
      </c>
      <c r="AW123" s="63">
        <f t="shared" si="100"/>
        <v>3.1198649580271822</v>
      </c>
      <c r="AX123" s="63">
        <v>0</v>
      </c>
      <c r="AY123" s="65">
        <f t="shared" si="101"/>
        <v>0</v>
      </c>
      <c r="AZ123" s="111">
        <v>0.66602533999451397</v>
      </c>
      <c r="BA123" s="116">
        <f t="shared" si="147"/>
        <v>0.56895306058509809</v>
      </c>
      <c r="BB123" s="111">
        <v>0.78260869565217372</v>
      </c>
      <c r="BC123" s="116">
        <f t="shared" si="148"/>
        <v>0.77852101104507043</v>
      </c>
      <c r="BD123" s="111">
        <v>0</v>
      </c>
      <c r="BE123" s="116">
        <f t="shared" si="132"/>
        <v>0</v>
      </c>
      <c r="BF123" s="111">
        <v>1</v>
      </c>
      <c r="BG123" s="116">
        <f t="shared" si="102"/>
        <v>1</v>
      </c>
      <c r="BH123" s="111">
        <v>0</v>
      </c>
      <c r="BI123" s="117">
        <f t="shared" si="103"/>
        <v>0</v>
      </c>
      <c r="BJ123" s="31">
        <v>5740.7791266766535</v>
      </c>
      <c r="BK123" s="43">
        <f t="shared" si="149"/>
        <v>4966.943160120868</v>
      </c>
      <c r="BL123" s="31">
        <v>6262.2173913043553</v>
      </c>
      <c r="BM123" s="43">
        <f t="shared" si="150"/>
        <v>5809.8427675102575</v>
      </c>
      <c r="BN123" s="31">
        <v>8819.25</v>
      </c>
      <c r="BO123" s="43">
        <f t="shared" si="133"/>
        <v>7608.4445161206249</v>
      </c>
      <c r="BP123" s="31">
        <v>5551.9305555555629</v>
      </c>
      <c r="BQ123" s="43">
        <f t="shared" si="104"/>
        <v>5297.9412983379343</v>
      </c>
      <c r="BR123" s="31">
        <v>0</v>
      </c>
      <c r="BS123" s="57">
        <f t="shared" si="105"/>
        <v>0</v>
      </c>
      <c r="BT123" s="108">
        <v>4.6251759721841305E-2</v>
      </c>
      <c r="BU123" s="114">
        <f t="shared" si="149"/>
        <v>2.652333299198667E-2</v>
      </c>
      <c r="BV123" s="108">
        <v>5.4347826086956576E-2</v>
      </c>
      <c r="BW123" s="108">
        <f t="shared" si="151"/>
        <v>3.499009771261969E-2</v>
      </c>
      <c r="BX123" s="108">
        <v>0.1</v>
      </c>
      <c r="BY123" s="108">
        <f t="shared" si="134"/>
        <v>5.9373941147340147E-2</v>
      </c>
      <c r="BZ123" s="108">
        <v>4.166666666666672E-2</v>
      </c>
      <c r="CA123" s="108">
        <f t="shared" si="106"/>
        <v>2.8186234878784602E-2</v>
      </c>
      <c r="CB123" s="108">
        <v>0</v>
      </c>
      <c r="CC123" s="110">
        <f t="shared" si="107"/>
        <v>0</v>
      </c>
      <c r="CD123" s="63">
        <v>40.902006201914311</v>
      </c>
      <c r="CE123" s="115">
        <f t="shared" si="152"/>
        <v>39.854174010895576</v>
      </c>
      <c r="CF123" s="63">
        <v>42.891304347826136</v>
      </c>
      <c r="CG123" s="115">
        <f t="shared" si="153"/>
        <v>43.246360906653521</v>
      </c>
      <c r="CH123" s="63">
        <v>54.7</v>
      </c>
      <c r="CI123" s="115">
        <f t="shared" si="135"/>
        <v>48.402713269215731</v>
      </c>
      <c r="CJ123" s="63">
        <v>39.611111111111164</v>
      </c>
      <c r="CK123" s="115">
        <f t="shared" si="108"/>
        <v>41.794662155774787</v>
      </c>
      <c r="CL123" s="63">
        <v>0</v>
      </c>
      <c r="CM123" s="118">
        <f t="shared" si="109"/>
        <v>0</v>
      </c>
      <c r="CN123" s="134">
        <f>'Plan Figures'!$B$74</f>
        <v>7.6707847839770166E-2</v>
      </c>
      <c r="CO123" s="134">
        <f>'Plan Figures'!$B$75</f>
        <v>0.14955977288801073</v>
      </c>
    </row>
    <row r="124" spans="1:93" x14ac:dyDescent="0.25">
      <c r="A124" s="107">
        <f t="shared" si="93"/>
        <v>45883</v>
      </c>
      <c r="B124" s="31">
        <v>38.278268032107988</v>
      </c>
      <c r="C124" s="43">
        <f t="shared" si="136"/>
        <v>37.765047928802588</v>
      </c>
      <c r="D124" s="31">
        <v>38.058252427184506</v>
      </c>
      <c r="E124" s="43">
        <f t="shared" si="136"/>
        <v>38.020647214275854</v>
      </c>
      <c r="F124" s="31">
        <v>39.363636363636367</v>
      </c>
      <c r="G124" s="43">
        <f t="shared" si="137"/>
        <v>40.464507021896182</v>
      </c>
      <c r="H124" s="31">
        <v>37.703703703703752</v>
      </c>
      <c r="I124" s="43">
        <f t="shared" si="138"/>
        <v>37.370403827044413</v>
      </c>
      <c r="J124" s="31">
        <v>0</v>
      </c>
      <c r="K124" s="57">
        <f t="shared" si="139"/>
        <v>0</v>
      </c>
      <c r="L124" s="108">
        <v>7.3974326270625515E-2</v>
      </c>
      <c r="M124" s="114">
        <f t="shared" si="136"/>
        <v>7.4727317729191042E-2</v>
      </c>
      <c r="N124" s="108">
        <v>8.7378640776699115E-2</v>
      </c>
      <c r="O124" s="114">
        <f t="shared" si="140"/>
        <v>8.3777054915443183E-2</v>
      </c>
      <c r="P124" s="108">
        <v>0.18181818181818182</v>
      </c>
      <c r="Q124" s="114">
        <f t="shared" si="128"/>
        <v>0.12722379791345309</v>
      </c>
      <c r="R124" s="108">
        <v>6.1728395061728475E-2</v>
      </c>
      <c r="S124" s="114">
        <f t="shared" si="94"/>
        <v>6.9840676709417626E-2</v>
      </c>
      <c r="T124" s="108">
        <v>0</v>
      </c>
      <c r="U124" s="110">
        <f t="shared" si="95"/>
        <v>0</v>
      </c>
      <c r="V124" s="108">
        <v>0.1098380541025674</v>
      </c>
      <c r="W124" s="114">
        <f t="shared" si="141"/>
        <v>0.12168660776435035</v>
      </c>
      <c r="X124" s="108">
        <v>0.10504581722803388</v>
      </c>
      <c r="Y124" s="114">
        <f t="shared" si="142"/>
        <v>0.12578787222070895</v>
      </c>
      <c r="Z124" s="108">
        <v>0.29691885853887301</v>
      </c>
      <c r="AA124" s="114">
        <f t="shared" si="129"/>
        <v>0.20789783498838452</v>
      </c>
      <c r="AB124" s="108">
        <v>6.4999548115295763E-2</v>
      </c>
      <c r="AC124" s="114">
        <f t="shared" si="96"/>
        <v>0.10412969303844369</v>
      </c>
      <c r="AD124" s="108">
        <v>0</v>
      </c>
      <c r="AE124" s="110">
        <f t="shared" si="97"/>
        <v>0</v>
      </c>
      <c r="AF124" s="31">
        <v>7454.1173669908103</v>
      </c>
      <c r="AG124" s="43">
        <f t="shared" si="143"/>
        <v>7426.8717511527775</v>
      </c>
      <c r="AH124" s="31">
        <v>6998.6310679611734</v>
      </c>
      <c r="AI124" s="43">
        <f t="shared" si="144"/>
        <v>7009.8969458428646</v>
      </c>
      <c r="AJ124" s="31">
        <v>7363.590909090909</v>
      </c>
      <c r="AK124" s="43">
        <f t="shared" si="130"/>
        <v>7066.5709013664682</v>
      </c>
      <c r="AL124" s="31">
        <v>6899.5061728395158</v>
      </c>
      <c r="AM124" s="43">
        <f t="shared" si="98"/>
        <v>6971.9599378213334</v>
      </c>
      <c r="AN124" s="31">
        <v>0</v>
      </c>
      <c r="AO124" s="57">
        <f t="shared" si="99"/>
        <v>0</v>
      </c>
      <c r="AP124" s="63">
        <v>3.2317679743799914</v>
      </c>
      <c r="AQ124" s="115">
        <f t="shared" si="145"/>
        <v>3.3638343473450356</v>
      </c>
      <c r="AR124" s="63">
        <v>3.4757281553398096</v>
      </c>
      <c r="AS124" s="63">
        <f t="shared" si="146"/>
        <v>3.5080522662438822</v>
      </c>
      <c r="AT124" s="63">
        <v>3.6363636363636362</v>
      </c>
      <c r="AU124" s="63">
        <f t="shared" si="131"/>
        <v>4.5615896236585893</v>
      </c>
      <c r="AV124" s="63">
        <v>3.4320987654321033</v>
      </c>
      <c r="AW124" s="63">
        <f t="shared" si="100"/>
        <v>3.2207638600013531</v>
      </c>
      <c r="AX124" s="63">
        <v>0</v>
      </c>
      <c r="AY124" s="65">
        <f t="shared" si="101"/>
        <v>0</v>
      </c>
      <c r="AZ124" s="111">
        <v>0.59872600147721189</v>
      </c>
      <c r="BA124" s="116">
        <f t="shared" si="147"/>
        <v>0.58086063594984005</v>
      </c>
      <c r="BB124" s="111">
        <v>0.78640776699029102</v>
      </c>
      <c r="BC124" s="116">
        <f t="shared" si="148"/>
        <v>0.77583714844442553</v>
      </c>
      <c r="BD124" s="111">
        <v>0</v>
      </c>
      <c r="BE124" s="116">
        <f t="shared" si="132"/>
        <v>0</v>
      </c>
      <c r="BF124" s="111">
        <v>1</v>
      </c>
      <c r="BG124" s="116">
        <f t="shared" si="102"/>
        <v>1</v>
      </c>
      <c r="BH124" s="111">
        <v>0</v>
      </c>
      <c r="BI124" s="117">
        <f t="shared" si="103"/>
        <v>0</v>
      </c>
      <c r="BJ124" s="31">
        <v>5220.5139437883854</v>
      </c>
      <c r="BK124" s="43">
        <f t="shared" si="149"/>
        <v>4986.9487522614209</v>
      </c>
      <c r="BL124" s="31">
        <v>5988.1456310679678</v>
      </c>
      <c r="BM124" s="43">
        <f t="shared" si="150"/>
        <v>5712.4906591470517</v>
      </c>
      <c r="BN124" s="31">
        <v>6018.181818181818</v>
      </c>
      <c r="BO124" s="43">
        <f t="shared" si="133"/>
        <v>7404.6133472894562</v>
      </c>
      <c r="BP124" s="31">
        <v>5979.9876543209957</v>
      </c>
      <c r="BQ124" s="43">
        <f t="shared" si="104"/>
        <v>5226.2229448077514</v>
      </c>
      <c r="BR124" s="31">
        <v>0</v>
      </c>
      <c r="BS124" s="57">
        <f t="shared" si="105"/>
        <v>0</v>
      </c>
      <c r="BT124" s="108">
        <v>2.2175037091748617E-2</v>
      </c>
      <c r="BU124" s="114">
        <f t="shared" si="149"/>
        <v>2.612870943879855E-2</v>
      </c>
      <c r="BV124" s="108">
        <v>2.9126213592233042E-2</v>
      </c>
      <c r="BW124" s="108">
        <f t="shared" si="151"/>
        <v>3.3585122659933117E-2</v>
      </c>
      <c r="BX124" s="108">
        <v>0</v>
      </c>
      <c r="BY124" s="108">
        <f t="shared" si="134"/>
        <v>4.9850131623530636E-2</v>
      </c>
      <c r="BZ124" s="108">
        <v>3.7037037037037084E-2</v>
      </c>
      <c r="CA124" s="108">
        <f t="shared" si="106"/>
        <v>2.8868945238914315E-2</v>
      </c>
      <c r="CB124" s="108">
        <v>0</v>
      </c>
      <c r="CC124" s="110">
        <f t="shared" si="107"/>
        <v>0</v>
      </c>
      <c r="CD124" s="63">
        <v>43.203758536825056</v>
      </c>
      <c r="CE124" s="115">
        <f t="shared" si="152"/>
        <v>40.486249099824462</v>
      </c>
      <c r="CF124" s="63">
        <v>45.873786407767042</v>
      </c>
      <c r="CG124" s="115">
        <f t="shared" si="153"/>
        <v>43.879536330397592</v>
      </c>
      <c r="CH124" s="63">
        <v>58.31818181818182</v>
      </c>
      <c r="CI124" s="115">
        <f t="shared" si="135"/>
        <v>49.943405909908378</v>
      </c>
      <c r="CJ124" s="63">
        <v>42.493827160493886</v>
      </c>
      <c r="CK124" s="115">
        <f t="shared" si="108"/>
        <v>42.155531473633353</v>
      </c>
      <c r="CL124" s="63">
        <v>0</v>
      </c>
      <c r="CM124" s="118">
        <f t="shared" si="109"/>
        <v>0</v>
      </c>
      <c r="CN124" s="134">
        <f>'Plan Figures'!$B$74</f>
        <v>7.6707847839770166E-2</v>
      </c>
      <c r="CO124" s="134">
        <f>'Plan Figures'!$B$75</f>
        <v>0.14955977288801073</v>
      </c>
    </row>
    <row r="125" spans="1:93" x14ac:dyDescent="0.25">
      <c r="A125" s="107">
        <f t="shared" si="93"/>
        <v>45884</v>
      </c>
      <c r="B125" s="31">
        <v>37.664679817413663</v>
      </c>
      <c r="C125" s="43">
        <f t="shared" ref="C125" si="154">AVERAGE(B119:B125)</f>
        <v>37.878004901992725</v>
      </c>
      <c r="D125" s="31">
        <v>37.905797101449274</v>
      </c>
      <c r="E125" s="43">
        <f t="shared" ref="E125" si="155">AVERAGE(D119:D125)</f>
        <v>38.167903943054306</v>
      </c>
      <c r="F125" s="31">
        <v>39.827586206896555</v>
      </c>
      <c r="G125" s="43">
        <f t="shared" ref="G125" si="156">AVERAGE(F119:F125)</f>
        <v>40.688553728701514</v>
      </c>
      <c r="H125" s="31">
        <v>37.394495412844037</v>
      </c>
      <c r="I125" s="43">
        <f t="shared" si="138"/>
        <v>37.507432583501114</v>
      </c>
      <c r="J125" s="31">
        <v>0</v>
      </c>
      <c r="K125" s="57">
        <f t="shared" ref="K125" si="157">AVERAGE(J119:J125)</f>
        <v>0</v>
      </c>
      <c r="L125" s="108">
        <v>8.2332927869974259E-2</v>
      </c>
      <c r="M125" s="114">
        <f t="shared" ref="M125" si="158">AVERAGE(L119:L125)</f>
        <v>6.9221099872075392E-2</v>
      </c>
      <c r="N125" s="108">
        <v>0.10144927536231885</v>
      </c>
      <c r="O125" s="114">
        <f t="shared" ref="O125" si="159">AVERAGE(N119:N125)</f>
        <v>8.0412665681488721E-2</v>
      </c>
      <c r="P125" s="108">
        <v>6.8965517241379309E-2</v>
      </c>
      <c r="Q125" s="114">
        <f t="shared" ref="Q125" si="160">AVERAGE(P119:P125)</f>
        <v>0.11062098820719511</v>
      </c>
      <c r="R125" s="108">
        <v>0.11009174311926606</v>
      </c>
      <c r="S125" s="114">
        <f t="shared" si="94"/>
        <v>7.0442018163430403E-2</v>
      </c>
      <c r="T125" s="108">
        <v>0</v>
      </c>
      <c r="U125" s="110">
        <f t="shared" ref="U125" si="161">AVERAGE(T119:T125)</f>
        <v>0</v>
      </c>
      <c r="V125" s="108">
        <v>0.12117671812427794</v>
      </c>
      <c r="W125" s="114">
        <f t="shared" ref="W125" si="162">AVERAGE(V119:V125)</f>
        <v>0.11065508097829417</v>
      </c>
      <c r="X125" s="108">
        <v>0.13598304056856095</v>
      </c>
      <c r="Y125" s="114">
        <f t="shared" ref="Y125" si="163">AVERAGE(X119:X125)</f>
        <v>0.11670227028036173</v>
      </c>
      <c r="Z125" s="108">
        <v>0.10452584157836672</v>
      </c>
      <c r="AA125" s="114">
        <f t="shared" ref="AA125" si="164">AVERAGE(Z119:Z125)</f>
        <v>0.17300959726897874</v>
      </c>
      <c r="AB125" s="108">
        <v>0.14101382091859946</v>
      </c>
      <c r="AC125" s="114">
        <f t="shared" si="96"/>
        <v>0.10195963336932887</v>
      </c>
      <c r="AD125" s="108">
        <v>0</v>
      </c>
      <c r="AE125" s="110">
        <f t="shared" ref="AE125" si="165">AVERAGE(AD119:AD125)</f>
        <v>0</v>
      </c>
      <c r="AF125" s="31">
        <v>7276.1681248374935</v>
      </c>
      <c r="AG125" s="43">
        <f t="shared" ref="AG125" si="166">AVERAGE(AF119:AF125)</f>
        <v>7383.0971617994419</v>
      </c>
      <c r="AH125" s="31">
        <v>6889.9057971014499</v>
      </c>
      <c r="AI125" s="43">
        <f t="shared" ref="AI125" si="167">AVERAGE(AH119:AH125)</f>
        <v>7004.4944576736834</v>
      </c>
      <c r="AJ125" s="31">
        <v>6844.8275862068967</v>
      </c>
      <c r="AK125" s="43">
        <f t="shared" ref="AK125" si="168">AVERAGE(AJ119:AJ125)</f>
        <v>7061.8901861685126</v>
      </c>
      <c r="AL125" s="31">
        <v>6901.8990825688079</v>
      </c>
      <c r="AM125" s="43">
        <f t="shared" si="98"/>
        <v>6965.9959412135149</v>
      </c>
      <c r="AN125" s="31">
        <v>0</v>
      </c>
      <c r="AO125" s="57">
        <f t="shared" ref="AO125" si="169">AVERAGE(AN119:AN125)</f>
        <v>0</v>
      </c>
      <c r="AP125" s="63">
        <v>3.6800756504263612</v>
      </c>
      <c r="AQ125" s="115">
        <f t="shared" ref="AQ125" si="170">AVERAGE(AP119:AP125)</f>
        <v>3.4275073072464344</v>
      </c>
      <c r="AR125" s="63">
        <v>3.9927536231884062</v>
      </c>
      <c r="AS125" s="63">
        <f t="shared" ref="AS125" si="171">AVERAGE(AR119:AR125)</f>
        <v>3.5797211511891645</v>
      </c>
      <c r="AT125" s="63">
        <v>3.896551724137931</v>
      </c>
      <c r="AU125" s="63">
        <f t="shared" ref="AU125" si="172">AVERAGE(AT119:AT125)</f>
        <v>4.3457530974772363</v>
      </c>
      <c r="AV125" s="63">
        <v>4.0183486238532113</v>
      </c>
      <c r="AW125" s="63">
        <f t="shared" si="100"/>
        <v>3.3830489575266007</v>
      </c>
      <c r="AX125" s="63">
        <v>0</v>
      </c>
      <c r="AY125" s="65">
        <f t="shared" ref="AY125" si="173">AVERAGE(AX119:AX125)</f>
        <v>0</v>
      </c>
      <c r="AZ125" s="111">
        <v>0.59751306046322405</v>
      </c>
      <c r="BA125" s="116">
        <f t="shared" ref="BA125" si="174">AVERAGE(AZ119:AZ125)</f>
        <v>0.58910877263027961</v>
      </c>
      <c r="BB125" s="111">
        <v>0.78985507246376807</v>
      </c>
      <c r="BC125" s="116">
        <f t="shared" ref="BC125" si="175">AVERAGE(BB119:BB125)</f>
        <v>0.7802552200208821</v>
      </c>
      <c r="BD125" s="111">
        <v>0</v>
      </c>
      <c r="BE125" s="116">
        <f t="shared" ref="BE125" si="176">AVERAGE(BD119:BD125)</f>
        <v>0</v>
      </c>
      <c r="BF125" s="111">
        <v>1</v>
      </c>
      <c r="BG125" s="116">
        <f t="shared" si="102"/>
        <v>1</v>
      </c>
      <c r="BH125" s="111">
        <v>0</v>
      </c>
      <c r="BI125" s="117">
        <f t="shared" ref="BI125" si="177">AVERAGE(BH119:BH125)</f>
        <v>0</v>
      </c>
      <c r="BJ125" s="31">
        <v>5026.2622377686166</v>
      </c>
      <c r="BK125" s="43">
        <f t="shared" ref="BK125" si="178">AVERAGE(BJ119:BJ125)</f>
        <v>4950.9719944691797</v>
      </c>
      <c r="BL125" s="31">
        <v>5650.275362318841</v>
      </c>
      <c r="BM125" s="43">
        <f t="shared" ref="BM125" si="179">AVERAGE(BL119:BL125)</f>
        <v>5631.5032109068861</v>
      </c>
      <c r="BN125" s="31">
        <v>7405.3448275862074</v>
      </c>
      <c r="BO125" s="43">
        <f t="shared" ref="BO125" si="180">AVERAGE(BN119:BN125)</f>
        <v>7009.8795395901316</v>
      </c>
      <c r="BP125" s="31">
        <v>5183.3302752293575</v>
      </c>
      <c r="BQ125" s="43">
        <f t="shared" si="104"/>
        <v>5257.8314715211891</v>
      </c>
      <c r="BR125" s="31">
        <v>0</v>
      </c>
      <c r="BS125" s="57">
        <f t="shared" ref="BS125" si="181">AVERAGE(BR119:BR125)</f>
        <v>0</v>
      </c>
      <c r="BT125" s="108">
        <v>2.1957204409849954E-2</v>
      </c>
      <c r="BU125" s="114">
        <f t="shared" ref="BU125" si="182">AVERAGE(BT119:BT125)</f>
        <v>2.3819840281264833E-2</v>
      </c>
      <c r="BV125" s="108">
        <v>2.8985507246376812E-2</v>
      </c>
      <c r="BW125" s="108">
        <f t="shared" ref="BW125" si="183">AVERAGE(BV119:BV125)</f>
        <v>3.1348358389007354E-2</v>
      </c>
      <c r="BX125" s="108">
        <v>3.4482758620689655E-2</v>
      </c>
      <c r="BY125" s="108">
        <f t="shared" ref="BY125" si="184">AVERAGE(BX119:BX125)</f>
        <v>4.4194229415904299E-2</v>
      </c>
      <c r="BZ125" s="108">
        <v>2.7522935779816515E-2</v>
      </c>
      <c r="CA125" s="108">
        <f t="shared" si="106"/>
        <v>2.7758776400736838E-2</v>
      </c>
      <c r="CB125" s="108">
        <v>0</v>
      </c>
      <c r="CC125" s="110">
        <f t="shared" ref="CC125" si="185">AVERAGE(CB119:CB125)</f>
        <v>0</v>
      </c>
      <c r="CD125" s="63">
        <v>39.741676238536343</v>
      </c>
      <c r="CE125" s="115">
        <f t="shared" ref="CE125" si="186">AVERAGE(CD119:CD125)</f>
        <v>40.518855098109881</v>
      </c>
      <c r="CF125" s="63">
        <v>43.478260869565219</v>
      </c>
      <c r="CG125" s="115">
        <f t="shared" ref="CG125" si="187">AVERAGE(CF119:CF125)</f>
        <v>43.710614413804869</v>
      </c>
      <c r="CH125" s="63">
        <v>46.827586206896548</v>
      </c>
      <c r="CI125" s="115">
        <f t="shared" ref="CI125" si="188">AVERAGE(CH119:CH125)</f>
        <v>50.140997590258678</v>
      </c>
      <c r="CJ125" s="63">
        <v>42.587155963302756</v>
      </c>
      <c r="CK125" s="115">
        <f t="shared" si="108"/>
        <v>41.894873081836259</v>
      </c>
      <c r="CL125" s="63">
        <v>0</v>
      </c>
      <c r="CM125" s="118">
        <f t="shared" ref="CM125" si="189">AVERAGE(CL119:CL125)</f>
        <v>0</v>
      </c>
      <c r="CN125" s="134">
        <f>'Plan Figures'!$B$74</f>
        <v>7.6707847839770166E-2</v>
      </c>
      <c r="CO125" s="134">
        <f>'Plan Figures'!$B$75</f>
        <v>0.14955977288801073</v>
      </c>
    </row>
  </sheetData>
  <phoneticPr fontId="1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4AF6-593E-4C15-9714-AB7C2E959498}">
  <sheetPr codeName="Sheet25"/>
  <dimension ref="A1"/>
  <sheetViews>
    <sheetView zoomScale="55" zoomScaleNormal="55" workbookViewId="0">
      <selection activeCell="AM67" sqref="AM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03A66-8120-4C69-8839-177C03DA91BE}">
  <sheetPr codeName="Sheet26"/>
  <dimension ref="A1"/>
  <sheetViews>
    <sheetView zoomScale="40" zoomScaleNormal="40" workbookViewId="0">
      <selection activeCell="AP18" sqref="AP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DB470-085A-4BD5-BD1B-E12800409A61}">
  <sheetPr codeName="Sheet27"/>
  <dimension ref="B3:D29"/>
  <sheetViews>
    <sheetView workbookViewId="0">
      <selection activeCell="B29" sqref="B29"/>
    </sheetView>
  </sheetViews>
  <sheetFormatPr defaultRowHeight="15" x14ac:dyDescent="0.25"/>
  <cols>
    <col min="2" max="2" width="12.85546875" customWidth="1"/>
    <col min="3" max="3" width="24.85546875" customWidth="1"/>
    <col min="4" max="4" width="26.140625" customWidth="1"/>
  </cols>
  <sheetData>
    <row r="3" spans="2:4" x14ac:dyDescent="0.25">
      <c r="B3" s="91" t="s">
        <v>341</v>
      </c>
      <c r="C3" s="92" t="s">
        <v>342</v>
      </c>
      <c r="D3" s="92" t="s">
        <v>343</v>
      </c>
    </row>
    <row r="4" spans="2:4" x14ac:dyDescent="0.25">
      <c r="B4" s="89">
        <f t="shared" ref="B4:B28" si="0">B5-7</f>
        <v>45709</v>
      </c>
      <c r="C4" s="21" t="e">
        <v>#DIV/0!</v>
      </c>
      <c r="D4" s="21" t="e">
        <v>#DIV/0!</v>
      </c>
    </row>
    <row r="5" spans="2:4" x14ac:dyDescent="0.25">
      <c r="B5" s="90">
        <f t="shared" si="0"/>
        <v>45716</v>
      </c>
      <c r="C5" s="21" t="e">
        <v>#DIV/0!</v>
      </c>
      <c r="D5" s="21" t="e">
        <v>#DIV/0!</v>
      </c>
    </row>
    <row r="6" spans="2:4" x14ac:dyDescent="0.25">
      <c r="B6" s="89">
        <f t="shared" si="0"/>
        <v>45723</v>
      </c>
      <c r="C6" s="21" t="e">
        <v>#DIV/0!</v>
      </c>
      <c r="D6" s="21" t="e">
        <v>#DIV/0!</v>
      </c>
    </row>
    <row r="7" spans="2:4" x14ac:dyDescent="0.25">
      <c r="B7" s="90">
        <f t="shared" si="0"/>
        <v>45730</v>
      </c>
      <c r="C7" s="21" t="e">
        <v>#DIV/0!</v>
      </c>
      <c r="D7" s="21" t="e">
        <v>#DIV/0!</v>
      </c>
    </row>
    <row r="8" spans="2:4" x14ac:dyDescent="0.25">
      <c r="B8" s="89">
        <f t="shared" si="0"/>
        <v>45737</v>
      </c>
      <c r="C8" s="21" t="e">
        <v>#DIV/0!</v>
      </c>
      <c r="D8" s="21" t="e">
        <v>#DIV/0!</v>
      </c>
    </row>
    <row r="9" spans="2:4" x14ac:dyDescent="0.25">
      <c r="B9" s="90">
        <f t="shared" si="0"/>
        <v>45744</v>
      </c>
      <c r="C9" s="21" t="e">
        <v>#DIV/0!</v>
      </c>
      <c r="D9" s="21" t="e">
        <v>#DIV/0!</v>
      </c>
    </row>
    <row r="10" spans="2:4" x14ac:dyDescent="0.25">
      <c r="B10" s="89">
        <f t="shared" si="0"/>
        <v>45751</v>
      </c>
      <c r="C10" s="21" t="e">
        <v>#DIV/0!</v>
      </c>
      <c r="D10" s="21" t="e">
        <v>#DIV/0!</v>
      </c>
    </row>
    <row r="11" spans="2:4" x14ac:dyDescent="0.25">
      <c r="B11" s="90">
        <f t="shared" si="0"/>
        <v>45758</v>
      </c>
      <c r="C11" s="21" t="e">
        <v>#DIV/0!</v>
      </c>
      <c r="D11" s="21" t="e">
        <v>#DIV/0!</v>
      </c>
    </row>
    <row r="12" spans="2:4" x14ac:dyDescent="0.25">
      <c r="B12" s="89">
        <f t="shared" si="0"/>
        <v>45765</v>
      </c>
      <c r="C12" s="21" t="e">
        <v>#DIV/0!</v>
      </c>
      <c r="D12" s="21" t="e">
        <v>#DIV/0!</v>
      </c>
    </row>
    <row r="13" spans="2:4" x14ac:dyDescent="0.25">
      <c r="B13" s="90">
        <f t="shared" si="0"/>
        <v>45772</v>
      </c>
      <c r="C13" s="21" t="e">
        <v>#DIV/0!</v>
      </c>
      <c r="D13" s="21" t="e">
        <v>#DIV/0!</v>
      </c>
    </row>
    <row r="14" spans="2:4" x14ac:dyDescent="0.25">
      <c r="B14" s="89">
        <f t="shared" si="0"/>
        <v>45779</v>
      </c>
      <c r="C14" s="21" t="e">
        <v>#DIV/0!</v>
      </c>
      <c r="D14" s="21" t="e">
        <v>#DIV/0!</v>
      </c>
    </row>
    <row r="15" spans="2:4" x14ac:dyDescent="0.25">
      <c r="B15" s="90">
        <f t="shared" si="0"/>
        <v>45786</v>
      </c>
      <c r="C15" s="21" t="e">
        <v>#DIV/0!</v>
      </c>
      <c r="D15" s="21" t="e">
        <v>#DIV/0!</v>
      </c>
    </row>
    <row r="16" spans="2:4" x14ac:dyDescent="0.25">
      <c r="B16" s="89">
        <f t="shared" si="0"/>
        <v>45793</v>
      </c>
      <c r="C16" s="21" t="e">
        <v>#DIV/0!</v>
      </c>
      <c r="D16" s="21" t="e">
        <v>#DIV/0!</v>
      </c>
    </row>
    <row r="17" spans="2:4" x14ac:dyDescent="0.25">
      <c r="B17" s="90">
        <f t="shared" si="0"/>
        <v>45800</v>
      </c>
      <c r="C17" s="21" t="e">
        <v>#DIV/0!</v>
      </c>
      <c r="D17" s="21" t="e">
        <v>#DIV/0!</v>
      </c>
    </row>
    <row r="18" spans="2:4" x14ac:dyDescent="0.25">
      <c r="B18" s="89">
        <f t="shared" si="0"/>
        <v>45807</v>
      </c>
      <c r="C18" s="21" t="e">
        <v>#DIV/0!</v>
      </c>
      <c r="D18" s="21" t="e">
        <v>#DIV/0!</v>
      </c>
    </row>
    <row r="19" spans="2:4" x14ac:dyDescent="0.25">
      <c r="B19" s="90">
        <f t="shared" si="0"/>
        <v>45814</v>
      </c>
      <c r="C19" s="21" t="e">
        <v>#DIV/0!</v>
      </c>
      <c r="D19" s="21" t="e">
        <v>#DIV/0!</v>
      </c>
    </row>
    <row r="20" spans="2:4" x14ac:dyDescent="0.25">
      <c r="B20" s="89">
        <f t="shared" si="0"/>
        <v>45821</v>
      </c>
      <c r="C20" s="21" t="e">
        <v>#DIV/0!</v>
      </c>
      <c r="D20" s="21" t="e">
        <v>#DIV/0!</v>
      </c>
    </row>
    <row r="21" spans="2:4" x14ac:dyDescent="0.25">
      <c r="B21" s="90">
        <f t="shared" si="0"/>
        <v>45828</v>
      </c>
      <c r="C21" s="21" t="e">
        <v>#DIV/0!</v>
      </c>
      <c r="D21" s="21" t="e">
        <v>#DIV/0!</v>
      </c>
    </row>
    <row r="22" spans="2:4" x14ac:dyDescent="0.25">
      <c r="B22" s="89">
        <f t="shared" si="0"/>
        <v>45835</v>
      </c>
      <c r="C22" s="21" t="e">
        <v>#DIV/0!</v>
      </c>
      <c r="D22" s="21" t="e">
        <v>#DIV/0!</v>
      </c>
    </row>
    <row r="23" spans="2:4" x14ac:dyDescent="0.25">
      <c r="B23" s="90">
        <f t="shared" si="0"/>
        <v>45842</v>
      </c>
      <c r="C23" s="21" t="e">
        <v>#DIV/0!</v>
      </c>
      <c r="D23" s="21" t="e">
        <v>#DIV/0!</v>
      </c>
    </row>
    <row r="24" spans="2:4" x14ac:dyDescent="0.25">
      <c r="B24" s="89">
        <f t="shared" si="0"/>
        <v>45849</v>
      </c>
      <c r="C24" s="21" t="e">
        <v>#DIV/0!</v>
      </c>
      <c r="D24" s="21" t="e">
        <v>#DIV/0!</v>
      </c>
    </row>
    <row r="25" spans="2:4" x14ac:dyDescent="0.25">
      <c r="B25" s="90">
        <f t="shared" si="0"/>
        <v>45856</v>
      </c>
      <c r="C25" s="21" t="e">
        <v>#DIV/0!</v>
      </c>
      <c r="D25" s="21" t="e">
        <v>#DIV/0!</v>
      </c>
    </row>
    <row r="26" spans="2:4" x14ac:dyDescent="0.25">
      <c r="B26" s="89">
        <f t="shared" si="0"/>
        <v>45863</v>
      </c>
      <c r="C26" s="21" t="e">
        <v>#DIV/0!</v>
      </c>
      <c r="D26" s="21" t="e">
        <v>#DIV/0!</v>
      </c>
    </row>
    <row r="27" spans="2:4" x14ac:dyDescent="0.25">
      <c r="B27" s="90">
        <f t="shared" si="0"/>
        <v>45870</v>
      </c>
      <c r="C27" s="21" t="e">
        <v>#DIV/0!</v>
      </c>
      <c r="D27" s="21" t="e">
        <v>#DIV/0!</v>
      </c>
    </row>
    <row r="28" spans="2:4" x14ac:dyDescent="0.25">
      <c r="B28" s="89">
        <f t="shared" si="0"/>
        <v>45877</v>
      </c>
      <c r="C28" s="21" t="e">
        <v>#DIV/0!</v>
      </c>
      <c r="D28" s="21" t="e">
        <v>#DIV/0!</v>
      </c>
    </row>
    <row r="29" spans="2:4" x14ac:dyDescent="0.25">
      <c r="B29" s="90">
        <f>MAX('Headline - Sales, NWP, GWP'!E4:Q4)</f>
        <v>45884</v>
      </c>
      <c r="C29" s="21" t="e">
        <v>#DIV/0!</v>
      </c>
      <c r="D29" s="21" t="e">
        <v>#DIV/0!</v>
      </c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4dcc80ff-3a52-4766-b76e-262847ecd459}" enabled="0" method="" siteId="{4dcc80ff-3a52-4766-b76e-262847ecd459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Title Sheet</vt:lpstr>
      <vt:lpstr>Plan</vt:lpstr>
      <vt:lpstr>Total Sales Figures &gt;&gt;</vt:lpstr>
      <vt:lpstr>Headline - Sales, NWP, GWP</vt:lpstr>
      <vt:lpstr>Headline to Current % Change</vt:lpstr>
      <vt:lpstr>Current - Sales, NWP, GWP</vt:lpstr>
      <vt:lpstr>Current to Ultimate % Change</vt:lpstr>
      <vt:lpstr>Ultimate - Sales, NWP, GWP</vt:lpstr>
      <vt:lpstr>Headline to Ultimate % Change</vt:lpstr>
      <vt:lpstr>NB Sales Figures &gt;&gt;</vt:lpstr>
      <vt:lpstr>NB - Sales, NWP, GWP</vt:lpstr>
      <vt:lpstr>REN Sales Figures &gt;&gt;</vt:lpstr>
      <vt:lpstr>RN - Sales, NWP, GWP</vt:lpstr>
      <vt:lpstr>Scored Loss Ratios &gt;&gt;</vt:lpstr>
      <vt:lpstr>MICL Direct</vt:lpstr>
      <vt:lpstr>Charts &gt;&gt;</vt:lpstr>
      <vt:lpstr>Policies</vt:lpstr>
      <vt:lpstr>Premium</vt:lpstr>
      <vt:lpstr>Policies NBREN</vt:lpstr>
      <vt:lpstr>Premium NBREN</vt:lpstr>
      <vt:lpstr>Risk Mix Tracking &gt;&gt;</vt:lpstr>
      <vt:lpstr>Proposer Age</vt:lpstr>
      <vt:lpstr>Proportion Aged u25</vt:lpstr>
      <vt:lpstr>Average Mileage</vt:lpstr>
      <vt:lpstr>Vehicle Value</vt:lpstr>
      <vt:lpstr>Vehicle Value Over £25k</vt:lpstr>
      <vt:lpstr>NCD</vt:lpstr>
      <vt:lpstr>Monthly Payments</vt:lpstr>
      <vt:lpstr>Area Rating</vt:lpstr>
      <vt:lpstr>Data &gt;&gt;</vt:lpstr>
      <vt:lpstr>Dev Patterns</vt:lpstr>
      <vt:lpstr>Plan Figures</vt:lpstr>
      <vt:lpstr>PolCount</vt:lpstr>
      <vt:lpstr>PolCount NBREN</vt:lpstr>
      <vt:lpstr>NWP</vt:lpstr>
      <vt:lpstr>NWP NBREN</vt:lpstr>
      <vt:lpstr>Averages Graph Data</vt:lpstr>
      <vt:lpstr>Boom Premium Graphs</vt:lpstr>
      <vt:lpstr>Boom Policy Graphs</vt:lpstr>
      <vt:lpstr>MICL Direct SLRs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Newsome</dc:creator>
  <cp:lastModifiedBy>Matthew Turner</cp:lastModifiedBy>
  <cp:lastPrinted>2024-01-11T11:03:59Z</cp:lastPrinted>
  <dcterms:created xsi:type="dcterms:W3CDTF">2023-11-24T17:07:42Z</dcterms:created>
  <dcterms:modified xsi:type="dcterms:W3CDTF">2025-08-18T09:22:57Z</dcterms:modified>
</cp:coreProperties>
</file>