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org\Desktop\mul_doc\notes\"/>
    </mc:Choice>
  </mc:AlternateContent>
  <xr:revisionPtr revIDLastSave="0" documentId="13_ncr:1_{675CA030-E689-4636-B7B1-E5A4DCE96001}" xr6:coauthVersionLast="47" xr6:coauthVersionMax="47" xr10:uidLastSave="{00000000-0000-0000-0000-000000000000}"/>
  <bookViews>
    <workbookView xWindow="18855" yWindow="2280" windowWidth="12330" windowHeight="16920" firstSheet="2" activeTab="3" xr2:uid="{00000000-000D-0000-FFFF-FFFF00000000}"/>
  </bookViews>
  <sheets>
    <sheet name="try_tp_dec" sheetId="1" r:id="rId1"/>
    <sheet name="recreate_tp_june" sheetId="5" r:id="rId2"/>
    <sheet name="premium_provision" sheetId="3" r:id="rId3"/>
    <sheet name="cancellations_adjustment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2" i="4" l="1"/>
  <c r="B5" i="5" l="1"/>
  <c r="B3" i="5"/>
  <c r="B2" i="3" l="1"/>
  <c r="B3" i="3" l="1"/>
  <c r="B5" i="3" l="1"/>
  <c r="B6" i="3" s="1"/>
  <c r="B2" i="5" s="1"/>
  <c r="E2" i="1"/>
  <c r="E12" i="1"/>
  <c r="E11" i="1"/>
  <c r="E10" i="1"/>
  <c r="E9" i="1"/>
  <c r="E8" i="1"/>
  <c r="E7" i="1"/>
  <c r="E6" i="1"/>
  <c r="E5" i="1"/>
  <c r="E4" i="1"/>
  <c r="E3" i="1"/>
  <c r="B3" i="1"/>
  <c r="B2" i="1"/>
  <c r="D3" i="1" s="1"/>
  <c r="D12" i="1" l="1"/>
  <c r="D2" i="1"/>
  <c r="D9" i="1"/>
  <c r="D8" i="1"/>
  <c r="D11" i="1"/>
  <c r="D7" i="1"/>
  <c r="D6" i="1"/>
  <c r="D5" i="1"/>
  <c r="D10" i="1"/>
  <c r="D4" i="1"/>
</calcChain>
</file>

<file path=xl/sharedStrings.xml><?xml version="1.0" encoding="utf-8"?>
<sst xmlns="http://schemas.openxmlformats.org/spreadsheetml/2006/main" count="72" uniqueCount="57">
  <si>
    <t>Description</t>
  </si>
  <si>
    <t>Add Solvency II Premium Provision</t>
  </si>
  <si>
    <t>Remove Management Load (Prudence Margin)</t>
  </si>
  <si>
    <t>Subtract Bound But Not Incepted (BBNI) Adj.</t>
  </si>
  <si>
    <t>Add Net ENIDs Loading</t>
  </si>
  <si>
    <t>Add Cancellations Adjustment</t>
  </si>
  <si>
    <t>Apply Discounting</t>
  </si>
  <si>
    <t>Notes</t>
  </si>
  <si>
    <t>Premium Provision = (Unearned Premium + BBNI Premium) × Unearned Ultimate Loss Ratio</t>
  </si>
  <si>
    <t>- Unearned Premium (UPR): available on the GAAP balance sheet. Line item "Provision for unearned premiums", £34,236,000.</t>
  </si>
  <si>
    <t>- Bound But Not Incepted (BBNI) Premium: The premium for policies that have been sold but have not yet started. This is a Solvency II concept and is not on the GAAP balance sheet. For Mulsanne, this amount is £837,109.</t>
  </si>
  <si>
    <t>- Unearned Ultimate Loss Ratio (ULR): Actuarial assumption. The expected percentage of the unearned premium that will ultimately be paid out in claims. Not available on the balance sheet; it comes from a separate, detailed reserving analysis.</t>
  </si>
  <si>
    <t>explicit, discretionary amount that management has added to the claims reserves</t>
  </si>
  <si>
    <t>Add Run-off Expense Provision (summary 4.8.2)</t>
  </si>
  <si>
    <t>don't have components to calculate it myself</t>
  </si>
  <si>
    <t>Subtract Future Premiums Receivable (summary 4.13.1 waterfall)</t>
  </si>
  <si>
    <t>3.4.4, SII Technical provisions for general insurers: "should be known as part of the credit control process"</t>
  </si>
  <si>
    <t>BBNI Adj = GWP - BBNI</t>
  </si>
  <si>
    <t>Risk Margin</t>
  </si>
  <si>
    <t>Subtotal B</t>
  </si>
  <si>
    <t>Subtotal C</t>
  </si>
  <si>
    <t>From Waterfall</t>
  </si>
  <si>
    <t>Gross GAAP Technical Provisions</t>
  </si>
  <si>
    <t>Provision for unearned premiums, gross amount</t>
  </si>
  <si>
    <t>Do I have it?</t>
  </si>
  <si>
    <t>Yes</t>
  </si>
  <si>
    <t>No</t>
  </si>
  <si>
    <t>Try and source</t>
  </si>
  <si>
    <t>BS, slightly different</t>
  </si>
  <si>
    <t>Target</t>
  </si>
  <si>
    <t>Component</t>
  </si>
  <si>
    <t>Value</t>
  </si>
  <si>
    <t>Unearned Premium</t>
  </si>
  <si>
    <t>BBNI Premium</t>
  </si>
  <si>
    <t>Unearned Ultimate Loss Ratio</t>
  </si>
  <si>
    <t>Gross premium provision</t>
  </si>
  <si>
    <t>Gross claims provision</t>
  </si>
  <si>
    <t>Gross Management load</t>
  </si>
  <si>
    <t>Amounts due from Intermediaries (Receivable offsetting Gross TPs)</t>
  </si>
  <si>
    <t>R-O Expense provision</t>
  </si>
  <si>
    <t>Cancellations Assumption on UPR</t>
  </si>
  <si>
    <t>Net ENIDs</t>
  </si>
  <si>
    <t>Discounting</t>
  </si>
  <si>
    <t>What we need</t>
  </si>
  <si>
    <t>pp</t>
  </si>
  <si>
    <t>Comment</t>
  </si>
  <si>
    <t>Need Unearned Ultimate Loss Ratio</t>
  </si>
  <si>
    <t>No projected ten-year period</t>
  </si>
  <si>
    <t>UPR</t>
  </si>
  <si>
    <t>NWP</t>
  </si>
  <si>
    <t>Dev NWP</t>
  </si>
  <si>
    <t>Cancellation</t>
  </si>
  <si>
    <t>Rate</t>
  </si>
  <si>
    <t>Adj</t>
  </si>
  <si>
    <t>From version control</t>
  </si>
  <si>
    <t>UPR does not seem right; NWP might be wrong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</si>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</sst>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Dec24%20MICL%20MI%20Pack%20v9.4%20PL-BS.xlsx" TargetMode="External"/><Relationship Id="rId1" Type="http://schemas.openxmlformats.org/officeDocument/2006/relationships/externalLinkPath" Target="/Users/georg/Desktop/mul_doc/documents/Dec24%20MICL%20MI%20Pack%20v9.4%20PL-B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Jun25%20MICL%20MI%20Pack%20v3.1%20Isi%20pack%20exc%20PC.xlsx" TargetMode="External"/><Relationship Id="rId1" Type="http://schemas.openxmlformats.org/officeDocument/2006/relationships/externalLinkPath" Target="/Users/georg/Desktop/mul_doc/documents/Jun25%20MICL%20MI%20Pack%20v3.1%20Isi%20pack%20exc%20P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2506%20MICL_S2%20Gross%20TP%20walk.xlsx" TargetMode="External"/><Relationship Id="rId1" Type="http://schemas.openxmlformats.org/officeDocument/2006/relationships/externalLinkPath" Target="/Users/georg/Desktop/mul_doc/documents/2506%20MICL_S2%20Gross%20TP%20wal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 GFSC old"/>
      <sheetName val="BS GFSC old"/>
      <sheetName val="Investments 2"/>
      <sheetName val="PL"/>
      <sheetName val="BS"/>
    </sheetNames>
    <sheetDataSet>
      <sheetData sheetId="0"/>
      <sheetData sheetId="1"/>
      <sheetData sheetId="2"/>
      <sheetData sheetId="3"/>
      <sheetData sheetId="4">
        <row r="117">
          <cell r="C117">
            <v>-34236.264390000004</v>
          </cell>
        </row>
        <row r="127">
          <cell r="C127">
            <v>-246638.54426000002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"/>
      <sheetName val="BS"/>
      <sheetName val="Deferrals"/>
    </sheetNames>
    <sheetDataSet>
      <sheetData sheetId="0">
        <row r="17">
          <cell r="H17">
            <v>3291.1138200000023</v>
          </cell>
        </row>
        <row r="20">
          <cell r="H20">
            <v>4361.5666600000004</v>
          </cell>
        </row>
      </sheetData>
      <sheetData sheetId="1">
        <row r="63">
          <cell r="C63">
            <v>8709.5284900000006</v>
          </cell>
        </row>
        <row r="121">
          <cell r="C121">
            <v>-29874.69773</v>
          </cell>
        </row>
        <row r="123">
          <cell r="C123">
            <v>-208725.74883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2 Balance Sheet Summary"/>
    </sheetNames>
    <sheetDataSet>
      <sheetData sheetId="0" refreshError="1"/>
      <sheetData sheetId="1">
        <row r="27">
          <cell r="E27">
            <v>25309878.606367901</v>
          </cell>
        </row>
        <row r="32">
          <cell r="E32">
            <v>933589.79950986418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zoomScale="80" zoomScaleNormal="80" workbookViewId="0">
      <selection activeCell="A12" sqref="A12"/>
    </sheetView>
  </sheetViews>
  <sheetFormatPr defaultColWidth="12.5703125" defaultRowHeight="15.75" customHeight="1" x14ac:dyDescent="0.2"/>
  <cols>
    <col min="1" max="1" width="57.85546875" style="3" bestFit="1" customWidth="1"/>
    <col min="2" max="2" width="23.42578125" style="3" bestFit="1" customWidth="1"/>
    <col min="3" max="3" width="14.85546875" style="3" bestFit="1" customWidth="1"/>
    <col min="4" max="5" width="12" style="3" bestFit="1" customWidth="1"/>
    <col min="6" max="6" width="12.5703125" style="3"/>
    <col min="7" max="7" width="76.7109375" style="3" customWidth="1"/>
    <col min="8" max="8" width="216.7109375" style="3" bestFit="1" customWidth="1"/>
    <col min="9" max="9" width="216.7109375" style="3" customWidth="1"/>
    <col min="10" max="16384" width="12.5703125" style="3"/>
  </cols>
  <sheetData>
    <row r="1" spans="1:8" x14ac:dyDescent="0.2">
      <c r="A1" s="1" t="s">
        <v>0</v>
      </c>
      <c r="B1" s="2" t="s">
        <v>27</v>
      </c>
      <c r="C1" s="3" t="s">
        <v>21</v>
      </c>
      <c r="D1" s="1" t="s">
        <v>19</v>
      </c>
      <c r="E1" s="1" t="s">
        <v>20</v>
      </c>
      <c r="F1" s="5" t="s">
        <v>24</v>
      </c>
      <c r="G1" s="1" t="s">
        <v>7</v>
      </c>
      <c r="H1" s="3" t="s">
        <v>9</v>
      </c>
    </row>
    <row r="2" spans="1:8" x14ac:dyDescent="0.2">
      <c r="A2" s="2" t="s">
        <v>22</v>
      </c>
      <c r="B2" s="7">
        <f>-1*1000*[1]BS!$C$127</f>
        <v>246638544.26000002</v>
      </c>
      <c r="C2" s="7">
        <v>246014000</v>
      </c>
      <c r="D2" s="4">
        <f>SUM(B2)</f>
        <v>246638544.26000002</v>
      </c>
      <c r="E2" s="4">
        <f>SUM(C2)</f>
        <v>246014000</v>
      </c>
      <c r="F2" s="5" t="s">
        <v>25</v>
      </c>
      <c r="G2" s="6" t="s">
        <v>28</v>
      </c>
      <c r="H2" s="3" t="s">
        <v>10</v>
      </c>
    </row>
    <row r="3" spans="1:8" x14ac:dyDescent="0.2">
      <c r="A3" s="2" t="s">
        <v>23</v>
      </c>
      <c r="B3" s="7">
        <f>[1]BS!$C$117*1000</f>
        <v>-34236264.390000001</v>
      </c>
      <c r="C3" s="7">
        <v>-34273000</v>
      </c>
      <c r="D3" s="4">
        <f>SUM(B2:B3)</f>
        <v>212402279.87</v>
      </c>
      <c r="E3" s="4">
        <f>SUM(C2:C3)</f>
        <v>211741000</v>
      </c>
      <c r="F3" s="5" t="s">
        <v>25</v>
      </c>
      <c r="G3" s="6" t="s">
        <v>28</v>
      </c>
      <c r="H3" s="3" t="s">
        <v>11</v>
      </c>
    </row>
    <row r="4" spans="1:8" x14ac:dyDescent="0.2">
      <c r="A4" s="2" t="s">
        <v>1</v>
      </c>
      <c r="B4" s="7">
        <v>26378000</v>
      </c>
      <c r="C4" s="7">
        <v>26378000</v>
      </c>
      <c r="D4" s="4">
        <f>SUM(B2:B4)</f>
        <v>238780279.87</v>
      </c>
      <c r="E4" s="4">
        <f>SUM(C2:C4)</f>
        <v>238119000</v>
      </c>
      <c r="F4" s="5" t="s">
        <v>26</v>
      </c>
      <c r="G4" s="5" t="s">
        <v>8</v>
      </c>
    </row>
    <row r="5" spans="1:8" x14ac:dyDescent="0.2">
      <c r="A5" s="1" t="s">
        <v>2</v>
      </c>
      <c r="B5" s="7">
        <v>-6000000</v>
      </c>
      <c r="C5" s="7">
        <v>-6000000</v>
      </c>
      <c r="D5" s="4">
        <f>SUM(B2:B5)</f>
        <v>232780279.87</v>
      </c>
      <c r="E5" s="4">
        <f>SUM(C2:C5)</f>
        <v>232119000</v>
      </c>
      <c r="F5" s="5" t="s">
        <v>26</v>
      </c>
      <c r="G5" s="3" t="s">
        <v>12</v>
      </c>
    </row>
    <row r="6" spans="1:8" x14ac:dyDescent="0.2">
      <c r="A6" s="1" t="s">
        <v>13</v>
      </c>
      <c r="B6" s="7">
        <v>5052000</v>
      </c>
      <c r="C6" s="7">
        <v>5052000</v>
      </c>
      <c r="D6" s="4">
        <f>SUM(B2:B6)</f>
        <v>237832279.87</v>
      </c>
      <c r="E6" s="4">
        <f>SUM(C2:C6)</f>
        <v>237171000</v>
      </c>
      <c r="F6" s="5" t="s">
        <v>26</v>
      </c>
      <c r="G6" s="3" t="s">
        <v>14</v>
      </c>
    </row>
    <row r="7" spans="1:8" x14ac:dyDescent="0.2">
      <c r="A7" s="1" t="s">
        <v>15</v>
      </c>
      <c r="B7" s="7">
        <v>-7639000</v>
      </c>
      <c r="C7" s="7">
        <v>-7639000</v>
      </c>
      <c r="D7" s="4">
        <f>SUM(B2:B7)</f>
        <v>230193279.87</v>
      </c>
      <c r="E7" s="4">
        <f>SUM(C2:C7)</f>
        <v>229532000</v>
      </c>
      <c r="F7" s="5" t="s">
        <v>26</v>
      </c>
      <c r="G7" s="3" t="s">
        <v>16</v>
      </c>
    </row>
    <row r="8" spans="1:8" x14ac:dyDescent="0.2">
      <c r="A8" s="1" t="s">
        <v>3</v>
      </c>
      <c r="B8" s="7">
        <v>-154000</v>
      </c>
      <c r="C8" s="7">
        <v>-154000</v>
      </c>
      <c r="D8" s="4">
        <f>SUM(B2:B8)</f>
        <v>230039279.87</v>
      </c>
      <c r="E8" s="4">
        <f>SUM(C2:C8)</f>
        <v>229378000</v>
      </c>
      <c r="F8" s="5" t="s">
        <v>26</v>
      </c>
      <c r="G8" s="3" t="s">
        <v>17</v>
      </c>
    </row>
    <row r="9" spans="1:8" x14ac:dyDescent="0.2">
      <c r="A9" s="2" t="s">
        <v>4</v>
      </c>
      <c r="B9" s="7">
        <v>652000</v>
      </c>
      <c r="C9" s="7">
        <v>652000</v>
      </c>
      <c r="D9" s="4">
        <f>SUM(B2:B9)</f>
        <v>230691279.87</v>
      </c>
      <c r="E9" s="4">
        <f>SUM(C2:C9)</f>
        <v>230030000</v>
      </c>
      <c r="F9" s="5" t="s">
        <v>26</v>
      </c>
    </row>
    <row r="10" spans="1:8" x14ac:dyDescent="0.2">
      <c r="A10" s="1" t="s">
        <v>5</v>
      </c>
      <c r="B10" s="7">
        <v>1070000</v>
      </c>
      <c r="C10" s="7">
        <v>1070000</v>
      </c>
      <c r="D10" s="4">
        <f>SUM(B2:B10)</f>
        <v>231761279.87</v>
      </c>
      <c r="E10" s="4">
        <f>SUM(C2:C10)</f>
        <v>231100000</v>
      </c>
      <c r="F10" s="5" t="s">
        <v>26</v>
      </c>
    </row>
    <row r="11" spans="1:8" x14ac:dyDescent="0.2">
      <c r="A11" s="1" t="s">
        <v>6</v>
      </c>
      <c r="B11" s="7">
        <v>-22383000</v>
      </c>
      <c r="C11" s="7">
        <v>-22383000</v>
      </c>
      <c r="D11" s="4">
        <f>SUM(B2:B11)</f>
        <v>209378279.87</v>
      </c>
      <c r="E11" s="4">
        <f>SUM(C2:C11)</f>
        <v>208717000</v>
      </c>
      <c r="F11" s="5" t="s">
        <v>26</v>
      </c>
    </row>
    <row r="12" spans="1:8" x14ac:dyDescent="0.2">
      <c r="A12" s="1" t="s">
        <v>18</v>
      </c>
      <c r="B12" s="7">
        <v>1831000</v>
      </c>
      <c r="C12" s="7">
        <v>1831000</v>
      </c>
      <c r="D12" s="4">
        <f>SUM(B2:B12)</f>
        <v>211209279.87</v>
      </c>
      <c r="E12" s="4">
        <f>SUM(C2:C12)</f>
        <v>210548000</v>
      </c>
      <c r="F12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15D8-9648-401F-8351-D8B69F79ED89}">
  <dimension ref="A1:C9"/>
  <sheetViews>
    <sheetView workbookViewId="0">
      <selection activeCell="A8" sqref="A8"/>
    </sheetView>
  </sheetViews>
  <sheetFormatPr defaultRowHeight="12.75" x14ac:dyDescent="0.2"/>
  <cols>
    <col min="1" max="1" width="66.85546875" style="11" bestFit="1" customWidth="1"/>
    <col min="2" max="2" width="14.85546875" style="11" bestFit="1" customWidth="1"/>
    <col min="3" max="16384" width="9.140625" style="11"/>
  </cols>
  <sheetData>
    <row r="1" spans="1:3" x14ac:dyDescent="0.2">
      <c r="A1" s="10" t="s">
        <v>30</v>
      </c>
      <c r="B1" s="10" t="s">
        <v>31</v>
      </c>
      <c r="C1" s="10" t="s">
        <v>45</v>
      </c>
    </row>
    <row r="2" spans="1:3" ht="14.25" x14ac:dyDescent="0.2">
      <c r="A2" s="13" t="s">
        <v>35</v>
      </c>
      <c r="B2" s="14">
        <f>premium_provision!B6</f>
        <v>25309878.606367901</v>
      </c>
      <c r="C2" s="10" t="s">
        <v>46</v>
      </c>
    </row>
    <row r="3" spans="1:3" ht="14.25" x14ac:dyDescent="0.2">
      <c r="A3" s="12" t="s">
        <v>36</v>
      </c>
      <c r="B3" s="11">
        <f>-1*1000*[2]BS!$C$123</f>
        <v>208725748.82999998</v>
      </c>
    </row>
    <row r="4" spans="1:3" ht="14.25" x14ac:dyDescent="0.2">
      <c r="A4" s="12" t="s">
        <v>37</v>
      </c>
      <c r="B4" s="11">
        <v>-6000</v>
      </c>
    </row>
    <row r="5" spans="1:3" ht="14.25" x14ac:dyDescent="0.2">
      <c r="A5" s="12" t="s">
        <v>38</v>
      </c>
      <c r="B5" s="11">
        <f>[2]BS!$C$63</f>
        <v>8709.5284900000006</v>
      </c>
    </row>
    <row r="6" spans="1:3" ht="14.25" x14ac:dyDescent="0.2">
      <c r="A6" s="13" t="s">
        <v>39</v>
      </c>
      <c r="B6" s="14"/>
      <c r="C6" s="10" t="s">
        <v>47</v>
      </c>
    </row>
    <row r="7" spans="1:3" ht="14.25" x14ac:dyDescent="0.2">
      <c r="A7" s="12" t="s">
        <v>40</v>
      </c>
    </row>
    <row r="8" spans="1:3" ht="14.25" x14ac:dyDescent="0.2">
      <c r="A8" s="12" t="s">
        <v>41</v>
      </c>
    </row>
    <row r="9" spans="1:3" ht="14.25" x14ac:dyDescent="0.2">
      <c r="A9" s="1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9A3-CB8D-4DB6-ADA0-E350DBF4F20D}">
  <dimension ref="A1:C6"/>
  <sheetViews>
    <sheetView workbookViewId="0">
      <selection activeCell="A5" sqref="A5"/>
    </sheetView>
  </sheetViews>
  <sheetFormatPr defaultRowHeight="12.75" x14ac:dyDescent="0.2"/>
  <cols>
    <col min="1" max="1" width="26.28515625" bestFit="1" customWidth="1"/>
    <col min="2" max="2" width="10.140625" bestFit="1" customWidth="1"/>
  </cols>
  <sheetData>
    <row r="1" spans="1:3" x14ac:dyDescent="0.2">
      <c r="A1" s="8" t="s">
        <v>30</v>
      </c>
      <c r="B1" s="8" t="s">
        <v>31</v>
      </c>
    </row>
    <row r="2" spans="1:3" x14ac:dyDescent="0.2">
      <c r="A2" s="8" t="s">
        <v>29</v>
      </c>
      <c r="B2" s="9">
        <f>'[3]S2 Balance Sheet Summary'!$E$27</f>
        <v>25309878.606367901</v>
      </c>
    </row>
    <row r="3" spans="1:3" x14ac:dyDescent="0.2">
      <c r="A3" t="s">
        <v>32</v>
      </c>
      <c r="B3">
        <f>1000*[2]BS!$C$121</f>
        <v>-29874697.73</v>
      </c>
    </row>
    <row r="4" spans="1:3" x14ac:dyDescent="0.2">
      <c r="A4" t="s">
        <v>33</v>
      </c>
      <c r="B4">
        <v>0</v>
      </c>
    </row>
    <row r="5" spans="1:3" x14ac:dyDescent="0.2">
      <c r="A5" t="s">
        <v>34</v>
      </c>
      <c r="B5">
        <f>B2/B3*-1</f>
        <v>0.84720116116695854</v>
      </c>
      <c r="C5" s="8" t="s">
        <v>43</v>
      </c>
    </row>
    <row r="6" spans="1:3" x14ac:dyDescent="0.2">
      <c r="A6" s="8" t="s">
        <v>44</v>
      </c>
      <c r="B6">
        <f>B3*B5*-1</f>
        <v>25309878.606367901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476E-28DC-4902-BD69-ABF08967E2D3}">
  <dimension ref="A1:E10"/>
  <sheetViews>
    <sheetView tabSelected="1" workbookViewId="0">
      <selection activeCell="C22" sqref="C22"/>
    </sheetView>
  </sheetViews>
  <sheetFormatPr defaultRowHeight="12.75" x14ac:dyDescent="0.2"/>
  <cols>
    <col min="1" max="1" width="18.7109375" style="11" bestFit="1" customWidth="1"/>
    <col min="2" max="2" width="14.5703125" style="11" bestFit="1" customWidth="1"/>
    <col min="3" max="3" width="14.42578125" style="11" bestFit="1" customWidth="1"/>
    <col min="4" max="4" width="11.140625" style="11" bestFit="1" customWidth="1"/>
    <col min="5" max="5" width="13.85546875" style="11" bestFit="1" customWidth="1"/>
    <col min="6" max="16384" width="9.140625" style="11"/>
  </cols>
  <sheetData>
    <row r="1" spans="1:5" x14ac:dyDescent="0.2">
      <c r="A1" s="10" t="s">
        <v>30</v>
      </c>
      <c r="B1" s="10" t="s">
        <v>31</v>
      </c>
      <c r="D1" s="10"/>
      <c r="E1" s="10"/>
    </row>
    <row r="2" spans="1:5" x14ac:dyDescent="0.2">
      <c r="A2" s="10" t="s">
        <v>29</v>
      </c>
      <c r="B2" s="11">
        <f>'[3]S2 Balance Sheet Summary'!$E$32</f>
        <v>933589.79950986418</v>
      </c>
      <c r="D2" s="10"/>
    </row>
    <row r="3" spans="1:5" ht="15" x14ac:dyDescent="0.25">
      <c r="A3" s="15" t="s">
        <v>48</v>
      </c>
      <c r="B3" s="11">
        <f>[2]PL!$H$20</f>
        <v>4361.5666600000004</v>
      </c>
      <c r="C3" s="11">
        <v>29911446.990000002</v>
      </c>
      <c r="D3" s="10" t="s">
        <v>54</v>
      </c>
    </row>
    <row r="4" spans="1:5" x14ac:dyDescent="0.2">
      <c r="A4" s="10" t="s">
        <v>49</v>
      </c>
      <c r="B4" s="11">
        <f>1000*[2]PL!$H$17</f>
        <v>3291113.8200000022</v>
      </c>
      <c r="D4" s="10"/>
    </row>
    <row r="5" spans="1:5" x14ac:dyDescent="0.2">
      <c r="A5" s="10" t="s">
        <v>50</v>
      </c>
      <c r="B5" s="11" t="s">
        <v>56</v>
      </c>
      <c r="D5" s="10"/>
    </row>
    <row r="6" spans="1:5" x14ac:dyDescent="0.2">
      <c r="A6" s="10" t="s">
        <v>51</v>
      </c>
      <c r="D6" s="10"/>
    </row>
    <row r="7" spans="1:5" x14ac:dyDescent="0.2">
      <c r="A7" s="10" t="s">
        <v>52</v>
      </c>
      <c r="D7" s="10"/>
    </row>
    <row r="8" spans="1:5" x14ac:dyDescent="0.2">
      <c r="A8" s="10" t="s">
        <v>53</v>
      </c>
      <c r="D8" s="10"/>
    </row>
    <row r="10" spans="1:5" x14ac:dyDescent="0.2">
      <c r="A10" s="1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try_tp_dec</vt:lpstr>
      <vt:lpstr>recreate_tp_june</vt:lpstr>
      <vt:lpstr>premium_provision</vt:lpstr>
      <vt:lpstr>cancellations_adjustment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Ciocoiu</cp:lastModifiedBy>
  <dcterms:modified xsi:type="dcterms:W3CDTF">2025-09-10T12:53:47Z</dcterms:modified>
</cp:coreProperties>
</file>